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re1-my.sharepoint.com/personal/ezaragoza_cre_gob_mx/Documents/1.1 DGAEEIE 2021/2. DGTR/Datos Abiertos/2021/"/>
    </mc:Choice>
  </mc:AlternateContent>
  <xr:revisionPtr revIDLastSave="0" documentId="8_{45483C95-0A6F-42DA-917E-737C1C873036}" xr6:coauthVersionLast="46" xr6:coauthVersionMax="46" xr10:uidLastSave="{00000000-0000-0000-0000-000000000000}"/>
  <bookViews>
    <workbookView xWindow="-28920" yWindow="-120" windowWidth="29040" windowHeight="15840" tabRatio="911" xr2:uid="{00000000-000D-0000-FFFF-FFFF00000000}"/>
  </bookViews>
  <sheets>
    <sheet name="Contenido" sheetId="1" r:id="rId1"/>
    <sheet name="1.1 AUX Costos por tensión" sheetId="3" r:id="rId2"/>
    <sheet name="1.2 AUX Efic Costos" sheetId="4" r:id="rId3"/>
    <sheet name="1.3 INPP" sheetId="6" r:id="rId4"/>
    <sheet name="1.4 INPP NB" sheetId="34" r:id="rId5"/>
    <sheet name="1.5 Energía y Demanda 2019" sheetId="39" r:id="rId6"/>
    <sheet name="2.1 Costos Explotación" sheetId="7" r:id="rId7"/>
    <sheet name="2.2 Tasa de retorno" sheetId="8" r:id="rId8"/>
    <sheet name="2.3 TR 2021" sheetId="37" r:id="rId9"/>
    <sheet name="2.4 Costos de capital" sheetId="9" r:id="rId10"/>
    <sheet name="2.5 Aportaciones" sheetId="38" r:id="rId11"/>
    <sheet name="2.6 IR" sheetId="10" r:id="rId12"/>
    <sheet name="2.7 IR EFD 2019" sheetId="35" r:id="rId13"/>
    <sheet name="2.8 Tarifa 2019" sheetId="40" r:id="rId14"/>
    <sheet name="2.9 Tarifas y Actualización" sheetId="11" r:id="rId15"/>
    <sheet name="2.10 Tarifas y Act. 2021" sheetId="41" r:id="rId16"/>
    <sheet name="3.1 Factores de Ajuste" sheetId="30" r:id="rId17"/>
    <sheet name="3.2 Factores de Ajuste NB" sheetId="33" r:id="rId18"/>
    <sheet name="4.1 Resumen" sheetId="32" r:id="rId19"/>
    <sheet name="5.1 Baja California" sheetId="12" r:id="rId20"/>
    <sheet name="5.2 Bajío" sheetId="13" r:id="rId21"/>
    <sheet name="5.3 Centro Occidente" sheetId="14" r:id="rId22"/>
    <sheet name="5.4 Centro Oriente" sheetId="15" r:id="rId23"/>
    <sheet name="5.5 Centro Sur" sheetId="16" r:id="rId24"/>
    <sheet name="5.6 Golfo Norte" sheetId="17" r:id="rId25"/>
    <sheet name="5.7 Jalisco" sheetId="18" r:id="rId26"/>
    <sheet name="5.8 Noroeste" sheetId="19" r:id="rId27"/>
    <sheet name="5.9 Norte" sheetId="20" r:id="rId28"/>
    <sheet name="5.10 Sureste" sheetId="21" r:id="rId29"/>
    <sheet name="5.11 Peninsular" sheetId="22" r:id="rId30"/>
    <sheet name="5.12 Oriente" sheetId="23" r:id="rId31"/>
    <sheet name="5.13 Golfo Centro" sheetId="24" r:id="rId32"/>
    <sheet name="5.14 Valle de México Norte" sheetId="25" r:id="rId33"/>
    <sheet name="5.15 Valle de México Centro" sheetId="26" r:id="rId34"/>
    <sheet name="5.16 Valle de México Sur " sheetId="27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\A" localSheetId="15">#REF!</definedName>
    <definedName name="\A" localSheetId="13">#REF!</definedName>
    <definedName name="\A">#REF!</definedName>
    <definedName name="__1__123Graph_AGRAFICO_1" hidden="1">[1]Centrales!$CV$118:$DG$118</definedName>
    <definedName name="__10__123Graph_XGRAFICO_2" hidden="1">[1]Centrales!$CV$7:$DG$7</definedName>
    <definedName name="__123Graph_A" hidden="1">[1]Centrales!$CV$129:$DA$129</definedName>
    <definedName name="__123Graph_B" hidden="1">[1]Centrales!$CV$118:$DA$118</definedName>
    <definedName name="__123Graph_LBL_A" hidden="1">[1]Centrales!$CV$129:$DD$129</definedName>
    <definedName name="__123Graph_LBL_B" hidden="1">[1]Centrales!$CV$118:$DD$118</definedName>
    <definedName name="__123Graph_X" hidden="1">[1]Centrales!$CV$7:$DA$7</definedName>
    <definedName name="__2__123Graph_AGRAFICO_2" hidden="1">[1]Centrales!$CF$118:$CQ$118</definedName>
    <definedName name="__3__123Graph_BGRAFICO_1" hidden="1">[1]Centrales!$CV$129:$DG$129</definedName>
    <definedName name="__4__123Graph_BGRAFICO_2" hidden="1">[1]Centrales!$CF$129:$CQ$129</definedName>
    <definedName name="__5__123Graph_LBL_AGRAFICO_1" hidden="1">[1]Centrales!$CV$118:$DG$118</definedName>
    <definedName name="__6__123Graph_LBL_AGRAFICO_2" hidden="1">[1]Centrales!$CF$118:$CQ$118</definedName>
    <definedName name="__7__123Graph_LBL_BGRAFICO_1" hidden="1">[1]Centrales!$CV$129:$DG$129</definedName>
    <definedName name="__8__123Graph_LBL_BGRAFICO_2" hidden="1">[1]Centrales!$CF$129:$CQ$129</definedName>
    <definedName name="__9__123Graph_XGRAFICO_1" hidden="1">[1]Centrales!$CV$7:$DG$7</definedName>
    <definedName name="__faj1" localSheetId="15">'[2]Flujos anuales'!#REF!</definedName>
    <definedName name="__faj1" localSheetId="13">'[2]Flujos anuales'!#REF!</definedName>
    <definedName name="__faj1">'[2]Flujos anuales'!#REF!</definedName>
    <definedName name="__faj2" localSheetId="15">'[2]Flujos anuales'!#REF!</definedName>
    <definedName name="__faj2" localSheetId="13">'[2]Flujos anuales'!#REF!</definedName>
    <definedName name="__faj2">'[2]Flujos anuales'!#REF!</definedName>
    <definedName name="__pag1">[3]Proyectos!$B$7:$K$72</definedName>
    <definedName name="__pag10">[3]Proyectos!$B$695:$K$774</definedName>
    <definedName name="__pag11">[3]Proyectos!$B$775:$K$854</definedName>
    <definedName name="__pag12">[3]Proyectos!$B$855:$K$934</definedName>
    <definedName name="__pag13">[3]Proyectos!$B$935:$K$1013</definedName>
    <definedName name="__pag14">[3]Proyectos!$B$1014:$K$1093</definedName>
    <definedName name="__pag15">[3]Proyectos!$B$1094:$K$1173</definedName>
    <definedName name="__pag16">[3]Proyectos!$B$1174:$K$1253</definedName>
    <definedName name="__pag17">[3]Proyectos!$B$1254:$K$1332</definedName>
    <definedName name="__pag18">[3]Proyectos!$B$1333:$K$1412</definedName>
    <definedName name="__pag19">[3]Proyectos!$B$1413:$K$1492</definedName>
    <definedName name="__pag2">[3]Proyectos!$B$73:$K$139</definedName>
    <definedName name="__pag20">[3]Proyectos!$B$1493:$K$1572</definedName>
    <definedName name="__pag21">[3]Proyectos!$B$1573:$K$1597</definedName>
    <definedName name="__pag3">[3]Proyectos!$B$140:$K$219</definedName>
    <definedName name="__pag4">[3]Proyectos!$B$220:$K$298</definedName>
    <definedName name="__pag5">[3]Proyectos!$B$299:$K$378</definedName>
    <definedName name="__pag6">[3]Proyectos!$B$379:$K$458</definedName>
    <definedName name="__pag7">[3]Proyectos!$B$459:$K$537</definedName>
    <definedName name="__pag8">[3]Proyectos!$B$538:$K$616</definedName>
    <definedName name="__pag9">[3]Proyectos!$B$617:$K$694</definedName>
    <definedName name="__Vp10" localSheetId="15">#REF!</definedName>
    <definedName name="__Vp10" localSheetId="13">#REF!</definedName>
    <definedName name="__Vp10">#REF!</definedName>
    <definedName name="_1__123Graph_ACHART_15" hidden="1">[4]USGC!$B$34:$B$53</definedName>
    <definedName name="_1__123Graph_AGRAFICO_1" hidden="1">[1]Centrales!$CV$118:$DG$118</definedName>
    <definedName name="_10__123Graph_XCHART_15" hidden="1">[4]USGC!$A$34:$A$53</definedName>
    <definedName name="_10__123Graph_XGRAFICO_2" hidden="1">[1]Centrales!$CV$7:$DG$7</definedName>
    <definedName name="_2__123Graph_AGRAFICO_2" hidden="1">[1]Centrales!$CF$118:$CQ$118</definedName>
    <definedName name="_2__123Graph_BCHART_10" hidden="1">[4]USGC!$L$34:$L$53</definedName>
    <definedName name="_3__123Graph_BCHART_13" hidden="1">[4]USGC!$R$34:$R$53</definedName>
    <definedName name="_3__123Graph_BGRAFICO_1" hidden="1">[1]Centrales!$CV$129:$DG$129</definedName>
    <definedName name="_4__123Graph_BCHART_15" hidden="1">[4]USGC!$C$34:$C$53</definedName>
    <definedName name="_4__123Graph_BGRAFICO_2" hidden="1">[1]Centrales!$CF$129:$CQ$129</definedName>
    <definedName name="_5__123Graph_CCHART_10" hidden="1">[4]USGC!$F$34:$F$53</definedName>
    <definedName name="_5__123Graph_LBL_AGRAFICO_1" hidden="1">[1]Centrales!$CV$118:$DG$118</definedName>
    <definedName name="_6__123Graph_CCHART_13" hidden="1">[4]USGC!$O$34:$O$53</definedName>
    <definedName name="_6__123Graph_LBL_AGRAFICO_2" hidden="1">[1]Centrales!$CF$118:$CQ$118</definedName>
    <definedName name="_7__123Graph_CCHART_15" hidden="1">[4]USGC!$D$34:$D$53</definedName>
    <definedName name="_7__123Graph_LBL_BGRAFICO_1" hidden="1">[1]Centrales!$CV$129:$DG$129</definedName>
    <definedName name="_8__123Graph_LBL_BGRAFICO_2" hidden="1">[1]Centrales!$CF$129:$CQ$129</definedName>
    <definedName name="_8__123Graph_XCHART_10" hidden="1">[4]USGC!$A$34:$A$53</definedName>
    <definedName name="_9__123Graph_XCHART_13" hidden="1">[4]USGC!$A$34:$A$53</definedName>
    <definedName name="_9__123Graph_XGRAFICO_1" hidden="1">[1]Centrales!$CV$7:$DG$7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7</definedName>
    <definedName name="_AtRisk_SimSetting_ReportsList" hidden="1">256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aj1" localSheetId="15">'[5]Flujos anuales'!#REF!</definedName>
    <definedName name="_faj1" localSheetId="13">'[5]Flujos anuales'!#REF!</definedName>
    <definedName name="_faj1">'[5]Flujos anuales'!#REF!</definedName>
    <definedName name="_faj2" localSheetId="15">'[5]Flujos anuales'!#REF!</definedName>
    <definedName name="_faj2" localSheetId="13">'[5]Flujos anuales'!#REF!</definedName>
    <definedName name="_faj2">'[5]Flujos anuales'!#REF!</definedName>
    <definedName name="_Fill" localSheetId="15" hidden="1">#REF!</definedName>
    <definedName name="_Fill" localSheetId="8" hidden="1">#REF!</definedName>
    <definedName name="_Fill" localSheetId="13" hidden="1">#REF!</definedName>
    <definedName name="_Fill" hidden="1">#REF!</definedName>
    <definedName name="_xlnm._FilterDatabase" localSheetId="13" hidden="1">'2.8 Tarifa 2019'!$C$8:$CV$90</definedName>
    <definedName name="_xlnm._FilterDatabase" localSheetId="16" hidden="1">'3.1 Factores de Ajuste'!#REF!</definedName>
    <definedName name="_xlnm._FilterDatabase" localSheetId="17" hidden="1">'3.2 Factores de Ajuste NB'!#REF!</definedName>
    <definedName name="_Key1" localSheetId="15" hidden="1">#REF!</definedName>
    <definedName name="_Key1" localSheetId="8" hidden="1">#REF!</definedName>
    <definedName name="_Key1" localSheetId="13" hidden="1">#REF!</definedName>
    <definedName name="_Key1" hidden="1">#REF!</definedName>
    <definedName name="_Key2" localSheetId="15" hidden="1">#REF!</definedName>
    <definedName name="_Key2" localSheetId="8" hidden="1">#REF!</definedName>
    <definedName name="_Key2" localSheetId="13" hidden="1">#REF!</definedName>
    <definedName name="_Key2" hidden="1">#REF!</definedName>
    <definedName name="_key5" localSheetId="15" hidden="1">#REF!</definedName>
    <definedName name="_key5" localSheetId="8" hidden="1">#REF!</definedName>
    <definedName name="_key5" localSheetId="13" hidden="1">#REF!</definedName>
    <definedName name="_key5" hidden="1">#REF!</definedName>
    <definedName name="_N14_anio" localSheetId="15">#REF!</definedName>
    <definedName name="_N14_anio" localSheetId="13">#REF!</definedName>
    <definedName name="_N14_anio">#REF!</definedName>
    <definedName name="_Order1" hidden="1">255</definedName>
    <definedName name="_Order2" hidden="1">0</definedName>
    <definedName name="_P01_anio" localSheetId="15">#REF!</definedName>
    <definedName name="_P01_anio" localSheetId="13">#REF!</definedName>
    <definedName name="_P01_anio">#REF!</definedName>
    <definedName name="_P02_anio">[6]P02!$AE$100</definedName>
    <definedName name="_P03_anio">[6]P03!$AE$100</definedName>
    <definedName name="_P04_anio">[6]P04!$AE$100</definedName>
    <definedName name="_P05_anio">[6]P05!$AE$100</definedName>
    <definedName name="_P06_anio">[6]P06!$AE$100</definedName>
    <definedName name="_P07_anio">[6]P07!$AE$100</definedName>
    <definedName name="_P08_anio">[6]P08!$AE$100</definedName>
    <definedName name="_P09_anio">[6]P09!$AE$100</definedName>
    <definedName name="_P10_anio">[6]P10!$AE$100</definedName>
    <definedName name="_P11_anio" localSheetId="15">#REF!</definedName>
    <definedName name="_P11_anio" localSheetId="13">#REF!</definedName>
    <definedName name="_P11_anio">#REF!</definedName>
    <definedName name="_P12_anio">[6]P11!$AE$100</definedName>
    <definedName name="_P13_anio">[6]P12!$AE$100</definedName>
    <definedName name="_P14_anio" localSheetId="15">#REF!</definedName>
    <definedName name="_P14_anio" localSheetId="13">#REF!</definedName>
    <definedName name="_P14_anio">#REF!</definedName>
    <definedName name="_P15_anio">[6]P13!$AE$100</definedName>
    <definedName name="_P16_anio">[6]P14!$AE$100</definedName>
    <definedName name="_Parse_In" localSheetId="15" hidden="1">#REF!</definedName>
    <definedName name="_Parse_In" localSheetId="8" hidden="1">#REF!</definedName>
    <definedName name="_Parse_In" localSheetId="13" hidden="1">#REF!</definedName>
    <definedName name="_Parse_In" hidden="1">#REF!</definedName>
    <definedName name="_Parse_Out" localSheetId="15" hidden="1">#REF!</definedName>
    <definedName name="_Parse_Out" localSheetId="8" hidden="1">#REF!</definedName>
    <definedName name="_Parse_Out" localSheetId="13" hidden="1">#REF!</definedName>
    <definedName name="_Parse_Out" hidden="1">#REF!</definedName>
    <definedName name="_pem1" localSheetId="15">#REF!</definedName>
    <definedName name="_pem1" localSheetId="13">#REF!</definedName>
    <definedName name="_pem1">#REF!</definedName>
    <definedName name="_pem10">[6]variables!$I$98</definedName>
    <definedName name="_pem11" localSheetId="15">[6]variables!#REF!</definedName>
    <definedName name="_pem11" localSheetId="13">[6]variables!#REF!</definedName>
    <definedName name="_pem11">[6]variables!#REF!</definedName>
    <definedName name="_pem12">[6]variables!$I$99</definedName>
    <definedName name="_pem13">[6]variables!$I$100</definedName>
    <definedName name="_pem14" localSheetId="15">[6]variables!#REF!</definedName>
    <definedName name="_pem14" localSheetId="13">[6]variables!#REF!</definedName>
    <definedName name="_pem14">[6]variables!#REF!</definedName>
    <definedName name="_pem15">[6]variables!$I$101</definedName>
    <definedName name="_pem16">[6]variables!$I$102</definedName>
    <definedName name="_pem2">[7]variables!$I$90</definedName>
    <definedName name="_pem3">[6]variables!$I$91</definedName>
    <definedName name="_pem4">[6]variables!$I$92</definedName>
    <definedName name="_pem5">[6]variables!$I$93</definedName>
    <definedName name="_pem6">[6]variables!$I$94</definedName>
    <definedName name="_pem7">[6]variables!$I$95</definedName>
    <definedName name="_pem8">[6]variables!$I$96</definedName>
    <definedName name="_pem9">[6]variables!$I$97</definedName>
    <definedName name="_RQ9_anio">[7]RQ9!$AE$100</definedName>
    <definedName name="_Sort" localSheetId="15" hidden="1">#REF!</definedName>
    <definedName name="_Sort" localSheetId="8" hidden="1">#REF!</definedName>
    <definedName name="_Sort" localSheetId="13" hidden="1">#REF!</definedName>
    <definedName name="_Sort" hidden="1">#REF!</definedName>
    <definedName name="_TIT1" localSheetId="15">#REF!</definedName>
    <definedName name="_TIT1" localSheetId="13">#REF!</definedName>
    <definedName name="_TIT1">#REF!</definedName>
    <definedName name="_Vp1" localSheetId="15">#REF!</definedName>
    <definedName name="_Vp1" localSheetId="13">#REF!</definedName>
    <definedName name="_Vp1">#REF!</definedName>
    <definedName name="_Vp10" localSheetId="15">#REF!</definedName>
    <definedName name="_Vp10" localSheetId="13">#REF!</definedName>
    <definedName name="_Vp10">#REF!</definedName>
    <definedName name="_Vp11" localSheetId="15">#REF!</definedName>
    <definedName name="_Vp11" localSheetId="13">#REF!</definedName>
    <definedName name="_Vp11">#REF!</definedName>
    <definedName name="_Vp12" localSheetId="15">#REF!</definedName>
    <definedName name="_Vp12" localSheetId="13">#REF!</definedName>
    <definedName name="_Vp12">#REF!</definedName>
    <definedName name="_Vp2" localSheetId="15">#REF!</definedName>
    <definedName name="_Vp2" localSheetId="13">#REF!</definedName>
    <definedName name="_Vp2">#REF!</definedName>
    <definedName name="_Vp3" localSheetId="15">#REF!</definedName>
    <definedName name="_Vp3" localSheetId="13">#REF!</definedName>
    <definedName name="_Vp3">#REF!</definedName>
    <definedName name="_Vp4" localSheetId="15">#REF!</definedName>
    <definedName name="_Vp4" localSheetId="13">#REF!</definedName>
    <definedName name="_Vp4">#REF!</definedName>
    <definedName name="_Vp5" localSheetId="15">#REF!</definedName>
    <definedName name="_Vp5" localSheetId="13">#REF!</definedName>
    <definedName name="_Vp5">#REF!</definedName>
    <definedName name="_Vp6" localSheetId="15">#REF!</definedName>
    <definedName name="_Vp6" localSheetId="13">#REF!</definedName>
    <definedName name="_Vp6">#REF!</definedName>
    <definedName name="_Vp7" localSheetId="15">#REF!</definedName>
    <definedName name="_Vp7" localSheetId="13">#REF!</definedName>
    <definedName name="_Vp7">#REF!</definedName>
    <definedName name="_Vp8" localSheetId="15">#REF!</definedName>
    <definedName name="_Vp8" localSheetId="13">#REF!</definedName>
    <definedName name="_Vp8">#REF!</definedName>
    <definedName name="_Vp9" localSheetId="15">#REF!</definedName>
    <definedName name="_Vp9" localSheetId="13">#REF!</definedName>
    <definedName name="_Vp9">#REF!</definedName>
    <definedName name="ActPrevDlls" localSheetId="15">#REF!</definedName>
    <definedName name="ActPrevDlls" localSheetId="13">#REF!</definedName>
    <definedName name="ActPrevDlls">#REF!</definedName>
    <definedName name="ActPrevPesos" localSheetId="15">#REF!</definedName>
    <definedName name="ActPrevPesos" localSheetId="13">#REF!</definedName>
    <definedName name="ActPrevPesos">#REF!</definedName>
    <definedName name="ADICIONES">[8]ADICIONES!$A$25:$CN$687</definedName>
    <definedName name="AFECTA" localSheetId="15">#REF!</definedName>
    <definedName name="AFECTA" localSheetId="13">#REF!</definedName>
    <definedName name="AFECTA">#REF!</definedName>
    <definedName name="afsdaf" localSheetId="15">#REF!</definedName>
    <definedName name="afsdaf" localSheetId="13">#REF!</definedName>
    <definedName name="afsdaf">#REF!</definedName>
    <definedName name="Ahorros_OP">'[9]EVA 00'!$F$14</definedName>
    <definedName name="amortizacion" localSheetId="15">#REF!</definedName>
    <definedName name="amortizacion" localSheetId="13">#REF!</definedName>
    <definedName name="amortizacion">#REF!</definedName>
    <definedName name="Anexo">'[10]Pod Calorif:Fuentes'!$A$2:$T$78</definedName>
    <definedName name="ANEXOS">'[10]FleteCarbón import. Bolivar Alt:Fuentes'!$A$1:$T$78</definedName>
    <definedName name="anio1" localSheetId="15">#REF!</definedName>
    <definedName name="anio1" localSheetId="13">#REF!</definedName>
    <definedName name="anio1">#REF!</definedName>
    <definedName name="anio2" localSheetId="15">#REF!</definedName>
    <definedName name="anio2" localSheetId="13">#REF!</definedName>
    <definedName name="anio2">#REF!</definedName>
    <definedName name="anio3" localSheetId="15">#REF!</definedName>
    <definedName name="anio3" localSheetId="13">#REF!</definedName>
    <definedName name="anio3">#REF!</definedName>
    <definedName name="anio4" localSheetId="15">#REF!</definedName>
    <definedName name="anio4" localSheetId="13">#REF!</definedName>
    <definedName name="anio4">#REF!</definedName>
    <definedName name="anio5" localSheetId="15">#REF!</definedName>
    <definedName name="anio5" localSheetId="13">#REF!</definedName>
    <definedName name="anio5">#REF!</definedName>
    <definedName name="anio6" localSheetId="15">#REF!</definedName>
    <definedName name="anio6" localSheetId="13">#REF!</definedName>
    <definedName name="anio6">#REF!</definedName>
    <definedName name="anio7" localSheetId="15">#REF!</definedName>
    <definedName name="anio7" localSheetId="13">#REF!</definedName>
    <definedName name="anio7">#REF!</definedName>
    <definedName name="anio8" localSheetId="15">#REF!</definedName>
    <definedName name="anio8" localSheetId="13">#REF!</definedName>
    <definedName name="anio8">#REF!</definedName>
    <definedName name="Anyo_de_referencia">[11]Oculta!$B$8</definedName>
    <definedName name="Anyo_fin_PEM">'[9]EVA 00'!$A$54</definedName>
    <definedName name="Anyo_inicio_PEM">'[9]EVA 00'!$A$22</definedName>
    <definedName name="AS2DocOpenMode" hidden="1">"AS2DocumentEdit"</definedName>
    <definedName name="B" localSheetId="15">#REF!</definedName>
    <definedName name="B" localSheetId="13">#REF!</definedName>
    <definedName name="B">#REF!</definedName>
    <definedName name="BainIndexSheetTable" localSheetId="15">#REF!</definedName>
    <definedName name="BainIndexSheetTable" localSheetId="13">#REF!</definedName>
    <definedName name="BainIndexSheetTable">#REF!</definedName>
    <definedName name="Baltazar" localSheetId="15" hidden="1">#REF!</definedName>
    <definedName name="Baltazar" localSheetId="8" hidden="1">#REF!</definedName>
    <definedName name="Baltazar" localSheetId="13" hidden="1">#REF!</definedName>
    <definedName name="Baltazar" hidden="1">#REF!</definedName>
    <definedName name="barriles">6.28982</definedName>
    <definedName name="BCN" localSheetId="15">#REF!</definedName>
    <definedName name="BCN" localSheetId="13">#REF!</definedName>
    <definedName name="BCN">#REF!</definedName>
    <definedName name="BCS" localSheetId="15">#REF!</definedName>
    <definedName name="BCS" localSheetId="13">#REF!</definedName>
    <definedName name="BCS">#REF!</definedName>
    <definedName name="Benef_Costo">'[9]EVA 00'!$I$11</definedName>
    <definedName name="BSCom" hidden="1">11</definedName>
    <definedName name="BTU">3.968569</definedName>
    <definedName name="C_" localSheetId="15">#REF!</definedName>
    <definedName name="C_" localSheetId="13">#REF!</definedName>
    <definedName name="C_">#REF!</definedName>
    <definedName name="Cal_Ent1" localSheetId="15" hidden="1">#REF!</definedName>
    <definedName name="Cal_Ent1" localSheetId="13" hidden="1">#REF!</definedName>
    <definedName name="Cal_Ent1" hidden="1">#REF!</definedName>
    <definedName name="calorcarbonII">6228</definedName>
    <definedName name="Calorcomb">9958</definedName>
    <definedName name="CalorcombNTE">9965</definedName>
    <definedName name="calorcoque">8903.5</definedName>
    <definedName name="calordiesel">9243</definedName>
    <definedName name="Calorgas">8967.6</definedName>
    <definedName name="CalorgasIMP">9148</definedName>
    <definedName name="CalorgasNTE">8801</definedName>
    <definedName name="CalorgasSUR">9113</definedName>
    <definedName name="CalorGNL">9190</definedName>
    <definedName name="calorpeta">6401</definedName>
    <definedName name="calorrio">4582</definedName>
    <definedName name="calorvacio">13700</definedName>
    <definedName name="cap_prices_options">'[12]Cap Payments per kw'!$B$3:$F$3</definedName>
    <definedName name="Capacidad_obra">[9]PEM!$H$1</definedName>
    <definedName name="capital">[13]PConst!$C$9</definedName>
    <definedName name="carbonCOLOMBIA">6445.35</definedName>
    <definedName name="CENTRAL" localSheetId="15">#REF!</definedName>
    <definedName name="CENTRAL" localSheetId="13">#REF!</definedName>
    <definedName name="CENTRAL">#REF!</definedName>
    <definedName name="CFLL_EVA">'[9]EVA 00'!$S$18</definedName>
    <definedName name="Clase_obra">[9]PEM!$L$1</definedName>
    <definedName name="Clave">[7]siad!$A$4:$D$6</definedName>
    <definedName name="CLNG_Price">[14]Control!$M$28</definedName>
    <definedName name="cm_to_cf">'[14]LINKIN&gt;Conversions'!$F$21</definedName>
    <definedName name="CMAA_EVA">'[9]EVA 00'!$S$13</definedName>
    <definedName name="CMAB_EVA">'[9]EVA 00'!$S$14</definedName>
    <definedName name="CMGN_EVA">'[9]EVA 00'!$S$16</definedName>
    <definedName name="CMPE_EVA">'[9]EVA 00'!$S$15</definedName>
    <definedName name="CMPM_EVA">'[9]EVA 00'!$S$17</definedName>
    <definedName name="CNOOC_Share">[14]Control!$M$25</definedName>
    <definedName name="Col_duracion">[9]PEM!$F$1</definedName>
    <definedName name="COMBCOG" localSheetId="15">[15]!_F17C15</definedName>
    <definedName name="COMBCOG" localSheetId="13">[15]!_F17C15</definedName>
    <definedName name="COMBCOG">[15]!_F17C15</definedName>
    <definedName name="COMBSCOG" localSheetId="15">[15]!_F17C15</definedName>
    <definedName name="COMBSCOG" localSheetId="13">[15]!_F17C15</definedName>
    <definedName name="COMBSCOG">[15]!_F17C15</definedName>
    <definedName name="COMBSCOG_bc" localSheetId="15">_F17C15</definedName>
    <definedName name="COMBSCOG_bc" localSheetId="8">_F17C15</definedName>
    <definedName name="COMBSCOG_bc" localSheetId="10">_F17C15</definedName>
    <definedName name="COMBSCOG_bc" localSheetId="13">_F17C15</definedName>
    <definedName name="COMBSCOG_bc">_F17C15</definedName>
    <definedName name="COMBSCOG_h" localSheetId="15">_F17C15</definedName>
    <definedName name="COMBSCOG_h" localSheetId="8">_F17C15</definedName>
    <definedName name="COMBSCOG_h" localSheetId="10">_F17C15</definedName>
    <definedName name="COMBSCOG_h" localSheetId="13">_F17C15</definedName>
    <definedName name="COMBSCOG_h">_F17C15</definedName>
    <definedName name="Combustible" localSheetId="15">#REF!</definedName>
    <definedName name="Combustible" localSheetId="13">#REF!</definedName>
    <definedName name="Combustible">#REF!</definedName>
    <definedName name="Comparativo_CT_CS" localSheetId="15" hidden="1">#REF!</definedName>
    <definedName name="Comparativo_CT_CS" localSheetId="8" hidden="1">#REF!</definedName>
    <definedName name="Comparativo_CT_CS" localSheetId="13" hidden="1">#REF!</definedName>
    <definedName name="Comparativo_CT_CS" hidden="1">#REF!</definedName>
    <definedName name="comprom" localSheetId="15" xml:space="preserve"> salida6</definedName>
    <definedName name="comprom" localSheetId="10" xml:space="preserve"> salida6</definedName>
    <definedName name="comprom" localSheetId="13" xml:space="preserve"> salida6</definedName>
    <definedName name="comprom" xml:space="preserve"> salida6</definedName>
    <definedName name="Compromisos" localSheetId="15" xml:space="preserve"> salida6</definedName>
    <definedName name="Compromisos" localSheetId="10" xml:space="preserve"> salida6</definedName>
    <definedName name="Compromisos" localSheetId="13" xml:space="preserve"> salida6</definedName>
    <definedName name="Compromisos" xml:space="preserve"> salida6</definedName>
    <definedName name="Condensate_Bbl_MBOE">'[14]LINKIN&gt;Conversions'!$F$15</definedName>
    <definedName name="Costo_finObra">[9]PEM!$B$1</definedName>
    <definedName name="Costo_preObra">[9]PEM!$C$1</definedName>
    <definedName name="Costo_Total_Obra">[9]PEM!$D$1</definedName>
    <definedName name="CP" localSheetId="15">#REF!</definedName>
    <definedName name="CP" localSheetId="8">#REF!</definedName>
    <definedName name="CP" localSheetId="13">#REF!</definedName>
    <definedName name="CP">#REF!</definedName>
    <definedName name="CP06_" localSheetId="15">#REF!</definedName>
    <definedName name="CP06_" localSheetId="13">#REF!</definedName>
    <definedName name="CP06_">#REF!</definedName>
    <definedName name="CPI_Assumption_2001">[14]Control!$M$16</definedName>
    <definedName name="CPI_Assumption_2012">[14]Control!$M$19</definedName>
    <definedName name="CPI_Assumption_2013">[14]Control!$M$22</definedName>
    <definedName name="cronograma" localSheetId="15">#REF!</definedName>
    <definedName name="cronograma" localSheetId="13">#REF!</definedName>
    <definedName name="cronograma">#REF!</definedName>
    <definedName name="DATA1" localSheetId="15">'[16]V.M.C. MANO DE OBRA NORTE'!#REF!</definedName>
    <definedName name="DATA1" localSheetId="13">'[16]V.M.C. MANO DE OBRA NORTE'!#REF!</definedName>
    <definedName name="DATA1">'[16]V.M.C. MANO DE OBRA NORTE'!#REF!</definedName>
    <definedName name="DATA10" localSheetId="15">'[16]V.M.C. MANO DE OBRA NORTE'!#REF!</definedName>
    <definedName name="DATA10" localSheetId="13">'[16]V.M.C. MANO DE OBRA NORTE'!#REF!</definedName>
    <definedName name="DATA10">'[16]V.M.C. MANO DE OBRA NORTE'!#REF!</definedName>
    <definedName name="DATA11" localSheetId="15">'[16]V.M.C. MANO DE OBRA NORTE'!#REF!</definedName>
    <definedName name="DATA11" localSheetId="13">'[16]V.M.C. MANO DE OBRA NORTE'!#REF!</definedName>
    <definedName name="DATA11">'[16]V.M.C. MANO DE OBRA NORTE'!#REF!</definedName>
    <definedName name="DATA12" localSheetId="15">'[16]V.M.C. MANO DE OBRA NORTE'!#REF!</definedName>
    <definedName name="DATA12" localSheetId="13">'[16]V.M.C. MANO DE OBRA NORTE'!#REF!</definedName>
    <definedName name="DATA12">'[16]V.M.C. MANO DE OBRA NORTE'!#REF!</definedName>
    <definedName name="DATA13" localSheetId="15">'[16]V.M.C. MANO DE OBRA NORTE'!#REF!</definedName>
    <definedName name="DATA13" localSheetId="13">'[16]V.M.C. MANO DE OBRA NORTE'!#REF!</definedName>
    <definedName name="DATA13">'[16]V.M.C. MANO DE OBRA NORTE'!#REF!</definedName>
    <definedName name="DATA14" localSheetId="15">'[16]V.M.C. MANO DE OBRA NORTE'!#REF!</definedName>
    <definedName name="DATA14" localSheetId="13">'[16]V.M.C. MANO DE OBRA NORTE'!#REF!</definedName>
    <definedName name="DATA14">'[16]V.M.C. MANO DE OBRA NORTE'!#REF!</definedName>
    <definedName name="DATA17" localSheetId="15">'[16]V.M.C. MANO DE OBRA NORTE'!#REF!</definedName>
    <definedName name="DATA17" localSheetId="13">'[16]V.M.C. MANO DE OBRA NORTE'!#REF!</definedName>
    <definedName name="DATA17">'[16]V.M.C. MANO DE OBRA NORTE'!#REF!</definedName>
    <definedName name="DATA18" localSheetId="15">'[16]V.M.C. MANO DE OBRA NORTE'!#REF!</definedName>
    <definedName name="DATA18" localSheetId="13">'[16]V.M.C. MANO DE OBRA NORTE'!#REF!</definedName>
    <definedName name="DATA18">'[16]V.M.C. MANO DE OBRA NORTE'!#REF!</definedName>
    <definedName name="DATA19" localSheetId="15">'[16]V.M.C. MANO DE OBRA NORTE'!#REF!</definedName>
    <definedName name="DATA19" localSheetId="13">'[16]V.M.C. MANO DE OBRA NORTE'!#REF!</definedName>
    <definedName name="DATA19">'[16]V.M.C. MANO DE OBRA NORTE'!#REF!</definedName>
    <definedName name="DATA2" localSheetId="15">'[16]V.M.C. MANO DE OBRA NORTE'!#REF!</definedName>
    <definedName name="DATA2" localSheetId="13">'[16]V.M.C. MANO DE OBRA NORTE'!#REF!</definedName>
    <definedName name="DATA2">'[16]V.M.C. MANO DE OBRA NORTE'!#REF!</definedName>
    <definedName name="DATA20" localSheetId="15">'[16]V.M.C. MANO DE OBRA NORTE'!#REF!</definedName>
    <definedName name="DATA20" localSheetId="13">'[16]V.M.C. MANO DE OBRA NORTE'!#REF!</definedName>
    <definedName name="DATA20">'[16]V.M.C. MANO DE OBRA NORTE'!#REF!</definedName>
    <definedName name="DATA22" localSheetId="15">'[16]V.M.C. MANO DE OBRA NORTE'!#REF!</definedName>
    <definedName name="DATA22" localSheetId="13">'[16]V.M.C. MANO DE OBRA NORTE'!#REF!</definedName>
    <definedName name="DATA22">'[16]V.M.C. MANO DE OBRA NORTE'!#REF!</definedName>
    <definedName name="DATA23" localSheetId="15">'[16]V.M.C. MANO DE OBRA NORTE'!#REF!</definedName>
    <definedName name="DATA23" localSheetId="13">'[16]V.M.C. MANO DE OBRA NORTE'!#REF!</definedName>
    <definedName name="DATA23">'[16]V.M.C. MANO DE OBRA NORTE'!#REF!</definedName>
    <definedName name="DATA24" localSheetId="15">'[16]V.M.C. MANO DE OBRA NORTE'!#REF!</definedName>
    <definedName name="DATA24" localSheetId="13">'[16]V.M.C. MANO DE OBRA NORTE'!#REF!</definedName>
    <definedName name="DATA24">'[16]V.M.C. MANO DE OBRA NORTE'!#REF!</definedName>
    <definedName name="DATA25" localSheetId="15">'[16]V.M.C. MANO DE OBRA NORTE'!#REF!</definedName>
    <definedName name="DATA25" localSheetId="13">'[16]V.M.C. MANO DE OBRA NORTE'!#REF!</definedName>
    <definedName name="DATA25">'[16]V.M.C. MANO DE OBRA NORTE'!#REF!</definedName>
    <definedName name="DATA2500" localSheetId="15">'[16]V.M.C. MANO DE OBRA NORTE'!#REF!</definedName>
    <definedName name="DATA2500" localSheetId="13">'[16]V.M.C. MANO DE OBRA NORTE'!#REF!</definedName>
    <definedName name="DATA2500">'[16]V.M.C. MANO DE OBRA NORTE'!#REF!</definedName>
    <definedName name="DATA26" localSheetId="15">'[16]V.M.C. MANO DE OBRA NORTE'!#REF!</definedName>
    <definedName name="DATA26" localSheetId="13">'[16]V.M.C. MANO DE OBRA NORTE'!#REF!</definedName>
    <definedName name="DATA26">'[16]V.M.C. MANO DE OBRA NORTE'!#REF!</definedName>
    <definedName name="DATA28" localSheetId="15">'[16]V.M.C. MANO DE OBRA NORTE'!#REF!</definedName>
    <definedName name="DATA28" localSheetId="13">'[16]V.M.C. MANO DE OBRA NORTE'!#REF!</definedName>
    <definedName name="DATA28">'[16]V.M.C. MANO DE OBRA NORTE'!#REF!</definedName>
    <definedName name="DATA29" localSheetId="15">'[16]V.M.C. MANO DE OBRA NORTE'!#REF!</definedName>
    <definedName name="DATA29" localSheetId="13">'[16]V.M.C. MANO DE OBRA NORTE'!#REF!</definedName>
    <definedName name="DATA29">'[16]V.M.C. MANO DE OBRA NORTE'!#REF!</definedName>
    <definedName name="DATA3" localSheetId="15">'[16]V.M.C. MANO DE OBRA NORTE'!#REF!</definedName>
    <definedName name="DATA3" localSheetId="13">'[16]V.M.C. MANO DE OBRA NORTE'!#REF!</definedName>
    <definedName name="DATA3">'[16]V.M.C. MANO DE OBRA NORTE'!#REF!</definedName>
    <definedName name="DATA30" localSheetId="15">'[16]V.M.C. MANO DE OBRA NORTE'!#REF!</definedName>
    <definedName name="DATA30" localSheetId="13">'[16]V.M.C. MANO DE OBRA NORTE'!#REF!</definedName>
    <definedName name="DATA30">'[16]V.M.C. MANO DE OBRA NORTE'!#REF!</definedName>
    <definedName name="DATA31" localSheetId="15">'[16]V.M.C. MANO DE OBRA NORTE'!#REF!</definedName>
    <definedName name="DATA31" localSheetId="13">'[16]V.M.C. MANO DE OBRA NORTE'!#REF!</definedName>
    <definedName name="DATA31">'[16]V.M.C. MANO DE OBRA NORTE'!#REF!</definedName>
    <definedName name="DATA32" localSheetId="15">'[16]V.M.C. MANO DE OBRA NORTE'!#REF!</definedName>
    <definedName name="DATA32" localSheetId="13">'[16]V.M.C. MANO DE OBRA NORTE'!#REF!</definedName>
    <definedName name="DATA32">'[16]V.M.C. MANO DE OBRA NORTE'!#REF!</definedName>
    <definedName name="DATA4" localSheetId="15">'[16]V.M.C. MANO DE OBRA NORTE'!#REF!</definedName>
    <definedName name="DATA4" localSheetId="13">'[16]V.M.C. MANO DE OBRA NORTE'!#REF!</definedName>
    <definedName name="DATA4">'[16]V.M.C. MANO DE OBRA NORTE'!#REF!</definedName>
    <definedName name="DATA5" localSheetId="15">'[16]V.M.C. MANO DE OBRA NORTE'!#REF!</definedName>
    <definedName name="DATA5" localSheetId="13">'[16]V.M.C. MANO DE OBRA NORTE'!#REF!</definedName>
    <definedName name="DATA5">'[16]V.M.C. MANO DE OBRA NORTE'!#REF!</definedName>
    <definedName name="DATA6" localSheetId="15">'[16]V.M.C. MANO DE OBRA NORTE'!#REF!</definedName>
    <definedName name="DATA6" localSheetId="13">'[16]V.M.C. MANO DE OBRA NORTE'!#REF!</definedName>
    <definedName name="DATA6">'[16]V.M.C. MANO DE OBRA NORTE'!#REF!</definedName>
    <definedName name="DATA8" localSheetId="15">'[16]V.M.C. MANO DE OBRA NORTE'!#REF!</definedName>
    <definedName name="DATA8" localSheetId="13">'[16]V.M.C. MANO DE OBRA NORTE'!#REF!</definedName>
    <definedName name="DATA8">'[16]V.M.C. MANO DE OBRA NORTE'!#REF!</definedName>
    <definedName name="DATA9" localSheetId="15">'[16]V.M.C. MANO DE OBRA NORTE'!#REF!</definedName>
    <definedName name="DATA9" localSheetId="13">'[16]V.M.C. MANO DE OBRA NORTE'!#REF!</definedName>
    <definedName name="DATA9">'[16]V.M.C. MANO DE OBRA NORTE'!#REF!</definedName>
    <definedName name="datos" localSheetId="15">#REF!</definedName>
    <definedName name="datos" localSheetId="13">#REF!</definedName>
    <definedName name="datos">#REF!</definedName>
    <definedName name="datos1" localSheetId="15">#REF!</definedName>
    <definedName name="datos1" localSheetId="13">#REF!</definedName>
    <definedName name="datos1">#REF!</definedName>
    <definedName name="Deductible_Rate">[14]Control!$M$40</definedName>
    <definedName name="DEMANDA" localSheetId="15">#REF!</definedName>
    <definedName name="DEMANDA" localSheetId="13">#REF!</definedName>
    <definedName name="DEMANDA">#REF!</definedName>
    <definedName name="DespachoGWh" localSheetId="15">#REF!</definedName>
    <definedName name="DespachoGWh" localSheetId="8">#REF!</definedName>
    <definedName name="DespachoGWh" localSheetId="13">#REF!</definedName>
    <definedName name="DespachoGWh">#REF!</definedName>
    <definedName name="DIÉSEL" localSheetId="15" hidden="1">#REF!</definedName>
    <definedName name="DIÉSEL" localSheetId="8" hidden="1">#REF!</definedName>
    <definedName name="DIÉSEL" localSheetId="13" hidden="1">#REF!</definedName>
    <definedName name="DIÉSEL" hidden="1">#REF!</definedName>
    <definedName name="discount_date">[14]Control!$M$13</definedName>
    <definedName name="Discount_Rate">[14]Control!$M$10</definedName>
    <definedName name="Discount_rate_2001">[14]Control!$M$12</definedName>
    <definedName name="Discount_rate_2005">[14]Control!$M$11</definedName>
    <definedName name="DomGas_PJ_to_Tcf" localSheetId="15">'[14]LINKIN&gt;Conversions'!#REF!</definedName>
    <definedName name="DomGas_PJ_to_Tcf" localSheetId="8">'[14]LINKIN&gt;Conversions'!#REF!</definedName>
    <definedName name="DomGas_PJ_to_Tcf" localSheetId="13">'[14]LINKIN&gt;Conversions'!#REF!</definedName>
    <definedName name="DomGas_PJ_to_Tcf">'[14]LINKIN&gt;Conversions'!#REF!</definedName>
    <definedName name="Eff_Roy_Rate">[14]Control!$M$41</definedName>
    <definedName name="ESPECIALES" localSheetId="15">[17]Auxiliar!#REF!</definedName>
    <definedName name="ESPECIALES" localSheetId="13">[17]Auxiliar!#REF!</definedName>
    <definedName name="ESPECIALES">[17]Auxiliar!#REF!</definedName>
    <definedName name="ESPECIALES_ELEC" localSheetId="15">[17]Auxiliar!#REF!</definedName>
    <definedName name="ESPECIALES_ELEC" localSheetId="13">[17]Auxiliar!#REF!</definedName>
    <definedName name="ESPECIALES_ELEC">[17]Auxiliar!#REF!</definedName>
    <definedName name="EvEco10" localSheetId="15">#REF!</definedName>
    <definedName name="EvEco10" localSheetId="13">#REF!</definedName>
    <definedName name="EvEco10">#REF!</definedName>
    <definedName name="EvEconProy" localSheetId="15">#REF!</definedName>
    <definedName name="EvEconProy" localSheetId="13">#REF!</definedName>
    <definedName name="EvEconProy">#REF!</definedName>
    <definedName name="EXISTENTES">[8]EXISTENTE!$A$25:$CN$1000</definedName>
    <definedName name="F_comparativo" localSheetId="15" hidden="1">#REF!</definedName>
    <definedName name="F_comparativo" localSheetId="8" hidden="1">#REF!</definedName>
    <definedName name="F_comparativo" localSheetId="13" hidden="1">#REF!</definedName>
    <definedName name="F_comparativo" hidden="1">#REF!</definedName>
    <definedName name="Facturación_comparativo" localSheetId="15" hidden="1">#REF!</definedName>
    <definedName name="Facturación_comparativo" localSheetId="8" hidden="1">#REF!</definedName>
    <definedName name="Facturación_comparativo" localSheetId="13" hidden="1">#REF!</definedName>
    <definedName name="Facturación_comparativo" hidden="1">#REF!</definedName>
    <definedName name="fap">[13]PConst!$D$24</definedName>
    <definedName name="FEOF">[11]Oculta!$B$7</definedName>
    <definedName name="ff" hidden="1">#N/A</definedName>
    <definedName name="fill" localSheetId="15">#REF!</definedName>
    <definedName name="fill" localSheetId="8">#REF!</definedName>
    <definedName name="fill" localSheetId="13">#REF!</definedName>
    <definedName name="fill">#REF!</definedName>
    <definedName name="financiado1" localSheetId="15">#REF!</definedName>
    <definedName name="financiado1" localSheetId="13">#REF!</definedName>
    <definedName name="financiado1">#REF!</definedName>
    <definedName name="financiado2" localSheetId="15">#REF!</definedName>
    <definedName name="financiado2" localSheetId="13">#REF!</definedName>
    <definedName name="financiado2">#REF!</definedName>
    <definedName name="financiado3" localSheetId="15">#REF!</definedName>
    <definedName name="financiado3" localSheetId="13">#REF!</definedName>
    <definedName name="financiado3">#REF!</definedName>
    <definedName name="financiado4" localSheetId="15">#REF!</definedName>
    <definedName name="financiado4" localSheetId="13">#REF!</definedName>
    <definedName name="financiado4">#REF!</definedName>
    <definedName name="FinanciadoDlls" localSheetId="15">#REF!</definedName>
    <definedName name="FinanciadoDlls" localSheetId="13">#REF!</definedName>
    <definedName name="FinanciadoDlls">#REF!</definedName>
    <definedName name="financiadoDlls1" localSheetId="15">#REF!</definedName>
    <definedName name="financiadoDlls1" localSheetId="13">#REF!</definedName>
    <definedName name="financiadoDlls1">#REF!</definedName>
    <definedName name="financiadoDlls2" localSheetId="15">#REF!</definedName>
    <definedName name="financiadoDlls2" localSheetId="13">#REF!</definedName>
    <definedName name="financiadoDlls2">#REF!</definedName>
    <definedName name="financiadoDlls3" localSheetId="15">#REF!</definedName>
    <definedName name="financiadoDlls3" localSheetId="13">#REF!</definedName>
    <definedName name="financiadoDlls3">#REF!</definedName>
    <definedName name="financiadoDlls4" localSheetId="15">#REF!</definedName>
    <definedName name="financiadoDlls4" localSheetId="13">#REF!</definedName>
    <definedName name="financiadoDlls4">#REF!</definedName>
    <definedName name="FinanciadoPesos" localSheetId="15">#REF!</definedName>
    <definedName name="FinanciadoPesos" localSheetId="13">#REF!</definedName>
    <definedName name="FinanciadoPesos">#REF!</definedName>
    <definedName name="flujo_inv" localSheetId="15">#REF!</definedName>
    <definedName name="flujo_inv" localSheetId="13">#REF!</definedName>
    <definedName name="flujo_inv">#REF!</definedName>
    <definedName name="FondoDlls" localSheetId="15">#REF!</definedName>
    <definedName name="FondoDlls" localSheetId="13">#REF!</definedName>
    <definedName name="FondoDlls">#REF!</definedName>
    <definedName name="FondoPesos" localSheetId="15">#REF!</definedName>
    <definedName name="FondoPesos" localSheetId="13">#REF!</definedName>
    <definedName name="FondoPesos">#REF!</definedName>
    <definedName name="Forex_Assumption_2001">[14]Control!$M$17</definedName>
    <definedName name="Forex_Assumption_2012">[14]Control!$M$20</definedName>
    <definedName name="Forex_Assumption_2013">[14]Control!$M$23</definedName>
    <definedName name="forma" localSheetId="15">'[5]Flujos anuales'!#REF!</definedName>
    <definedName name="forma" localSheetId="13">'[5]Flujos anuales'!#REF!</definedName>
    <definedName name="forma">'[5]Flujos anuales'!#REF!</definedName>
    <definedName name="ft">35.31466</definedName>
    <definedName name="gasto_prog1" localSheetId="15">#REF!</definedName>
    <definedName name="gasto_prog1" localSheetId="13">#REF!</definedName>
    <definedName name="gasto_prog1">#REF!</definedName>
    <definedName name="gasto_prog2" localSheetId="15">#REF!</definedName>
    <definedName name="gasto_prog2" localSheetId="13">#REF!</definedName>
    <definedName name="gasto_prog2">#REF!</definedName>
    <definedName name="GC" localSheetId="15">#REF!</definedName>
    <definedName name="GC" localSheetId="8">#REF!</definedName>
    <definedName name="GC" localSheetId="13">#REF!</definedName>
    <definedName name="GC">#REF!</definedName>
    <definedName name="GDBT" localSheetId="15" hidden="1">#REF!</definedName>
    <definedName name="GDBT" localSheetId="8" hidden="1">#REF!</definedName>
    <definedName name="GDBT" localSheetId="13" hidden="1">#REF!</definedName>
    <definedName name="GDBT" hidden="1">#REF!</definedName>
    <definedName name="ggg" localSheetId="15" xml:space="preserve"> salida6</definedName>
    <definedName name="ggg" localSheetId="10" xml:space="preserve"> salida6</definedName>
    <definedName name="ggg" localSheetId="13" xml:space="preserve"> salida6</definedName>
    <definedName name="ggg" xml:space="preserve"> salida6</definedName>
    <definedName name="Graf_TM_GDBT" localSheetId="15" hidden="1">#REF!</definedName>
    <definedName name="Graf_TM_GDBT" localSheetId="8" hidden="1">#REF!</definedName>
    <definedName name="Graf_TM_GDBT" localSheetId="13" hidden="1">#REF!</definedName>
    <definedName name="Graf_TM_GDBT" hidden="1">#REF!</definedName>
    <definedName name="Gráfica_MRO" localSheetId="15">#REF!</definedName>
    <definedName name="Gráfica_MRO" localSheetId="13">#REF!</definedName>
    <definedName name="Gráfica_MRO">#REF!</definedName>
    <definedName name="GWhHidro" localSheetId="15">[18]GAS!#REF!</definedName>
    <definedName name="GWhHidro" localSheetId="8">[18]GAS!#REF!</definedName>
    <definedName name="GWhHidro" localSheetId="13">[18]GAS!#REF!</definedName>
    <definedName name="GWhHidro">[18]GAS!#REF!</definedName>
    <definedName name="h" hidden="1">#N/A</definedName>
    <definedName name="hoy" localSheetId="15" hidden="1">#REF!</definedName>
    <definedName name="hoy" localSheetId="8" hidden="1">#REF!</definedName>
    <definedName name="hoy" localSheetId="13" hidden="1">#REF!</definedName>
    <definedName name="hoy" hidden="1">#REF!</definedName>
    <definedName name="HTML_CodePage" hidden="1">1252</definedName>
    <definedName name="HTML_Control" localSheetId="8" hidden="1">{"'Control de Gestión'!$A$2:$N$39"}</definedName>
    <definedName name="HTML_Control" localSheetId="10" hidden="1">{"'Control de Gestión'!$A$2:$N$39"}</definedName>
    <definedName name="HTML_Control" localSheetId="13" hidden="1">{"'Control de Gestión'!$A$2:$N$39"}</definedName>
    <definedName name="HTML_Control" hidden="1">{"'Control de Gestión'!$A$2:$N$39"}</definedName>
    <definedName name="HTML_Description" hidden="1">"CONSUMO DE COMBUSTIBLES"</definedName>
    <definedName name="HTML_Email" hidden="1">""</definedName>
    <definedName name="HTML_Header" hidden="1">"Control de Gestión"</definedName>
    <definedName name="HTML_LastUpdate" hidden="1">"21/10/99"</definedName>
    <definedName name="HTML_LineAfter" hidden="1">TRUE</definedName>
    <definedName name="HTML_LineBefore" hidden="1">TRUE</definedName>
    <definedName name="HTML_Name" hidden="1">"Claudio González Rodríguez."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"C:\UID\Com1.htm"</definedName>
    <definedName name="HTML_PathTemplate" hidden="1">"C:\UID\Com.htm"</definedName>
    <definedName name="HTML_Title" hidden="1">"Consumo de Combustibles"</definedName>
    <definedName name="i" hidden="1">#N/A</definedName>
    <definedName name="Identificador" localSheetId="15">#REF!</definedName>
    <definedName name="Identificador" localSheetId="13">#REF!</definedName>
    <definedName name="Identificador">#REF!</definedName>
    <definedName name="ii" hidden="1">#N/A</definedName>
    <definedName name="iii" hidden="1">#N/A</definedName>
    <definedName name="Imprimir_área_IM" localSheetId="15">#REF!</definedName>
    <definedName name="Imprimir_área_IM" localSheetId="13">#REF!</definedName>
    <definedName name="Imprimir_área_IM">#REF!</definedName>
    <definedName name="interesconst" localSheetId="15">#REF!</definedName>
    <definedName name="interesconst" localSheetId="13">#REF!</definedName>
    <definedName name="interesconst">#REF!</definedName>
    <definedName name="Inv_anyo_ref">'[9]EVA 00'!$H$22</definedName>
    <definedName name="IR_VNR" localSheetId="15" hidden="1">#REF!</definedName>
    <definedName name="IR_VNR" localSheetId="8" hidden="1">#REF!</definedName>
    <definedName name="IR_VNR" localSheetId="13" hidden="1">#REF!</definedName>
    <definedName name="IR_VNR" hidden="1">#REF!</definedName>
    <definedName name="IR_VNR2" localSheetId="15">#REF!</definedName>
    <definedName name="IR_VNR2" localSheetId="8">#REF!</definedName>
    <definedName name="IR_VNR2" localSheetId="13">#REF!</definedName>
    <definedName name="IR_VNR2">#REF!</definedName>
    <definedName name="joules">1055</definedName>
    <definedName name="JUAN" localSheetId="15">[17]Auxiliar!#REF!</definedName>
    <definedName name="JUAN" localSheetId="13">[17]Auxiliar!#REF!</definedName>
    <definedName name="JUAN">[17]Auxiliar!#REF!</definedName>
    <definedName name="KC_Hermosillo">[19]KC!$C$8</definedName>
    <definedName name="KC_Merida">[20]KC!$C$7</definedName>
    <definedName name="KcalAJoule">0.0041868402</definedName>
    <definedName name="l" hidden="1">#N/A</definedName>
    <definedName name="liga" localSheetId="15" hidden="1">#REF!</definedName>
    <definedName name="liga" localSheetId="8" hidden="1">#REF!</definedName>
    <definedName name="liga" localSheetId="13" hidden="1">#REF!</definedName>
    <definedName name="liga" hidden="1">#REF!</definedName>
    <definedName name="liga1" localSheetId="15" hidden="1">#REF!</definedName>
    <definedName name="liga1" localSheetId="8" hidden="1">#REF!</definedName>
    <definedName name="liga1" localSheetId="13" hidden="1">#REF!</definedName>
    <definedName name="liga1" hidden="1">#REF!</definedName>
    <definedName name="LitrosBarril">158.987</definedName>
    <definedName name="ll" hidden="1">#N/A</definedName>
    <definedName name="lll" hidden="1">#N/A</definedName>
    <definedName name="lllll" hidden="1">#N/A</definedName>
    <definedName name="lllllll" hidden="1">#N/A</definedName>
    <definedName name="llllllllllll" hidden="1">#N/A</definedName>
    <definedName name="LNG_e12btu_to_mboe">'[14]LINKIN&gt;Conversions'!$F$10</definedName>
    <definedName name="lng_MMBtu_Tcf" localSheetId="15">'[14]LINKIN&gt;Conversions'!#REF!</definedName>
    <definedName name="lng_MMBtu_Tcf" localSheetId="8">'[14]LINKIN&gt;Conversions'!#REF!</definedName>
    <definedName name="lng_MMBtu_Tcf" localSheetId="13">'[14]LINKIN&gt;Conversions'!#REF!</definedName>
    <definedName name="lng_MMBtu_Tcf">'[14]LINKIN&gt;Conversions'!#REF!</definedName>
    <definedName name="LNG_mt_to_Tcf" localSheetId="15">'[14]LINKIN&gt;Conversions'!#REF!</definedName>
    <definedName name="LNG_mt_to_Tcf" localSheetId="8">'[14]LINKIN&gt;Conversions'!#REF!</definedName>
    <definedName name="LNG_mt_to_Tcf" localSheetId="13">'[14]LINKIN&gt;Conversions'!#REF!</definedName>
    <definedName name="LNG_mt_to_Tcf">'[14]LINKIN&gt;Conversions'!#REF!</definedName>
    <definedName name="LNG_mtpa_to_mboe">'[14]LINKIN&gt;Conversions'!$F$9</definedName>
    <definedName name="loki" localSheetId="15" hidden="1">#REF!</definedName>
    <definedName name="loki" localSheetId="8" hidden="1">#REF!</definedName>
    <definedName name="loki" localSheetId="13" hidden="1">#REF!</definedName>
    <definedName name="loki" hidden="1">#REF!</definedName>
    <definedName name="Longitud_obra">[9]PEM!$K$1</definedName>
    <definedName name="LPG_tonne_to_MBOE">'[14]LINKIN&gt;Conversions'!$F$13</definedName>
    <definedName name="max_costos" localSheetId="15">#REF!</definedName>
    <definedName name="max_costos" localSheetId="13">#REF!</definedName>
    <definedName name="max_costos">#REF!</definedName>
    <definedName name="max_inv" localSheetId="15">#REF!</definedName>
    <definedName name="max_inv" localSheetId="13">#REF!</definedName>
    <definedName name="max_inv">#REF!</definedName>
    <definedName name="MAYUSC" localSheetId="15">#REF!</definedName>
    <definedName name="MAYUSC" localSheetId="13">#REF!</definedName>
    <definedName name="MAYUSC">#REF!</definedName>
    <definedName name="mego" localSheetId="15" hidden="1">#REF!</definedName>
    <definedName name="mego" localSheetId="8" hidden="1">#REF!</definedName>
    <definedName name="mego" localSheetId="13" hidden="1">#REF!</definedName>
    <definedName name="mego" hidden="1">#REF!</definedName>
    <definedName name="MES_1">0.05</definedName>
    <definedName name="MES_2">0.1</definedName>
    <definedName name="MES_3">0.2</definedName>
    <definedName name="MES_4">0.5</definedName>
    <definedName name="MES_5">0.95</definedName>
    <definedName name="METAS">[21]CRONOGRAMA!$A$3:$BW$20</definedName>
    <definedName name="min_energ" localSheetId="15">#REF!</definedName>
    <definedName name="min_energ" localSheetId="13">#REF!</definedName>
    <definedName name="min_energ">#REF!</definedName>
    <definedName name="MmExcelLinker_C69C75FC_392D_44FE_9FE4_2DB8FE0170F2">[22]DIV!$F$20:$F$20</definedName>
    <definedName name="MPC">35.31466</definedName>
    <definedName name="musd" localSheetId="15">#REF!</definedName>
    <definedName name="musd" localSheetId="13">#REF!</definedName>
    <definedName name="musd">#REF!</definedName>
    <definedName name="nada">[23]PEM!$C$1</definedName>
    <definedName name="Nombre_OP">[9]PEM!$A$1</definedName>
    <definedName name="NORESTE" localSheetId="15">#REF!</definedName>
    <definedName name="NORESTE" localSheetId="13">#REF!</definedName>
    <definedName name="NORESTE">#REF!</definedName>
    <definedName name="NOROESTE" localSheetId="15">#REF!</definedName>
    <definedName name="NOROESTE" localSheetId="13">#REF!</definedName>
    <definedName name="NOROESTE">#REF!</definedName>
    <definedName name="NORTE" localSheetId="15">#REF!</definedName>
    <definedName name="NORTE" localSheetId="13">#REF!</definedName>
    <definedName name="NORTE">#REF!</definedName>
    <definedName name="Num_circuitos">[9]PEM!$J$1</definedName>
    <definedName name="OBRA_CONT_ELEC" localSheetId="15">[17]Auxiliar!#REF!</definedName>
    <definedName name="OBRA_CONT_ELEC" localSheetId="13">[17]Auxiliar!#REF!</definedName>
    <definedName name="OBRA_CONT_ELEC">[17]Auxiliar!#REF!</definedName>
    <definedName name="OBRA_EXC_ELEC" localSheetId="15">[17]Auxiliar!#REF!</definedName>
    <definedName name="OBRA_EXC_ELEC" localSheetId="13">[17]Auxiliar!#REF!</definedName>
    <definedName name="OBRA_EXC_ELEC">[17]Auxiliar!#REF!</definedName>
    <definedName name="ObraDlls" localSheetId="15">#REF!</definedName>
    <definedName name="ObraDlls" localSheetId="13">#REF!</definedName>
    <definedName name="ObraDlls">#REF!</definedName>
    <definedName name="ObraPesos" localSheetId="15">#REF!</definedName>
    <definedName name="ObraPesos" localSheetId="13">#REF!</definedName>
    <definedName name="ObraPesos">#REF!</definedName>
    <definedName name="OCCIDENTAL" localSheetId="15">#REF!</definedName>
    <definedName name="OCCIDENTAL" localSheetId="13">#REF!</definedName>
    <definedName name="OCCIDENTAL">#REF!</definedName>
    <definedName name="ORIENTAL" localSheetId="15">#REF!</definedName>
    <definedName name="ORIENTAL" localSheetId="13">#REF!</definedName>
    <definedName name="ORIENTAL">#REF!</definedName>
    <definedName name="Paridad" localSheetId="15">[11]Oculta!#REF!</definedName>
    <definedName name="Paridad" localSheetId="13">[11]Oculta!#REF!</definedName>
    <definedName name="Paridad">[11]Oculta!#REF!</definedName>
    <definedName name="PCD">35.31466</definedName>
    <definedName name="PENINSULAR" localSheetId="15">#REF!</definedName>
    <definedName name="PENINSULAR" localSheetId="13">#REF!</definedName>
    <definedName name="PENINSULAR">#REF!</definedName>
    <definedName name="PJ">[24]pjz!$D$1:$O$601</definedName>
    <definedName name="PLANTA_HIDRO_ELEC" localSheetId="15">[17]Auxiliar!#REF!</definedName>
    <definedName name="PLANTA_HIDRO_ELEC" localSheetId="13">[17]Auxiliar!#REF!</definedName>
    <definedName name="PLANTA_HIDRO_ELEC">[17]Auxiliar!#REF!</definedName>
    <definedName name="PREDIO" localSheetId="15">#REF!</definedName>
    <definedName name="PREDIO" localSheetId="8">#REF!</definedName>
    <definedName name="PREDIO" localSheetId="13">#REF!</definedName>
    <definedName name="PREDIO">#REF!</definedName>
    <definedName name="PRUEBA" localSheetId="8" hidden="1">{"'Control de Gestión'!$A$2:$N$39"}</definedName>
    <definedName name="PRUEBA" localSheetId="10" hidden="1">{"'Control de Gestión'!$A$2:$N$39"}</definedName>
    <definedName name="PRUEBA" localSheetId="13" hidden="1">{"'Control de Gestión'!$A$2:$N$39"}</definedName>
    <definedName name="PRUEBA" hidden="1">{"'Control de Gestión'!$A$2:$N$39"}</definedName>
    <definedName name="PUAREAPRE" localSheetId="15">#REF!</definedName>
    <definedName name="PUAREAPRE" localSheetId="8">#REF!</definedName>
    <definedName name="PUAREAPRE" localSheetId="13">#REF!</definedName>
    <definedName name="PUAREAPRE">#REF!</definedName>
    <definedName name="q" localSheetId="15" hidden="1">Main.SAPF4Help()</definedName>
    <definedName name="q" localSheetId="8" hidden="1">Main.SAPF4Help()</definedName>
    <definedName name="q" localSheetId="10" hidden="1">Main.SAPF4Help()</definedName>
    <definedName name="q" localSheetId="13" hidden="1">Main.SAPF4Help()</definedName>
    <definedName name="q" hidden="1">Main.SAPF4Help()</definedName>
    <definedName name="qq" localSheetId="15" hidden="1">Main.SAPF4Help()</definedName>
    <definedName name="qq" localSheetId="8" hidden="1">Main.SAPF4Help()</definedName>
    <definedName name="qq" localSheetId="10" hidden="1">Main.SAPF4Help()</definedName>
    <definedName name="qq" localSheetId="13" hidden="1">Main.SAPF4Help()</definedName>
    <definedName name="qq" hidden="1">Main.SAPF4Help()</definedName>
    <definedName name="qqq" localSheetId="15" hidden="1">Main.SAPF4Help()</definedName>
    <definedName name="qqq" localSheetId="8" hidden="1">Main.SAPF4Help()</definedName>
    <definedName name="qqq" localSheetId="10" hidden="1">Main.SAPF4Help()</definedName>
    <definedName name="qqq" localSheetId="13" hidden="1">Main.SAPF4Help()</definedName>
    <definedName name="qqq" hidden="1">Main.SAPF4Help()</definedName>
    <definedName name="rango_divisiones">[25]Rangos!$F$3:$F$19</definedName>
    <definedName name="rango_meses">[25]Rangos!$B$3:$B$14</definedName>
    <definedName name="rango_tarifas">[25]Rangos!$D$3:$D$14</definedName>
    <definedName name="rcd" localSheetId="15">'[5]Flujos anuales'!#REF!</definedName>
    <definedName name="rcd" localSheetId="13">'[5]Flujos anuales'!#REF!</definedName>
    <definedName name="rcd">'[5]Flujos anuales'!#REF!</definedName>
    <definedName name="recursoDlls" localSheetId="15">#REF!</definedName>
    <definedName name="recursoDlls" localSheetId="13">#REF!</definedName>
    <definedName name="recursoDlls">#REF!</definedName>
    <definedName name="recursoDlls1" localSheetId="15">#REF!</definedName>
    <definedName name="recursoDlls1" localSheetId="13">#REF!</definedName>
    <definedName name="recursoDlls1">#REF!</definedName>
    <definedName name="recursoDlls2" localSheetId="15">#REF!</definedName>
    <definedName name="recursoDlls2" localSheetId="13">#REF!</definedName>
    <definedName name="recursoDlls2">#REF!</definedName>
    <definedName name="recursoDlls3" localSheetId="15">#REF!</definedName>
    <definedName name="recursoDlls3" localSheetId="13">#REF!</definedName>
    <definedName name="recursoDlls3">#REF!</definedName>
    <definedName name="recursoDlls4" localSheetId="15">#REF!</definedName>
    <definedName name="recursoDlls4" localSheetId="13">#REF!</definedName>
    <definedName name="recursoDlls4">#REF!</definedName>
    <definedName name="recursos1" localSheetId="15">#REF!</definedName>
    <definedName name="recursos1" localSheetId="13">#REF!</definedName>
    <definedName name="recursos1">#REF!</definedName>
    <definedName name="recursos2" localSheetId="15">#REF!</definedName>
    <definedName name="recursos2" localSheetId="13">#REF!</definedName>
    <definedName name="recursos2">#REF!</definedName>
    <definedName name="recursos3" localSheetId="15">#REF!</definedName>
    <definedName name="recursos3" localSheetId="13">#REF!</definedName>
    <definedName name="recursos3">#REF!</definedName>
    <definedName name="recursos4" localSheetId="15">#REF!</definedName>
    <definedName name="recursos4" localSheetId="13">#REF!</definedName>
    <definedName name="recursos4">#REF!</definedName>
    <definedName name="recursosPesos" localSheetId="15">#REF!</definedName>
    <definedName name="recursosPesos" localSheetId="13">#REF!</definedName>
    <definedName name="recursosPesos">#REF!</definedName>
    <definedName name="regina" localSheetId="15" hidden="1">#REF!</definedName>
    <definedName name="regina" localSheetId="8" hidden="1">#REF!</definedName>
    <definedName name="regina" localSheetId="13" hidden="1">#REF!</definedName>
    <definedName name="regina" hidden="1">#REF!</definedName>
    <definedName name="Region_PEM">[11]Oculta!$B$5</definedName>
    <definedName name="relacion_proys" localSheetId="15">#REF!</definedName>
    <definedName name="relacion_proys" localSheetId="13">#REF!</definedName>
    <definedName name="relacion_proys">#REF!</definedName>
    <definedName name="Relacion_transf">[9]PEM!$I$1</definedName>
    <definedName name="reportes" localSheetId="15">#REF!</definedName>
    <definedName name="reportes" localSheetId="13">#REF!</definedName>
    <definedName name="reportes">#REF!</definedName>
    <definedName name="ResEjec" localSheetId="15">#REF!</definedName>
    <definedName name="ResEjec" localSheetId="13">#REF!</definedName>
    <definedName name="ResEjec">#REF!</definedName>
    <definedName name="Reset_Date">[14]Control!$M$29</definedName>
    <definedName name="Resumen" localSheetId="15">#REF!</definedName>
    <definedName name="Resumen" localSheetId="13">#REF!</definedName>
    <definedName name="Resumen">#REF!</definedName>
    <definedName name="Resumen10">'[6]P10(f)'!$B$1:$K$56</definedName>
    <definedName name="Resumen11" localSheetId="15">#REF!</definedName>
    <definedName name="Resumen11" localSheetId="13">#REF!</definedName>
    <definedName name="Resumen11">#REF!</definedName>
    <definedName name="Resumen12">'[6]P11(f)'!$B$1:$K$56</definedName>
    <definedName name="Resumen13">'[6]P12(f)'!$B$1:$K$56</definedName>
    <definedName name="Resumen14" localSheetId="15">#REF!</definedName>
    <definedName name="Resumen14" localSheetId="13">#REF!</definedName>
    <definedName name="Resumen14">#REF!</definedName>
    <definedName name="Resumen15">'[6]P13(f)'!$B$1:$K$56</definedName>
    <definedName name="Resumen16">'[6]P14(f)'!$B$1:$K$56</definedName>
    <definedName name="Resumen2">'[7]P01(f)'!$B$1:$K$56</definedName>
    <definedName name="Resumen3">'[6]P03(f)'!$B$1:$K$56</definedName>
    <definedName name="Resumen4">'[6]P04(f)'!$B$1:$K$56</definedName>
    <definedName name="Resumen5">'[6]P05(f)'!$B$1:$K$56</definedName>
    <definedName name="Resumen6">'[6]P06(f)'!$B$1:$K$56</definedName>
    <definedName name="Resumen7">'[6]P07(f)'!$B$1:$K$56</definedName>
    <definedName name="Resumen8">'[6]P08(f)'!$B$1:$K$56</definedName>
    <definedName name="Resumen9">'[6]P09(f)'!$B$1:$K$56</definedName>
    <definedName name="RETIROS">[8]EXISTENTE!$A$25:$CN$900</definedName>
    <definedName name="Retraso12m" localSheetId="15">#REF!</definedName>
    <definedName name="Retraso12m" localSheetId="13">#REF!</definedName>
    <definedName name="Retraso12m">#REF!</definedName>
    <definedName name="Retraso2m" localSheetId="15">#REF!</definedName>
    <definedName name="Retraso2m" localSheetId="13">#REF!</definedName>
    <definedName name="Retraso2m">#REF!</definedName>
    <definedName name="Retraso6m" localSheetId="15">#REF!</definedName>
    <definedName name="Retraso6m" localSheetId="13">#REF!</definedName>
    <definedName name="Retraso6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TRUE</definedName>
    <definedName name="Royalty_Rate">[14]Control!$M$38</definedName>
    <definedName name="RP_ANIO" localSheetId="15">#REF!</definedName>
    <definedName name="RP_ANIO" localSheetId="13">#REF!</definedName>
    <definedName name="RP_ANIO">#REF!</definedName>
    <definedName name="salida" localSheetId="15" xml:space="preserve"> salida6</definedName>
    <definedName name="salida" localSheetId="10" xml:space="preserve"> salida6</definedName>
    <definedName name="salida" localSheetId="13" xml:space="preserve"> salida6</definedName>
    <definedName name="salida" xml:space="preserve"> salida6</definedName>
    <definedName name="SAPBEXdnldView" hidden="1">"44QGJK8UJHDCMNT1UEXORG4IS"</definedName>
    <definedName name="SAPBEXrevision" hidden="1">11</definedName>
    <definedName name="SAPBEXsysID" hidden="1">"BWP"</definedName>
    <definedName name="SAPBEXwbID" hidden="1">"424CRSWFK6BVB1H0NOSBS5LUS"</definedName>
    <definedName name="SAPFuncF4Help" localSheetId="15" hidden="1">Main.SAPF4Help()</definedName>
    <definedName name="SAPFuncF4Help" localSheetId="8" hidden="1">Main.SAPF4Help()</definedName>
    <definedName name="SAPFuncF4Help" localSheetId="10" hidden="1">Main.SAPF4Help()</definedName>
    <definedName name="SAPFuncF4Help" localSheetId="13" hidden="1">Main.SAPF4Help()</definedName>
    <definedName name="SAPFuncF4Help" hidden="1">Main.SAPF4Help()</definedName>
    <definedName name="SDF" localSheetId="15">#REF!</definedName>
    <definedName name="SDF" localSheetId="13">#REF!</definedName>
    <definedName name="SDF">#REF!</definedName>
    <definedName name="sel">[13]Flujos!$E$34</definedName>
    <definedName name="sensibilidad" localSheetId="15">#REF!</definedName>
    <definedName name="sensibilidad" localSheetId="13">#REF!</definedName>
    <definedName name="sensibilidad">#REF!</definedName>
    <definedName name="SensibInv" localSheetId="15">#REF!</definedName>
    <definedName name="SensibInv" localSheetId="13">#REF!</definedName>
    <definedName name="SensibInv">#REF!</definedName>
    <definedName name="SensibTasa" localSheetId="15">#REF!</definedName>
    <definedName name="SensibTasa" localSheetId="13">#REF!</definedName>
    <definedName name="SensibTasa">#REF!</definedName>
    <definedName name="SS" localSheetId="15">#REF!</definedName>
    <definedName name="SS" localSheetId="13">#REF!</definedName>
    <definedName name="SS">#REF!</definedName>
    <definedName name="sss" localSheetId="15" xml:space="preserve"> salida6</definedName>
    <definedName name="sss" localSheetId="10" xml:space="preserve"> salida6</definedName>
    <definedName name="sss" localSheetId="13" xml:space="preserve"> salida6</definedName>
    <definedName name="sss" xml:space="preserve"> salida6</definedName>
    <definedName name="SUBESTAC_ELEC" localSheetId="15">[17]Auxiliar!#REF!</definedName>
    <definedName name="SUBESTAC_ELEC" localSheetId="13">[17]Auxiliar!#REF!</definedName>
    <definedName name="SUBESTAC_ELEC">[17]Auxiliar!#REF!</definedName>
    <definedName name="SuperDlls" localSheetId="15">#REF!</definedName>
    <definedName name="SuperDlls" localSheetId="13">#REF!</definedName>
    <definedName name="SuperDlls">#REF!</definedName>
    <definedName name="SuperPesos" localSheetId="15">#REF!</definedName>
    <definedName name="SuperPesos" localSheetId="13">#REF!</definedName>
    <definedName name="SuperPesos">#REF!</definedName>
    <definedName name="superv1" localSheetId="15">#REF!</definedName>
    <definedName name="superv1" localSheetId="13">#REF!</definedName>
    <definedName name="superv1">#REF!</definedName>
    <definedName name="superv2" localSheetId="15">#REF!</definedName>
    <definedName name="superv2" localSheetId="13">#REF!</definedName>
    <definedName name="superv2">#REF!</definedName>
    <definedName name="superv3" localSheetId="15">#REF!</definedName>
    <definedName name="superv3" localSheetId="13">#REF!</definedName>
    <definedName name="superv3">#REF!</definedName>
    <definedName name="superv4" localSheetId="15">#REF!</definedName>
    <definedName name="superv4" localSheetId="13">#REF!</definedName>
    <definedName name="superv4">#REF!</definedName>
    <definedName name="supervDlls1" localSheetId="15">#REF!</definedName>
    <definedName name="supervDlls1" localSheetId="13">#REF!</definedName>
    <definedName name="supervDlls1">#REF!</definedName>
    <definedName name="supervDlls2" localSheetId="15">#REF!</definedName>
    <definedName name="supervDlls2" localSheetId="13">#REF!</definedName>
    <definedName name="supervDlls2">#REF!</definedName>
    <definedName name="supervDlls3" localSheetId="15">#REF!</definedName>
    <definedName name="supervDlls3" localSheetId="13">#REF!</definedName>
    <definedName name="supervDlls3">#REF!</definedName>
    <definedName name="supervDlls4" localSheetId="15">#REF!</definedName>
    <definedName name="supervDlls4" localSheetId="13">#REF!</definedName>
    <definedName name="supervDlls4">#REF!</definedName>
    <definedName name="Tabla_MRO" localSheetId="15">#REF!</definedName>
    <definedName name="Tabla_MRO" localSheetId="13">#REF!</definedName>
    <definedName name="Tabla_MRO">#REF!</definedName>
    <definedName name="Tabla_pc_C_Efec" localSheetId="15">#REF!</definedName>
    <definedName name="Tabla_pc_C_Efec" localSheetId="13">#REF!</definedName>
    <definedName name="Tabla_pc_C_Efec">#REF!</definedName>
    <definedName name="TARIFA2016" localSheetId="15">'2.10 Tarifas y Act. 2021'!#REF!</definedName>
    <definedName name="TARIFA2016">'2.9 Tarifas y Actualización'!$D$62:$H$77</definedName>
    <definedName name="Tax_Rate">[14]Control!$M$36</definedName>
    <definedName name="TB" localSheetId="15">#REF!</definedName>
    <definedName name="TB" localSheetId="8">#REF!</definedName>
    <definedName name="TB" localSheetId="13">#REF!</definedName>
    <definedName name="TB">#REF!</definedName>
    <definedName name="tdesc">[13]Dat!$D$23</definedName>
    <definedName name="Tension_Obra">[9]PEM!$E$1</definedName>
    <definedName name="tipo">'[19]Datos generales'!$F$2</definedName>
    <definedName name="Tipo_const_obra">[9]PEM!$G$1</definedName>
    <definedName name="Tipo_obra">[9]PEM!$M$1</definedName>
    <definedName name="TIR">'[9]EVA 00'!$M$11</definedName>
    <definedName name="Total_finan">[9]PEM!$B$11</definedName>
    <definedName name="total_longitud" localSheetId="15">#REF!</definedName>
    <definedName name="total_longitud" localSheetId="13">#REF!</definedName>
    <definedName name="total_longitud">#REF!</definedName>
    <definedName name="total_mva" localSheetId="15">#REF!</definedName>
    <definedName name="total_mva" localSheetId="13">#REF!</definedName>
    <definedName name="total_mva">#REF!</definedName>
    <definedName name="total_mvar" localSheetId="15">#REF!</definedName>
    <definedName name="total_mvar" localSheetId="13">#REF!</definedName>
    <definedName name="total_mvar">#REF!</definedName>
    <definedName name="Total_PEM">[9]PEM!$D$11</definedName>
    <definedName name="Total_presup">[9]PEM!$C$11</definedName>
    <definedName name="totalamort" localSheetId="15">#REF!</definedName>
    <definedName name="totalamort" localSheetId="13">#REF!</definedName>
    <definedName name="totalamort">#REF!</definedName>
    <definedName name="totales" localSheetId="15">#REF!</definedName>
    <definedName name="totales" localSheetId="13">#REF!</definedName>
    <definedName name="totales">#REF!</definedName>
    <definedName name="totalRecParcial" localSheetId="15">#REF!</definedName>
    <definedName name="totalRecParcial" localSheetId="13">#REF!</definedName>
    <definedName name="totalRecParcial">#REF!</definedName>
    <definedName name="Trusco" localSheetId="15" hidden="1">#REF!</definedName>
    <definedName name="Trusco" localSheetId="8" hidden="1">#REF!</definedName>
    <definedName name="Trusco" localSheetId="13" hidden="1">#REF!</definedName>
    <definedName name="Trusco" hidden="1">#REF!</definedName>
    <definedName name="u" localSheetId="8" hidden="1">{"'Control de Gestión'!$A$2:$N$39"}</definedName>
    <definedName name="u" localSheetId="10" hidden="1">{"'Control de Gestión'!$A$2:$N$39"}</definedName>
    <definedName name="u" localSheetId="13" hidden="1">{"'Control de Gestión'!$A$2:$N$39"}</definedName>
    <definedName name="u" hidden="1">{"'Control de Gestión'!$A$2:$N$39"}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sppi_abr">'[19]Datos generales'!$I$43</definedName>
    <definedName name="usppi_ago">'[19]Datos generales'!$M$43</definedName>
    <definedName name="usppi_dic_año">'[19]Datos generales'!$Q$43</definedName>
    <definedName name="usppi_dic_año_previo">'[19]Datos generales'!$E$43</definedName>
    <definedName name="usppi_ene">'[19]Datos generales'!$F$43</definedName>
    <definedName name="usppi_feb">'[19]Datos generales'!$G$43</definedName>
    <definedName name="usppi_jul">'[19]Datos generales'!$L$43</definedName>
    <definedName name="usppi_jun">'[19]Datos generales'!$K$43</definedName>
    <definedName name="usppi_mar">'[19]Datos generales'!$H$43</definedName>
    <definedName name="usppi_may">'[19]Datos generales'!$J$43</definedName>
    <definedName name="usppi_nov">'[19]Datos generales'!$P$43</definedName>
    <definedName name="usppi_oct">'[19]Datos generales'!$O$43</definedName>
    <definedName name="usppi_sep">'[19]Datos generales'!$N$43</definedName>
    <definedName name="VALLES" localSheetId="15">#REF!</definedName>
    <definedName name="VALLES" localSheetId="13">#REF!</definedName>
    <definedName name="VALLES">#REF!</definedName>
    <definedName name="vpcost" localSheetId="15">[26]Evaluacion!#REF!</definedName>
    <definedName name="vpcost" localSheetId="13">[26]Evaluacion!#REF!</definedName>
    <definedName name="vpcost">[26]Evaluacion!#REF!</definedName>
    <definedName name="VPN">'[9]EVA 00'!$K$11</definedName>
    <definedName name="w" localSheetId="15" hidden="1">Main.SAPF4Help()</definedName>
    <definedName name="w" localSheetId="8" hidden="1">Main.SAPF4Help()</definedName>
    <definedName name="w" localSheetId="10" hidden="1">Main.SAPF4Help()</definedName>
    <definedName name="w" localSheetId="13" hidden="1">Main.SAPF4Help()</definedName>
    <definedName name="w" hidden="1">Main.SAPF4Help()</definedName>
    <definedName name="ww" localSheetId="15" hidden="1">Main.SAPF4Help()</definedName>
    <definedName name="ww" localSheetId="8" hidden="1">Main.SAPF4Help()</definedName>
    <definedName name="ww" localSheetId="10" hidden="1">Main.SAPF4Help()</definedName>
    <definedName name="ww" localSheetId="13" hidden="1">Main.SAPF4Help()</definedName>
    <definedName name="ww" hidden="1">Main.SAPF4Help()</definedName>
    <definedName name="www" localSheetId="15" hidden="1">Main.SAPF4Help()</definedName>
    <definedName name="www" localSheetId="8" hidden="1">Main.SAPF4Help()</definedName>
    <definedName name="www" localSheetId="10" hidden="1">Main.SAPF4Help()</definedName>
    <definedName name="www" localSheetId="13" hidden="1">Main.SAPF4Help()</definedName>
    <definedName name="www" hidden="1">Main.SAPF4Help()</definedName>
    <definedName name="z" localSheetId="15" hidden="1">Main.SAPF4Help()</definedName>
    <definedName name="z" localSheetId="8" hidden="1">Main.SAPF4Help()</definedName>
    <definedName name="z" localSheetId="10" hidden="1">Main.SAPF4Help()</definedName>
    <definedName name="z" localSheetId="13" hidden="1">Main.SAPF4Help()</definedName>
    <definedName name="z" hidden="1">Main.SAPF4Help()</definedName>
    <definedName name="Z_1EB9453C_0363_4D90_8555_9240052C0B12_.wvu.Cols" localSheetId="16" hidden="1">'3.1 Factores de Ajuste'!$W:$X</definedName>
    <definedName name="Z_1EB9453C_0363_4D90_8555_9240052C0B12_.wvu.Cols" localSheetId="17" hidden="1">'3.2 Factores de Ajuste NB'!$AD:$AE</definedName>
    <definedName name="Z_1EB9453C_0363_4D90_8555_9240052C0B12_.wvu.FilterData" localSheetId="16" hidden="1">'3.1 Factores de Ajuste'!#REF!</definedName>
    <definedName name="Z_1EB9453C_0363_4D90_8555_9240052C0B12_.wvu.FilterData" localSheetId="17" hidden="1">'3.2 Factores de Ajuste NB'!#REF!</definedName>
    <definedName name="Z_9BE0F493_361D_434E_B2A3_57925E56343F_.wvu.Cols" localSheetId="16" hidden="1">'3.1 Factores de Ajuste'!$W:$X</definedName>
    <definedName name="Z_9BE0F493_361D_434E_B2A3_57925E56343F_.wvu.Cols" localSheetId="17" hidden="1">'3.2 Factores de Ajuste NB'!$AD:$AE</definedName>
    <definedName name="Z_9BE0F493_361D_434E_B2A3_57925E56343F_.wvu.FilterData" localSheetId="16" hidden="1">'3.1 Factores de Ajuste'!#REF!</definedName>
    <definedName name="Z_9BE0F493_361D_434E_B2A3_57925E56343F_.wvu.FilterData" localSheetId="17" hidden="1">'3.2 Factores de Ajuste NB'!#REF!</definedName>
    <definedName name="zzz" localSheetId="15" hidden="1">Main.SAPF4Help()</definedName>
    <definedName name="zzz" localSheetId="8" hidden="1">Main.SAPF4Help()</definedName>
    <definedName name="zzz" localSheetId="10" hidden="1">Main.SAPF4Help()</definedName>
    <definedName name="zzz" localSheetId="13" hidden="1">Main.SAPF4Help()</definedName>
    <definedName name="zzz" hidden="1">Main.SAPF4Help()</definedName>
  </definedNames>
  <calcPr calcId="191029"/>
  <customWorkbookViews>
    <customWorkbookView name="Denisse Adriana Requena Stringel - Vista personalizada" guid="{1EB9453C-0363-4D90-8555-9240052C0B12}" mergeInterval="0" personalView="1" maximized="1" xWindow="-9" yWindow="-9" windowWidth="1857" windowHeight="1098" tabRatio="911" activeSheetId="30"/>
    <customWorkbookView name="Betzi Dorantes Peña - Vista personalizada" guid="{9BE0F493-361D-434E-B2A3-57925E56343F}" mergeInterval="0" personalView="1" maximized="1" xWindow="-9" yWindow="-9" windowWidth="1938" windowHeight="1048" tabRatio="911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38" l="1"/>
  <c r="C23" i="35" l="1"/>
  <c r="L25" i="40" l="1"/>
  <c r="C48" i="35"/>
  <c r="K22" i="39" l="1"/>
  <c r="K21" i="39"/>
  <c r="K20" i="39"/>
  <c r="K19" i="39"/>
  <c r="K18" i="39"/>
  <c r="K17" i="39"/>
  <c r="K16" i="39"/>
  <c r="K15" i="39"/>
  <c r="K14" i="39"/>
  <c r="K13" i="39"/>
  <c r="K12" i="39"/>
  <c r="K11" i="39"/>
  <c r="K10" i="39"/>
  <c r="K9" i="39"/>
  <c r="K8" i="39"/>
  <c r="K7" i="39"/>
  <c r="K23" i="39" s="1"/>
  <c r="F22" i="39"/>
  <c r="F21" i="39"/>
  <c r="F20" i="39"/>
  <c r="F19" i="39"/>
  <c r="F18" i="39"/>
  <c r="F17" i="39"/>
  <c r="F16" i="39"/>
  <c r="F15" i="39"/>
  <c r="F14" i="39"/>
  <c r="F13" i="39"/>
  <c r="F12" i="39"/>
  <c r="F11" i="39"/>
  <c r="F23" i="39" s="1"/>
  <c r="F10" i="39"/>
  <c r="F9" i="39"/>
  <c r="F8" i="39"/>
  <c r="F7" i="39"/>
  <c r="E30" i="41" l="1"/>
  <c r="S58" i="40"/>
  <c r="S59" i="40"/>
  <c r="S60" i="40"/>
  <c r="S61" i="40"/>
  <c r="S62" i="40"/>
  <c r="S63" i="40"/>
  <c r="S64" i="40"/>
  <c r="S65" i="40"/>
  <c r="S66" i="40"/>
  <c r="S67" i="40"/>
  <c r="S68" i="40"/>
  <c r="S69" i="40"/>
  <c r="S70" i="40"/>
  <c r="S71" i="40"/>
  <c r="S72" i="40"/>
  <c r="S73" i="40"/>
  <c r="S57" i="40"/>
  <c r="R10" i="40"/>
  <c r="R11" i="40"/>
  <c r="R12" i="40"/>
  <c r="R13" i="40"/>
  <c r="R14" i="40"/>
  <c r="R15" i="40"/>
  <c r="R16" i="40"/>
  <c r="R17" i="40"/>
  <c r="R18" i="40"/>
  <c r="R19" i="40"/>
  <c r="R20" i="40"/>
  <c r="R21" i="40"/>
  <c r="R22" i="40"/>
  <c r="R23" i="40"/>
  <c r="R24" i="40"/>
  <c r="R25" i="40"/>
  <c r="R26" i="40"/>
  <c r="R27" i="40"/>
  <c r="R28" i="40"/>
  <c r="R29" i="40"/>
  <c r="R30" i="40"/>
  <c r="R31" i="40"/>
  <c r="R32" i="40"/>
  <c r="R33" i="40"/>
  <c r="R34" i="40"/>
  <c r="R35" i="40"/>
  <c r="R36" i="40"/>
  <c r="R37" i="40"/>
  <c r="R38" i="40"/>
  <c r="R39" i="40"/>
  <c r="R40" i="40"/>
  <c r="R41" i="40"/>
  <c r="R42" i="40"/>
  <c r="R43" i="40"/>
  <c r="R44" i="40"/>
  <c r="R45" i="40"/>
  <c r="R46" i="40"/>
  <c r="R47" i="40"/>
  <c r="R48" i="40"/>
  <c r="R49" i="40"/>
  <c r="R50" i="40"/>
  <c r="R51" i="40"/>
  <c r="R52" i="40"/>
  <c r="R53" i="40"/>
  <c r="R54" i="40"/>
  <c r="R55" i="40"/>
  <c r="R56" i="40"/>
  <c r="R9" i="40"/>
  <c r="C5" i="35" l="1"/>
  <c r="O9" i="40" l="1"/>
  <c r="O10" i="40"/>
  <c r="O11" i="40"/>
  <c r="O12" i="40"/>
  <c r="O13" i="40"/>
  <c r="O14" i="40"/>
  <c r="O15" i="40"/>
  <c r="O16" i="40"/>
  <c r="O17" i="40"/>
  <c r="O18" i="40"/>
  <c r="O19" i="40"/>
  <c r="O20" i="40"/>
  <c r="O21" i="40"/>
  <c r="O22" i="40"/>
  <c r="O23" i="40"/>
  <c r="O24" i="40"/>
  <c r="O25" i="40"/>
  <c r="O26" i="40"/>
  <c r="O27" i="40"/>
  <c r="O28" i="40"/>
  <c r="O29" i="40"/>
  <c r="O30" i="40"/>
  <c r="O31" i="40"/>
  <c r="O32" i="40"/>
  <c r="O33" i="40"/>
  <c r="O34" i="40"/>
  <c r="O35" i="40"/>
  <c r="O36" i="40"/>
  <c r="O37" i="40"/>
  <c r="O38" i="40"/>
  <c r="O39" i="40"/>
  <c r="O40" i="40"/>
  <c r="O41" i="40"/>
  <c r="O42" i="40"/>
  <c r="O43" i="40"/>
  <c r="O44" i="40"/>
  <c r="O45" i="40"/>
  <c r="O46" i="40"/>
  <c r="O47" i="40"/>
  <c r="O48" i="40"/>
  <c r="O49" i="40"/>
  <c r="O50" i="40"/>
  <c r="O51" i="40"/>
  <c r="O52" i="40"/>
  <c r="O53" i="40"/>
  <c r="O54" i="40"/>
  <c r="O55" i="40"/>
  <c r="O56" i="40"/>
  <c r="O57" i="40"/>
  <c r="O58" i="40"/>
  <c r="O59" i="40"/>
  <c r="O60" i="40"/>
  <c r="O61" i="40"/>
  <c r="O62" i="40"/>
  <c r="O63" i="40"/>
  <c r="O64" i="40"/>
  <c r="O65" i="40"/>
  <c r="O66" i="40"/>
  <c r="O67" i="40"/>
  <c r="O68" i="40"/>
  <c r="O69" i="40"/>
  <c r="O70" i="40"/>
  <c r="O71" i="40"/>
  <c r="O72" i="40"/>
  <c r="O73" i="40"/>
  <c r="O74" i="40"/>
  <c r="O75" i="40"/>
  <c r="O76" i="40"/>
  <c r="O77" i="40"/>
  <c r="O78" i="40"/>
  <c r="O79" i="40"/>
  <c r="O80" i="40"/>
  <c r="O81" i="40"/>
  <c r="O82" i="40"/>
  <c r="O83" i="40"/>
  <c r="O84" i="40"/>
  <c r="O85" i="40"/>
  <c r="O86" i="40"/>
  <c r="O87" i="40"/>
  <c r="O88" i="40"/>
  <c r="O89" i="40"/>
  <c r="O90" i="40"/>
  <c r="E81" i="40" l="1"/>
  <c r="G81" i="40" s="1"/>
  <c r="F28" i="40"/>
  <c r="G28" i="40" s="1"/>
  <c r="E85" i="40"/>
  <c r="G85" i="40" s="1"/>
  <c r="F33" i="40"/>
  <c r="G33" i="40" s="1"/>
  <c r="E83" i="40"/>
  <c r="E77" i="40"/>
  <c r="G77" i="40" s="1"/>
  <c r="E79" i="40"/>
  <c r="F88" i="40"/>
  <c r="G88" i="40" s="1"/>
  <c r="F78" i="40"/>
  <c r="G78" i="40" s="1"/>
  <c r="F73" i="40"/>
  <c r="G73" i="40" s="1"/>
  <c r="E23" i="40"/>
  <c r="E21" i="40"/>
  <c r="G21" i="40" s="1"/>
  <c r="E89" i="40"/>
  <c r="E78" i="40"/>
  <c r="F83" i="40"/>
  <c r="G83" i="40" s="1"/>
  <c r="E87" i="40"/>
  <c r="G87" i="40" s="1"/>
  <c r="E80" i="40"/>
  <c r="G80" i="40" s="1"/>
  <c r="E15" i="40"/>
  <c r="G15" i="40" s="1"/>
  <c r="E88" i="40"/>
  <c r="E86" i="40"/>
  <c r="G86" i="40" s="1"/>
  <c r="E82" i="40"/>
  <c r="G82" i="40" s="1"/>
  <c r="F68" i="40"/>
  <c r="G68" i="40" s="1"/>
  <c r="F63" i="40"/>
  <c r="G63" i="40" s="1"/>
  <c r="E17" i="40"/>
  <c r="G17" i="40" s="1"/>
  <c r="E29" i="40"/>
  <c r="E34" i="40"/>
  <c r="E39" i="40"/>
  <c r="E44" i="40"/>
  <c r="E49" i="40"/>
  <c r="E10" i="40"/>
  <c r="G10" i="40" s="1"/>
  <c r="E12" i="40"/>
  <c r="G12" i="40" s="1"/>
  <c r="E16" i="40"/>
  <c r="G16" i="40" s="1"/>
  <c r="E18" i="40"/>
  <c r="E19" i="40"/>
  <c r="E20" i="40"/>
  <c r="G20" i="40" s="1"/>
  <c r="E22" i="40"/>
  <c r="G22" i="40" s="1"/>
  <c r="E26" i="40"/>
  <c r="G26" i="40" s="1"/>
  <c r="E27" i="40"/>
  <c r="G27" i="40" s="1"/>
  <c r="E28" i="40"/>
  <c r="E30" i="40"/>
  <c r="G30" i="40" s="1"/>
  <c r="E31" i="40"/>
  <c r="G31" i="40" s="1"/>
  <c r="E32" i="40"/>
  <c r="G32" i="40" s="1"/>
  <c r="E33" i="40"/>
  <c r="E35" i="40"/>
  <c r="G35" i="40" s="1"/>
  <c r="E36" i="40"/>
  <c r="G36" i="40" s="1"/>
  <c r="E37" i="40"/>
  <c r="G37" i="40" s="1"/>
  <c r="E38" i="40"/>
  <c r="E40" i="40"/>
  <c r="G40" i="40" s="1"/>
  <c r="E41" i="40"/>
  <c r="G41" i="40" s="1"/>
  <c r="E42" i="40"/>
  <c r="G42" i="40" s="1"/>
  <c r="E43" i="40"/>
  <c r="E45" i="40"/>
  <c r="G45" i="40" s="1"/>
  <c r="E46" i="40"/>
  <c r="G46" i="40" s="1"/>
  <c r="E47" i="40"/>
  <c r="G47" i="40" s="1"/>
  <c r="E48" i="40"/>
  <c r="E24" i="40"/>
  <c r="E50" i="40"/>
  <c r="G50" i="40" s="1"/>
  <c r="E51" i="40"/>
  <c r="G51" i="40" s="1"/>
  <c r="E52" i="40"/>
  <c r="G52" i="40" s="1"/>
  <c r="E53" i="40"/>
  <c r="E55" i="40"/>
  <c r="G55" i="40" s="1"/>
  <c r="E56" i="40"/>
  <c r="G56" i="40" s="1"/>
  <c r="E57" i="40"/>
  <c r="G57" i="40" s="1"/>
  <c r="E58" i="40"/>
  <c r="E60" i="40"/>
  <c r="G60" i="40" s="1"/>
  <c r="E61" i="40"/>
  <c r="G61" i="40" s="1"/>
  <c r="E62" i="40"/>
  <c r="G62" i="40" s="1"/>
  <c r="E63" i="40"/>
  <c r="E65" i="40"/>
  <c r="G65" i="40" s="1"/>
  <c r="E66" i="40"/>
  <c r="G66" i="40" s="1"/>
  <c r="E67" i="40"/>
  <c r="G67" i="40" s="1"/>
  <c r="E68" i="40"/>
  <c r="E70" i="40"/>
  <c r="G70" i="40" s="1"/>
  <c r="E71" i="40"/>
  <c r="G71" i="40" s="1"/>
  <c r="E72" i="40"/>
  <c r="G72" i="40" s="1"/>
  <c r="E73" i="40"/>
  <c r="E75" i="40"/>
  <c r="G75" i="40" s="1"/>
  <c r="E76" i="40"/>
  <c r="G76" i="40" s="1"/>
  <c r="E11" i="40"/>
  <c r="G11" i="40" s="1"/>
  <c r="E13" i="40"/>
  <c r="E25" i="40"/>
  <c r="G25" i="40" s="1"/>
  <c r="E14" i="40"/>
  <c r="E54" i="40"/>
  <c r="E59" i="40"/>
  <c r="E64" i="40"/>
  <c r="E69" i="40"/>
  <c r="E74" i="40"/>
  <c r="E84" i="40"/>
  <c r="F13" i="40"/>
  <c r="G13" i="40" s="1"/>
  <c r="F14" i="40"/>
  <c r="G14" i="40" s="1"/>
  <c r="F23" i="40"/>
  <c r="G23" i="40" s="1"/>
  <c r="F18" i="40"/>
  <c r="G18" i="40" s="1"/>
  <c r="F38" i="40"/>
  <c r="G38" i="40" s="1"/>
  <c r="F58" i="40"/>
  <c r="G58" i="40" s="1"/>
  <c r="F53" i="40"/>
  <c r="G53" i="40" s="1"/>
  <c r="F43" i="40"/>
  <c r="G43" i="40" s="1"/>
  <c r="F48" i="40"/>
  <c r="G48" i="40" s="1"/>
  <c r="I23" i="39" l="1"/>
  <c r="D23" i="39" l="1"/>
  <c r="E23" i="39"/>
  <c r="C23" i="39"/>
  <c r="J77" i="33"/>
  <c r="K77" i="33"/>
  <c r="L77" i="33"/>
  <c r="M77" i="33"/>
  <c r="N77" i="33"/>
  <c r="O77" i="33"/>
  <c r="P77" i="33"/>
  <c r="Q77" i="33"/>
  <c r="R77" i="33"/>
  <c r="S77" i="33"/>
  <c r="T77" i="33"/>
  <c r="U77" i="33"/>
  <c r="J78" i="33"/>
  <c r="K78" i="33"/>
  <c r="L78" i="33"/>
  <c r="M78" i="33"/>
  <c r="N78" i="33"/>
  <c r="O78" i="33"/>
  <c r="P78" i="33"/>
  <c r="Q78" i="33"/>
  <c r="R78" i="33"/>
  <c r="S78" i="33"/>
  <c r="T78" i="33"/>
  <c r="U78" i="33"/>
  <c r="J79" i="33"/>
  <c r="K79" i="33"/>
  <c r="E79" i="33" s="1"/>
  <c r="L79" i="33"/>
  <c r="M79" i="33"/>
  <c r="N79" i="33"/>
  <c r="O79" i="33"/>
  <c r="P79" i="33"/>
  <c r="Q79" i="33"/>
  <c r="R79" i="33"/>
  <c r="S79" i="33"/>
  <c r="T79" i="33"/>
  <c r="U79" i="33"/>
  <c r="J80" i="33"/>
  <c r="K80" i="33"/>
  <c r="L80" i="33"/>
  <c r="M80" i="33"/>
  <c r="N80" i="33"/>
  <c r="O80" i="33"/>
  <c r="P80" i="33"/>
  <c r="Q80" i="33"/>
  <c r="R80" i="33"/>
  <c r="S80" i="33"/>
  <c r="T80" i="33"/>
  <c r="U80" i="33"/>
  <c r="J81" i="33"/>
  <c r="K81" i="33"/>
  <c r="L81" i="33"/>
  <c r="M81" i="33"/>
  <c r="N81" i="33"/>
  <c r="O81" i="33"/>
  <c r="P81" i="33"/>
  <c r="Q81" i="33"/>
  <c r="R81" i="33"/>
  <c r="S81" i="33"/>
  <c r="T81" i="33"/>
  <c r="U81" i="33"/>
  <c r="J82" i="33"/>
  <c r="K82" i="33"/>
  <c r="L82" i="33"/>
  <c r="M82" i="33"/>
  <c r="N82" i="33"/>
  <c r="O82" i="33"/>
  <c r="P82" i="33"/>
  <c r="Q82" i="33"/>
  <c r="R82" i="33"/>
  <c r="S82" i="33"/>
  <c r="T82" i="33"/>
  <c r="U82" i="33"/>
  <c r="J83" i="33"/>
  <c r="K83" i="33"/>
  <c r="L83" i="33"/>
  <c r="M83" i="33"/>
  <c r="N83" i="33"/>
  <c r="O83" i="33"/>
  <c r="P83" i="33"/>
  <c r="Q83" i="33"/>
  <c r="R83" i="33"/>
  <c r="S83" i="33"/>
  <c r="T83" i="33"/>
  <c r="U83" i="33"/>
  <c r="J84" i="33"/>
  <c r="K84" i="33"/>
  <c r="L84" i="33"/>
  <c r="M84" i="33"/>
  <c r="N84" i="33"/>
  <c r="O84" i="33"/>
  <c r="P84" i="33"/>
  <c r="Q84" i="33"/>
  <c r="R84" i="33"/>
  <c r="S84" i="33"/>
  <c r="T84" i="33"/>
  <c r="U84" i="33"/>
  <c r="J85" i="33"/>
  <c r="K85" i="33"/>
  <c r="L85" i="33"/>
  <c r="M85" i="33"/>
  <c r="N85" i="33"/>
  <c r="O85" i="33"/>
  <c r="P85" i="33"/>
  <c r="Q85" i="33"/>
  <c r="R85" i="33"/>
  <c r="S85" i="33"/>
  <c r="T85" i="33"/>
  <c r="U85" i="33"/>
  <c r="J86" i="33"/>
  <c r="K86" i="33"/>
  <c r="L86" i="33"/>
  <c r="M86" i="33"/>
  <c r="N86" i="33"/>
  <c r="O86" i="33"/>
  <c r="P86" i="33"/>
  <c r="Q86" i="33"/>
  <c r="R86" i="33"/>
  <c r="S86" i="33"/>
  <c r="T86" i="33"/>
  <c r="U86" i="33"/>
  <c r="J87" i="33"/>
  <c r="K87" i="33"/>
  <c r="L87" i="33"/>
  <c r="M87" i="33"/>
  <c r="N87" i="33"/>
  <c r="O87" i="33"/>
  <c r="P87" i="33"/>
  <c r="Q87" i="33"/>
  <c r="R87" i="33"/>
  <c r="S87" i="33"/>
  <c r="T87" i="33"/>
  <c r="U87" i="33"/>
  <c r="J88" i="33"/>
  <c r="K88" i="33"/>
  <c r="L88" i="33"/>
  <c r="M88" i="33"/>
  <c r="N88" i="33"/>
  <c r="O88" i="33"/>
  <c r="P88" i="33"/>
  <c r="Q88" i="33"/>
  <c r="R88" i="33"/>
  <c r="S88" i="33"/>
  <c r="T88" i="33"/>
  <c r="U88" i="33"/>
  <c r="N6" i="33"/>
  <c r="L6" i="33"/>
  <c r="I8" i="33"/>
  <c r="N4" i="33"/>
  <c r="E88" i="33" l="1"/>
  <c r="E83" i="33"/>
  <c r="E80" i="33"/>
  <c r="E84" i="33"/>
  <c r="E87" i="33"/>
  <c r="E86" i="33"/>
  <c r="E85" i="33"/>
  <c r="E82" i="33"/>
  <c r="E81" i="33"/>
  <c r="E78" i="33"/>
  <c r="E77" i="33"/>
  <c r="D7" i="38"/>
  <c r="F21" i="37"/>
  <c r="K6" i="38" l="1"/>
  <c r="F11" i="38" s="1"/>
  <c r="F14" i="38" s="1"/>
  <c r="F17" i="38" s="1"/>
  <c r="C42" i="35" l="1"/>
  <c r="C17" i="38"/>
  <c r="C41" i="35" l="1"/>
  <c r="C32" i="35" s="1"/>
  <c r="C34" i="35" s="1"/>
  <c r="C6" i="35" s="1"/>
  <c r="E31" i="12" l="1"/>
  <c r="M140" i="10" l="1"/>
  <c r="M149" i="10"/>
  <c r="M113" i="10"/>
  <c r="M114" i="10"/>
  <c r="M6" i="4"/>
  <c r="M139" i="10" s="1"/>
  <c r="M5" i="4"/>
  <c r="M138" i="10" s="1"/>
  <c r="U20" i="33" l="1"/>
  <c r="U21" i="33"/>
  <c r="U22" i="33"/>
  <c r="U23" i="33"/>
  <c r="U24" i="33"/>
  <c r="U25" i="33"/>
  <c r="U26" i="33"/>
  <c r="U27" i="33"/>
  <c r="U28" i="33"/>
  <c r="U29" i="33"/>
  <c r="U30" i="33"/>
  <c r="U31" i="33"/>
  <c r="U32" i="33"/>
  <c r="U33" i="33"/>
  <c r="U34" i="33"/>
  <c r="U35" i="33"/>
  <c r="U36" i="33"/>
  <c r="U37" i="33"/>
  <c r="U38" i="33"/>
  <c r="U39" i="33"/>
  <c r="U40" i="33"/>
  <c r="U41" i="33"/>
  <c r="U42" i="33"/>
  <c r="U43" i="33"/>
  <c r="U44" i="33"/>
  <c r="U45" i="33"/>
  <c r="U46" i="33"/>
  <c r="U47" i="33"/>
  <c r="U48" i="33"/>
  <c r="U49" i="33"/>
  <c r="U50" i="33"/>
  <c r="U51" i="33"/>
  <c r="U52" i="33"/>
  <c r="U53" i="33"/>
  <c r="U54" i="33"/>
  <c r="U55" i="33"/>
  <c r="U56" i="33"/>
  <c r="U57" i="33"/>
  <c r="U58" i="33"/>
  <c r="U59" i="33"/>
  <c r="U60" i="33"/>
  <c r="U61" i="33"/>
  <c r="U62" i="33"/>
  <c r="U63" i="33"/>
  <c r="U64" i="33"/>
  <c r="U65" i="33"/>
  <c r="U66" i="33"/>
  <c r="U67" i="33"/>
  <c r="U68" i="33"/>
  <c r="U69" i="33"/>
  <c r="U70" i="33"/>
  <c r="U71" i="33"/>
  <c r="U72" i="33"/>
  <c r="U73" i="33"/>
  <c r="U74" i="33"/>
  <c r="U75" i="33"/>
  <c r="U76" i="33"/>
  <c r="U19" i="33"/>
  <c r="T20" i="33"/>
  <c r="T21" i="33"/>
  <c r="T22" i="33"/>
  <c r="T23" i="33"/>
  <c r="T24" i="33"/>
  <c r="T25" i="33"/>
  <c r="T26" i="33"/>
  <c r="T27" i="33"/>
  <c r="T28" i="33"/>
  <c r="T29" i="33"/>
  <c r="T30" i="33"/>
  <c r="T31" i="33"/>
  <c r="T32" i="33"/>
  <c r="T33" i="33"/>
  <c r="T34" i="33"/>
  <c r="T35" i="33"/>
  <c r="T36" i="33"/>
  <c r="T37" i="33"/>
  <c r="T38" i="33"/>
  <c r="T39" i="33"/>
  <c r="T40" i="33"/>
  <c r="T41" i="33"/>
  <c r="T42" i="33"/>
  <c r="T43" i="33"/>
  <c r="T44" i="33"/>
  <c r="T45" i="33"/>
  <c r="T46" i="33"/>
  <c r="T47" i="33"/>
  <c r="T48" i="33"/>
  <c r="T49" i="33"/>
  <c r="T50" i="33"/>
  <c r="T51" i="33"/>
  <c r="T52" i="33"/>
  <c r="T53" i="33"/>
  <c r="T54" i="33"/>
  <c r="T55" i="33"/>
  <c r="T56" i="33"/>
  <c r="T57" i="33"/>
  <c r="T58" i="33"/>
  <c r="T59" i="33"/>
  <c r="T60" i="33"/>
  <c r="T61" i="33"/>
  <c r="T62" i="33"/>
  <c r="T63" i="33"/>
  <c r="T64" i="33"/>
  <c r="T65" i="33"/>
  <c r="T66" i="33"/>
  <c r="T67" i="33"/>
  <c r="T68" i="33"/>
  <c r="T69" i="33"/>
  <c r="T70" i="33"/>
  <c r="T71" i="33"/>
  <c r="T72" i="33"/>
  <c r="T73" i="33"/>
  <c r="T74" i="33"/>
  <c r="T75" i="33"/>
  <c r="T76" i="33"/>
  <c r="T19" i="33"/>
  <c r="S20" i="33"/>
  <c r="S21" i="33"/>
  <c r="S22" i="33"/>
  <c r="S23" i="33"/>
  <c r="S24" i="33"/>
  <c r="S25" i="33"/>
  <c r="S26" i="33"/>
  <c r="S27" i="33"/>
  <c r="S28" i="33"/>
  <c r="S29" i="33"/>
  <c r="S30" i="33"/>
  <c r="S31" i="33"/>
  <c r="S32" i="33"/>
  <c r="S33" i="33"/>
  <c r="S34" i="33"/>
  <c r="S35" i="33"/>
  <c r="S36" i="33"/>
  <c r="S37" i="33"/>
  <c r="S38" i="33"/>
  <c r="S39" i="33"/>
  <c r="S40" i="33"/>
  <c r="S41" i="33"/>
  <c r="S42" i="33"/>
  <c r="S43" i="33"/>
  <c r="S44" i="33"/>
  <c r="S45" i="33"/>
  <c r="S46" i="33"/>
  <c r="S47" i="33"/>
  <c r="S48" i="33"/>
  <c r="S49" i="33"/>
  <c r="S50" i="33"/>
  <c r="S51" i="33"/>
  <c r="S52" i="33"/>
  <c r="S53" i="33"/>
  <c r="S54" i="33"/>
  <c r="S55" i="33"/>
  <c r="S56" i="33"/>
  <c r="S57" i="33"/>
  <c r="S58" i="33"/>
  <c r="S59" i="33"/>
  <c r="S60" i="33"/>
  <c r="S61" i="33"/>
  <c r="S62" i="33"/>
  <c r="S63" i="33"/>
  <c r="S64" i="33"/>
  <c r="S65" i="33"/>
  <c r="S66" i="33"/>
  <c r="S67" i="33"/>
  <c r="S68" i="33"/>
  <c r="S69" i="33"/>
  <c r="S70" i="33"/>
  <c r="S71" i="33"/>
  <c r="S72" i="33"/>
  <c r="S73" i="33"/>
  <c r="S74" i="33"/>
  <c r="S75" i="33"/>
  <c r="S76" i="33"/>
  <c r="S19" i="33"/>
  <c r="R20" i="33"/>
  <c r="R21" i="33"/>
  <c r="R22" i="33"/>
  <c r="R23" i="33"/>
  <c r="R24" i="33"/>
  <c r="R25" i="33"/>
  <c r="R26" i="33"/>
  <c r="R27" i="33"/>
  <c r="R28" i="33"/>
  <c r="R29" i="33"/>
  <c r="R30" i="33"/>
  <c r="R31" i="33"/>
  <c r="R32" i="33"/>
  <c r="R33" i="33"/>
  <c r="R34" i="33"/>
  <c r="R35" i="33"/>
  <c r="R36" i="33"/>
  <c r="R37" i="33"/>
  <c r="R38" i="33"/>
  <c r="R39" i="33"/>
  <c r="R40" i="33"/>
  <c r="R41" i="33"/>
  <c r="R42" i="33"/>
  <c r="R43" i="33"/>
  <c r="R44" i="33"/>
  <c r="R45" i="33"/>
  <c r="R46" i="33"/>
  <c r="R47" i="33"/>
  <c r="R48" i="33"/>
  <c r="R49" i="33"/>
  <c r="R50" i="33"/>
  <c r="R51" i="33"/>
  <c r="R52" i="33"/>
  <c r="R53" i="33"/>
  <c r="R54" i="33"/>
  <c r="R55" i="33"/>
  <c r="R56" i="33"/>
  <c r="R57" i="33"/>
  <c r="R58" i="33"/>
  <c r="R59" i="33"/>
  <c r="R60" i="33"/>
  <c r="R61" i="33"/>
  <c r="R62" i="33"/>
  <c r="R63" i="33"/>
  <c r="R64" i="33"/>
  <c r="R65" i="33"/>
  <c r="R66" i="33"/>
  <c r="R67" i="33"/>
  <c r="R68" i="33"/>
  <c r="R69" i="33"/>
  <c r="R70" i="33"/>
  <c r="R71" i="33"/>
  <c r="R72" i="33"/>
  <c r="R73" i="33"/>
  <c r="R74" i="33"/>
  <c r="R75" i="33"/>
  <c r="R76" i="33"/>
  <c r="R19" i="33"/>
  <c r="Q20" i="33"/>
  <c r="Q21" i="33"/>
  <c r="Q22" i="33"/>
  <c r="Q23" i="33"/>
  <c r="Q24" i="33"/>
  <c r="Q25" i="33"/>
  <c r="Q26" i="33"/>
  <c r="Q27" i="33"/>
  <c r="Q28" i="33"/>
  <c r="Q29" i="33"/>
  <c r="Q30" i="33"/>
  <c r="Q31" i="33"/>
  <c r="Q32" i="33"/>
  <c r="Q33" i="33"/>
  <c r="Q34" i="33"/>
  <c r="Q35" i="33"/>
  <c r="Q36" i="33"/>
  <c r="Q37" i="33"/>
  <c r="Q38" i="33"/>
  <c r="Q39" i="33"/>
  <c r="Q40" i="33"/>
  <c r="Q41" i="33"/>
  <c r="Q42" i="33"/>
  <c r="Q43" i="33"/>
  <c r="Q44" i="33"/>
  <c r="Q45" i="33"/>
  <c r="Q46" i="33"/>
  <c r="Q47" i="33"/>
  <c r="Q48" i="33"/>
  <c r="Q49" i="33"/>
  <c r="Q50" i="33"/>
  <c r="Q51" i="33"/>
  <c r="Q52" i="33"/>
  <c r="Q53" i="33"/>
  <c r="Q54" i="33"/>
  <c r="Q55" i="33"/>
  <c r="Q56" i="33"/>
  <c r="Q57" i="33"/>
  <c r="Q58" i="33"/>
  <c r="Q59" i="33"/>
  <c r="Q60" i="33"/>
  <c r="Q61" i="33"/>
  <c r="Q62" i="33"/>
  <c r="Q63" i="33"/>
  <c r="Q64" i="33"/>
  <c r="Q65" i="33"/>
  <c r="Q66" i="33"/>
  <c r="Q67" i="33"/>
  <c r="Q68" i="33"/>
  <c r="Q69" i="33"/>
  <c r="Q70" i="33"/>
  <c r="Q71" i="33"/>
  <c r="Q72" i="33"/>
  <c r="Q73" i="33"/>
  <c r="Q74" i="33"/>
  <c r="Q75" i="33"/>
  <c r="Q76" i="33"/>
  <c r="Q19" i="33"/>
  <c r="P20" i="33"/>
  <c r="P21" i="33"/>
  <c r="P22" i="33"/>
  <c r="P23" i="33"/>
  <c r="P24" i="33"/>
  <c r="P25" i="33"/>
  <c r="P26" i="33"/>
  <c r="P27" i="33"/>
  <c r="P28" i="33"/>
  <c r="P29" i="33"/>
  <c r="P30" i="33"/>
  <c r="P31" i="33"/>
  <c r="P32" i="33"/>
  <c r="P33" i="33"/>
  <c r="P34" i="33"/>
  <c r="P35" i="33"/>
  <c r="P36" i="33"/>
  <c r="P37" i="33"/>
  <c r="P38" i="33"/>
  <c r="P39" i="33"/>
  <c r="P40" i="33"/>
  <c r="P41" i="33"/>
  <c r="P42" i="33"/>
  <c r="P43" i="33"/>
  <c r="P44" i="33"/>
  <c r="P45" i="33"/>
  <c r="P46" i="33"/>
  <c r="P47" i="33"/>
  <c r="P48" i="33"/>
  <c r="P49" i="33"/>
  <c r="P50" i="33"/>
  <c r="P51" i="33"/>
  <c r="P52" i="33"/>
  <c r="P53" i="33"/>
  <c r="P54" i="33"/>
  <c r="P55" i="33"/>
  <c r="P56" i="33"/>
  <c r="P57" i="33"/>
  <c r="P58" i="33"/>
  <c r="P59" i="33"/>
  <c r="P60" i="33"/>
  <c r="P61" i="33"/>
  <c r="P62" i="33"/>
  <c r="P63" i="33"/>
  <c r="P64" i="33"/>
  <c r="P65" i="33"/>
  <c r="P66" i="33"/>
  <c r="P67" i="33"/>
  <c r="P68" i="33"/>
  <c r="P69" i="33"/>
  <c r="P70" i="33"/>
  <c r="P71" i="33"/>
  <c r="P72" i="33"/>
  <c r="P73" i="33"/>
  <c r="P74" i="33"/>
  <c r="P75" i="33"/>
  <c r="P76" i="33"/>
  <c r="P19" i="33"/>
  <c r="O20" i="33"/>
  <c r="O21" i="33"/>
  <c r="O22" i="33"/>
  <c r="O23" i="33"/>
  <c r="O24" i="33"/>
  <c r="O25" i="33"/>
  <c r="O26" i="33"/>
  <c r="O27" i="33"/>
  <c r="O28" i="33"/>
  <c r="O29" i="33"/>
  <c r="O30" i="33"/>
  <c r="O31" i="33"/>
  <c r="O32" i="33"/>
  <c r="O33" i="33"/>
  <c r="O34" i="33"/>
  <c r="O35" i="33"/>
  <c r="O36" i="33"/>
  <c r="O37" i="33"/>
  <c r="O38" i="33"/>
  <c r="O39" i="33"/>
  <c r="O40" i="33"/>
  <c r="O41" i="33"/>
  <c r="O42" i="33"/>
  <c r="O43" i="33"/>
  <c r="O44" i="33"/>
  <c r="O45" i="33"/>
  <c r="O46" i="33"/>
  <c r="O47" i="33"/>
  <c r="O48" i="33"/>
  <c r="O49" i="33"/>
  <c r="O50" i="33"/>
  <c r="O51" i="33"/>
  <c r="O52" i="33"/>
  <c r="O53" i="33"/>
  <c r="O54" i="33"/>
  <c r="O55" i="33"/>
  <c r="O56" i="33"/>
  <c r="O57" i="33"/>
  <c r="O58" i="33"/>
  <c r="O59" i="33"/>
  <c r="O60" i="33"/>
  <c r="O61" i="33"/>
  <c r="O62" i="33"/>
  <c r="O63" i="33"/>
  <c r="O64" i="33"/>
  <c r="O65" i="33"/>
  <c r="O66" i="33"/>
  <c r="O67" i="33"/>
  <c r="O68" i="33"/>
  <c r="O69" i="33"/>
  <c r="O70" i="33"/>
  <c r="O71" i="33"/>
  <c r="O72" i="33"/>
  <c r="O73" i="33"/>
  <c r="O74" i="33"/>
  <c r="O75" i="33"/>
  <c r="O76" i="33"/>
  <c r="O19" i="33"/>
  <c r="N20" i="33"/>
  <c r="N21" i="33"/>
  <c r="N22" i="33"/>
  <c r="N23" i="33"/>
  <c r="N24" i="33"/>
  <c r="N25" i="33"/>
  <c r="N26" i="33"/>
  <c r="N27" i="33"/>
  <c r="N28" i="33"/>
  <c r="N29" i="33"/>
  <c r="N30" i="33"/>
  <c r="N31" i="33"/>
  <c r="N32" i="33"/>
  <c r="N33" i="33"/>
  <c r="N34" i="33"/>
  <c r="N35" i="33"/>
  <c r="N36" i="33"/>
  <c r="N37" i="33"/>
  <c r="N38" i="33"/>
  <c r="N39" i="33"/>
  <c r="N40" i="33"/>
  <c r="N41" i="33"/>
  <c r="N42" i="33"/>
  <c r="N43" i="33"/>
  <c r="N44" i="33"/>
  <c r="N45" i="33"/>
  <c r="N46" i="33"/>
  <c r="N47" i="33"/>
  <c r="N48" i="33"/>
  <c r="N49" i="33"/>
  <c r="N50" i="33"/>
  <c r="N51" i="33"/>
  <c r="N52" i="33"/>
  <c r="N53" i="33"/>
  <c r="N54" i="33"/>
  <c r="N55" i="33"/>
  <c r="N56" i="33"/>
  <c r="N57" i="33"/>
  <c r="N58" i="33"/>
  <c r="N59" i="33"/>
  <c r="N60" i="33"/>
  <c r="N61" i="33"/>
  <c r="N62" i="33"/>
  <c r="N63" i="33"/>
  <c r="N64" i="33"/>
  <c r="N65" i="33"/>
  <c r="N66" i="33"/>
  <c r="N67" i="33"/>
  <c r="N68" i="33"/>
  <c r="N69" i="33"/>
  <c r="N70" i="33"/>
  <c r="N71" i="33"/>
  <c r="N72" i="33"/>
  <c r="N73" i="33"/>
  <c r="N74" i="33"/>
  <c r="N75" i="33"/>
  <c r="N76" i="33"/>
  <c r="N19" i="33"/>
  <c r="M20" i="33"/>
  <c r="M21" i="33"/>
  <c r="M22" i="33"/>
  <c r="M23" i="33"/>
  <c r="M24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50" i="33"/>
  <c r="M51" i="33"/>
  <c r="M52" i="33"/>
  <c r="M53" i="33"/>
  <c r="M54" i="33"/>
  <c r="M55" i="33"/>
  <c r="M56" i="33"/>
  <c r="M57" i="33"/>
  <c r="M58" i="33"/>
  <c r="M59" i="33"/>
  <c r="M60" i="33"/>
  <c r="M61" i="33"/>
  <c r="M62" i="33"/>
  <c r="M63" i="33"/>
  <c r="M64" i="33"/>
  <c r="M65" i="33"/>
  <c r="M66" i="33"/>
  <c r="M67" i="33"/>
  <c r="M68" i="33"/>
  <c r="M69" i="33"/>
  <c r="M70" i="33"/>
  <c r="M71" i="33"/>
  <c r="M72" i="33"/>
  <c r="M73" i="33"/>
  <c r="M74" i="33"/>
  <c r="M75" i="33"/>
  <c r="M76" i="33"/>
  <c r="M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45" i="33"/>
  <c r="L46" i="33"/>
  <c r="L47" i="33"/>
  <c r="L48" i="33"/>
  <c r="L49" i="33"/>
  <c r="L50" i="33"/>
  <c r="L51" i="33"/>
  <c r="L52" i="33"/>
  <c r="L53" i="33"/>
  <c r="L54" i="33"/>
  <c r="L55" i="33"/>
  <c r="L56" i="33"/>
  <c r="L57" i="33"/>
  <c r="L58" i="33"/>
  <c r="L59" i="33"/>
  <c r="L60" i="33"/>
  <c r="L61" i="33"/>
  <c r="L62" i="33"/>
  <c r="L63" i="33"/>
  <c r="L64" i="33"/>
  <c r="L65" i="33"/>
  <c r="L66" i="33"/>
  <c r="L67" i="33"/>
  <c r="L68" i="33"/>
  <c r="L69" i="33"/>
  <c r="L70" i="33"/>
  <c r="L71" i="33"/>
  <c r="L72" i="33"/>
  <c r="L73" i="33"/>
  <c r="L74" i="33"/>
  <c r="L75" i="33"/>
  <c r="L76" i="33"/>
  <c r="L19" i="33"/>
  <c r="K20" i="33"/>
  <c r="K21" i="33"/>
  <c r="K22" i="33"/>
  <c r="K23" i="33"/>
  <c r="K24" i="33"/>
  <c r="K25" i="33"/>
  <c r="K26" i="33"/>
  <c r="K27" i="33"/>
  <c r="K28" i="33"/>
  <c r="K29" i="33"/>
  <c r="K30" i="33"/>
  <c r="K31" i="33"/>
  <c r="K32" i="33"/>
  <c r="K33" i="33"/>
  <c r="K34" i="33"/>
  <c r="K35" i="33"/>
  <c r="K36" i="33"/>
  <c r="K37" i="33"/>
  <c r="K38" i="33"/>
  <c r="K39" i="33"/>
  <c r="K40" i="33"/>
  <c r="K41" i="33"/>
  <c r="K42" i="33"/>
  <c r="K43" i="33"/>
  <c r="K44" i="33"/>
  <c r="K45" i="33"/>
  <c r="K46" i="33"/>
  <c r="K47" i="33"/>
  <c r="K48" i="33"/>
  <c r="K49" i="33"/>
  <c r="K50" i="33"/>
  <c r="K51" i="33"/>
  <c r="K52" i="33"/>
  <c r="K53" i="33"/>
  <c r="K54" i="33"/>
  <c r="K55" i="33"/>
  <c r="K56" i="33"/>
  <c r="K57" i="33"/>
  <c r="K58" i="33"/>
  <c r="K59" i="33"/>
  <c r="K60" i="33"/>
  <c r="K61" i="33"/>
  <c r="K62" i="33"/>
  <c r="K63" i="33"/>
  <c r="K64" i="33"/>
  <c r="K65" i="33"/>
  <c r="K66" i="33"/>
  <c r="K67" i="33"/>
  <c r="K68" i="33"/>
  <c r="K69" i="33"/>
  <c r="K70" i="33"/>
  <c r="K71" i="33"/>
  <c r="K72" i="33"/>
  <c r="K73" i="33"/>
  <c r="K74" i="33"/>
  <c r="K75" i="33"/>
  <c r="K76" i="33"/>
  <c r="K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19" i="33"/>
  <c r="E273" i="11"/>
  <c r="B8" i="33"/>
  <c r="G6" i="33"/>
  <c r="E6" i="33"/>
  <c r="G4" i="33"/>
  <c r="E48" i="33" l="1"/>
  <c r="E32" i="33"/>
  <c r="E64" i="33"/>
  <c r="E69" i="33"/>
  <c r="E61" i="33"/>
  <c r="E53" i="33"/>
  <c r="E49" i="33"/>
  <c r="E41" i="33"/>
  <c r="E33" i="33"/>
  <c r="E29" i="33"/>
  <c r="E21" i="33"/>
  <c r="E73" i="33"/>
  <c r="E65" i="33"/>
  <c r="E57" i="33"/>
  <c r="E45" i="33"/>
  <c r="E37" i="33"/>
  <c r="E25" i="33"/>
  <c r="E76" i="33"/>
  <c r="L8" i="33" s="1"/>
  <c r="E83" i="41" s="1"/>
  <c r="E72" i="33"/>
  <c r="E68" i="33"/>
  <c r="E60" i="33"/>
  <c r="E56" i="33"/>
  <c r="E52" i="33"/>
  <c r="E44" i="33"/>
  <c r="E40" i="33"/>
  <c r="E36" i="33"/>
  <c r="E28" i="33"/>
  <c r="E24" i="33"/>
  <c r="E20" i="33"/>
  <c r="E58" i="33"/>
  <c r="E42" i="33"/>
  <c r="E26" i="33"/>
  <c r="E50" i="33"/>
  <c r="E34" i="33"/>
  <c r="E22" i="33"/>
  <c r="E75" i="33"/>
  <c r="E59" i="33"/>
  <c r="E51" i="33"/>
  <c r="E43" i="33"/>
  <c r="E27" i="33"/>
  <c r="E19" i="33"/>
  <c r="E71" i="33"/>
  <c r="E67" i="33"/>
  <c r="E63" i="33"/>
  <c r="E55" i="33"/>
  <c r="E47" i="33"/>
  <c r="E39" i="33"/>
  <c r="E35" i="33"/>
  <c r="E31" i="33"/>
  <c r="E74" i="33"/>
  <c r="E66" i="33"/>
  <c r="E62" i="33"/>
  <c r="E54" i="33"/>
  <c r="E46" i="33"/>
  <c r="E38" i="33"/>
  <c r="E23" i="33"/>
  <c r="E30" i="33"/>
  <c r="E70" i="33"/>
  <c r="E8" i="33" l="1"/>
  <c r="P64" i="30"/>
  <c r="R52" i="30"/>
  <c r="R53" i="30"/>
  <c r="R54" i="30"/>
  <c r="R55" i="30"/>
  <c r="R56" i="30"/>
  <c r="R57" i="30"/>
  <c r="R58" i="30"/>
  <c r="R59" i="30"/>
  <c r="R60" i="30"/>
  <c r="R61" i="30"/>
  <c r="R62" i="30"/>
  <c r="R63" i="30"/>
  <c r="R64" i="30"/>
  <c r="S52" i="30"/>
  <c r="S53" i="30"/>
  <c r="S54" i="30"/>
  <c r="S55" i="30"/>
  <c r="S56" i="30"/>
  <c r="S57" i="30"/>
  <c r="S58" i="30"/>
  <c r="S59" i="30"/>
  <c r="S60" i="30"/>
  <c r="S61" i="30"/>
  <c r="S62" i="30"/>
  <c r="S63" i="30"/>
  <c r="S64" i="30"/>
  <c r="E275" i="11" l="1"/>
  <c r="E32" i="41"/>
  <c r="U52" i="30"/>
  <c r="U53" i="30"/>
  <c r="U54" i="30"/>
  <c r="U55" i="30"/>
  <c r="U56" i="30"/>
  <c r="U57" i="30"/>
  <c r="U58" i="30"/>
  <c r="U59" i="30"/>
  <c r="U60" i="30"/>
  <c r="U61" i="30"/>
  <c r="U62" i="30"/>
  <c r="U63" i="30"/>
  <c r="U64" i="30"/>
  <c r="T52" i="30"/>
  <c r="T53" i="30"/>
  <c r="T54" i="30"/>
  <c r="T55" i="30"/>
  <c r="T56" i="30"/>
  <c r="T57" i="30"/>
  <c r="T58" i="30"/>
  <c r="T59" i="30"/>
  <c r="T60" i="30"/>
  <c r="T61" i="30"/>
  <c r="T62" i="30"/>
  <c r="T63" i="30"/>
  <c r="T64" i="30"/>
  <c r="Q52" i="30"/>
  <c r="Q53" i="30"/>
  <c r="Q54" i="30"/>
  <c r="Q55" i="30"/>
  <c r="Q56" i="30"/>
  <c r="Q57" i="30"/>
  <c r="Q58" i="30"/>
  <c r="Q59" i="30"/>
  <c r="Q60" i="30"/>
  <c r="Q61" i="30"/>
  <c r="Q62" i="30"/>
  <c r="Q63" i="30"/>
  <c r="Q64" i="30"/>
  <c r="P52" i="30"/>
  <c r="P53" i="30"/>
  <c r="P54" i="30"/>
  <c r="P55" i="30"/>
  <c r="P56" i="30"/>
  <c r="P57" i="30"/>
  <c r="P58" i="30"/>
  <c r="P59" i="30"/>
  <c r="P60" i="30"/>
  <c r="P61" i="30"/>
  <c r="P62" i="30"/>
  <c r="P63" i="30"/>
  <c r="O52" i="30"/>
  <c r="O53" i="30"/>
  <c r="O54" i="30"/>
  <c r="O55" i="30"/>
  <c r="O56" i="30"/>
  <c r="O57" i="30"/>
  <c r="O58" i="30"/>
  <c r="O59" i="30"/>
  <c r="O60" i="30"/>
  <c r="O61" i="30"/>
  <c r="O62" i="30"/>
  <c r="O63" i="30"/>
  <c r="O64" i="30"/>
  <c r="N52" i="30"/>
  <c r="N53" i="30"/>
  <c r="N54" i="30"/>
  <c r="N55" i="30"/>
  <c r="N56" i="30"/>
  <c r="N57" i="30"/>
  <c r="N58" i="30"/>
  <c r="N59" i="30"/>
  <c r="N60" i="30"/>
  <c r="N61" i="30"/>
  <c r="N62" i="30"/>
  <c r="N63" i="30"/>
  <c r="N64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L52" i="30"/>
  <c r="L53" i="30"/>
  <c r="L54" i="30"/>
  <c r="L55" i="30"/>
  <c r="L56" i="30"/>
  <c r="L57" i="30"/>
  <c r="L58" i="30"/>
  <c r="L59" i="30"/>
  <c r="L60" i="30"/>
  <c r="L61" i="30"/>
  <c r="L62" i="30"/>
  <c r="L63" i="30"/>
  <c r="L64" i="30"/>
  <c r="M51" i="30"/>
  <c r="N51" i="30"/>
  <c r="O51" i="30"/>
  <c r="P51" i="30"/>
  <c r="Q51" i="30"/>
  <c r="R51" i="30"/>
  <c r="S51" i="30"/>
  <c r="T51" i="30"/>
  <c r="U51" i="30"/>
  <c r="K52" i="30"/>
  <c r="K53" i="30"/>
  <c r="K54" i="30"/>
  <c r="K55" i="30"/>
  <c r="K56" i="30"/>
  <c r="K57" i="30"/>
  <c r="K58" i="30"/>
  <c r="K59" i="30"/>
  <c r="K60" i="30"/>
  <c r="K61" i="30"/>
  <c r="K62" i="30"/>
  <c r="K63" i="30"/>
  <c r="K64" i="30"/>
  <c r="K51" i="30"/>
  <c r="L51" i="30"/>
  <c r="J52" i="30"/>
  <c r="J53" i="30"/>
  <c r="J54" i="30"/>
  <c r="J55" i="30"/>
  <c r="J56" i="30"/>
  <c r="J57" i="30"/>
  <c r="J58" i="30"/>
  <c r="J59" i="30"/>
  <c r="J60" i="30"/>
  <c r="J61" i="30"/>
  <c r="J62" i="30"/>
  <c r="J63" i="30"/>
  <c r="J64" i="30"/>
  <c r="E60" i="30" l="1"/>
  <c r="E52" i="30"/>
  <c r="E64" i="30"/>
  <c r="E56" i="30"/>
  <c r="E59" i="30"/>
  <c r="E62" i="30"/>
  <c r="E54" i="30"/>
  <c r="E63" i="30"/>
  <c r="E55" i="30"/>
  <c r="E58" i="30"/>
  <c r="E61" i="30"/>
  <c r="E57" i="30"/>
  <c r="E53" i="30"/>
  <c r="E219" i="11"/>
  <c r="U6" i="30"/>
  <c r="S6" i="30"/>
  <c r="P8" i="30"/>
  <c r="U4" i="30"/>
  <c r="S8" i="30" l="1"/>
  <c r="E221" i="11" s="1"/>
  <c r="J173" i="11" l="1"/>
  <c r="J227" i="11" s="1"/>
  <c r="J174" i="11"/>
  <c r="J228" i="11" s="1"/>
  <c r="J175" i="11"/>
  <c r="J229" i="11" s="1"/>
  <c r="J176" i="11"/>
  <c r="J230" i="11" s="1"/>
  <c r="J177" i="11"/>
  <c r="J231" i="11" s="1"/>
  <c r="J178" i="11"/>
  <c r="J232" i="11" s="1"/>
  <c r="J179" i="11"/>
  <c r="J233" i="11" s="1"/>
  <c r="J180" i="11"/>
  <c r="J234" i="11" s="1"/>
  <c r="J181" i="11"/>
  <c r="J235" i="11" s="1"/>
  <c r="J182" i="11"/>
  <c r="J236" i="11" s="1"/>
  <c r="J183" i="11"/>
  <c r="J237" i="11" s="1"/>
  <c r="J184" i="11"/>
  <c r="J238" i="11" s="1"/>
  <c r="J185" i="11"/>
  <c r="J239" i="11" s="1"/>
  <c r="J186" i="11"/>
  <c r="J240" i="11" s="1"/>
  <c r="J187" i="11"/>
  <c r="J241" i="11" s="1"/>
  <c r="J172" i="11"/>
  <c r="J226" i="11" s="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18" i="11"/>
  <c r="E84" i="11"/>
  <c r="J91" i="11"/>
  <c r="E165" i="11"/>
  <c r="G21" i="9" l="1"/>
  <c r="F29" i="27"/>
  <c r="G29" i="27"/>
  <c r="H29" i="27"/>
  <c r="I29" i="27"/>
  <c r="J29" i="27"/>
  <c r="K29" i="27"/>
  <c r="L29" i="27"/>
  <c r="M29" i="27"/>
  <c r="N29" i="27"/>
  <c r="O29" i="27"/>
  <c r="P29" i="27"/>
  <c r="Q29" i="27"/>
  <c r="R29" i="27"/>
  <c r="S29" i="27"/>
  <c r="T29" i="27"/>
  <c r="U29" i="27"/>
  <c r="V29" i="27"/>
  <c r="W29" i="27"/>
  <c r="X29" i="27"/>
  <c r="Y29" i="27"/>
  <c r="Z29" i="27"/>
  <c r="AA29" i="27"/>
  <c r="AB29" i="27"/>
  <c r="F30" i="27"/>
  <c r="G30" i="27"/>
  <c r="H30" i="27"/>
  <c r="I30" i="27"/>
  <c r="J30" i="27"/>
  <c r="K30" i="27"/>
  <c r="L30" i="27"/>
  <c r="M30" i="27"/>
  <c r="N30" i="27"/>
  <c r="O30" i="27"/>
  <c r="P30" i="27"/>
  <c r="Q30" i="27"/>
  <c r="R30" i="27"/>
  <c r="S30" i="27"/>
  <c r="T30" i="27"/>
  <c r="U30" i="27"/>
  <c r="V30" i="27"/>
  <c r="W30" i="27"/>
  <c r="X30" i="27"/>
  <c r="Y30" i="27"/>
  <c r="Z30" i="27"/>
  <c r="AA30" i="27"/>
  <c r="AB30" i="27"/>
  <c r="F31" i="27"/>
  <c r="G31" i="27"/>
  <c r="H31" i="27"/>
  <c r="I31" i="27"/>
  <c r="J31" i="27"/>
  <c r="K31" i="27"/>
  <c r="L31" i="27"/>
  <c r="M31" i="27"/>
  <c r="N31" i="27"/>
  <c r="O31" i="27"/>
  <c r="P31" i="27"/>
  <c r="Q31" i="27"/>
  <c r="R31" i="27"/>
  <c r="S31" i="27"/>
  <c r="T31" i="27"/>
  <c r="U31" i="27"/>
  <c r="V31" i="27"/>
  <c r="W31" i="27"/>
  <c r="X31" i="27"/>
  <c r="Y31" i="27"/>
  <c r="Z31" i="27"/>
  <c r="AA31" i="27"/>
  <c r="AB31" i="27"/>
  <c r="F32" i="27"/>
  <c r="G32" i="27"/>
  <c r="H32" i="27"/>
  <c r="I32" i="27"/>
  <c r="J32" i="27"/>
  <c r="K32" i="27"/>
  <c r="L32" i="27"/>
  <c r="M32" i="27"/>
  <c r="N32" i="27"/>
  <c r="O32" i="27"/>
  <c r="P32" i="27"/>
  <c r="Q32" i="27"/>
  <c r="R32" i="27"/>
  <c r="S32" i="27"/>
  <c r="T32" i="27"/>
  <c r="U32" i="27"/>
  <c r="V32" i="27"/>
  <c r="W32" i="27"/>
  <c r="X32" i="27"/>
  <c r="Y32" i="27"/>
  <c r="Z32" i="27"/>
  <c r="AA32" i="27"/>
  <c r="AB32" i="27"/>
  <c r="F33" i="27"/>
  <c r="G33" i="27"/>
  <c r="H33" i="27"/>
  <c r="I33" i="27"/>
  <c r="J33" i="27"/>
  <c r="K33" i="27"/>
  <c r="L33" i="27"/>
  <c r="M33" i="27"/>
  <c r="N33" i="27"/>
  <c r="O33" i="27"/>
  <c r="P33" i="27"/>
  <c r="Q33" i="27"/>
  <c r="R33" i="27"/>
  <c r="S33" i="27"/>
  <c r="T33" i="27"/>
  <c r="U33" i="27"/>
  <c r="V33" i="27"/>
  <c r="W33" i="27"/>
  <c r="X33" i="27"/>
  <c r="Y33" i="27"/>
  <c r="Z33" i="27"/>
  <c r="AA33" i="27"/>
  <c r="AB33" i="27"/>
  <c r="E33" i="27"/>
  <c r="E32" i="27"/>
  <c r="E31" i="27"/>
  <c r="E30" i="27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Z29" i="26"/>
  <c r="AA29" i="26"/>
  <c r="AB29" i="26"/>
  <c r="F30" i="26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T30" i="26"/>
  <c r="U30" i="26"/>
  <c r="V30" i="26"/>
  <c r="W30" i="26"/>
  <c r="X30" i="26"/>
  <c r="Y30" i="26"/>
  <c r="Z30" i="26"/>
  <c r="AA30" i="26"/>
  <c r="AB30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AA31" i="26"/>
  <c r="AB31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A32" i="26"/>
  <c r="AB32" i="26"/>
  <c r="F33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E33" i="26"/>
  <c r="E32" i="26"/>
  <c r="E31" i="26"/>
  <c r="E30" i="26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Y29" i="25"/>
  <c r="Z29" i="25"/>
  <c r="AA29" i="25"/>
  <c r="AB29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Y30" i="25"/>
  <c r="Z30" i="25"/>
  <c r="AA30" i="25"/>
  <c r="AB30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W31" i="25"/>
  <c r="X31" i="25"/>
  <c r="Y31" i="25"/>
  <c r="Z31" i="25"/>
  <c r="AA31" i="25"/>
  <c r="AB31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T32" i="25"/>
  <c r="U32" i="25"/>
  <c r="V32" i="25"/>
  <c r="W32" i="25"/>
  <c r="X32" i="25"/>
  <c r="Y32" i="25"/>
  <c r="Z32" i="25"/>
  <c r="AA32" i="25"/>
  <c r="AB32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Y33" i="25"/>
  <c r="Z33" i="25"/>
  <c r="AA33" i="25"/>
  <c r="AB33" i="25"/>
  <c r="E33" i="25"/>
  <c r="E32" i="25"/>
  <c r="E31" i="25"/>
  <c r="E30" i="25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Z30" i="24"/>
  <c r="AA30" i="24"/>
  <c r="AB30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Z31" i="24"/>
  <c r="AA31" i="24"/>
  <c r="AB31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Z32" i="24"/>
  <c r="AA32" i="24"/>
  <c r="AB32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R33" i="24"/>
  <c r="S33" i="24"/>
  <c r="T33" i="24"/>
  <c r="U33" i="24"/>
  <c r="V33" i="24"/>
  <c r="W33" i="24"/>
  <c r="X33" i="24"/>
  <c r="Y33" i="24"/>
  <c r="Z33" i="24"/>
  <c r="AA33" i="24"/>
  <c r="AB33" i="24"/>
  <c r="F34" i="24"/>
  <c r="G34" i="24"/>
  <c r="H34" i="24"/>
  <c r="I34" i="24"/>
  <c r="J34" i="24"/>
  <c r="K34" i="24"/>
  <c r="L34" i="24"/>
  <c r="M34" i="24"/>
  <c r="N34" i="24"/>
  <c r="O34" i="24"/>
  <c r="P34" i="24"/>
  <c r="Q34" i="24"/>
  <c r="R34" i="24"/>
  <c r="S34" i="24"/>
  <c r="T34" i="24"/>
  <c r="U34" i="24"/>
  <c r="V34" i="24"/>
  <c r="W34" i="24"/>
  <c r="X34" i="24"/>
  <c r="Y34" i="24"/>
  <c r="Z34" i="24"/>
  <c r="AA34" i="24"/>
  <c r="AB34" i="24"/>
  <c r="E34" i="24"/>
  <c r="E33" i="24"/>
  <c r="E32" i="24"/>
  <c r="E31" i="24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Z29" i="23"/>
  <c r="AA29" i="23"/>
  <c r="AB29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Z30" i="23"/>
  <c r="AA30" i="23"/>
  <c r="AB30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AA31" i="23"/>
  <c r="AB31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E32" i="23"/>
  <c r="E31" i="23"/>
  <c r="E30" i="23"/>
  <c r="E29" i="23"/>
  <c r="F29" i="22"/>
  <c r="G29" i="22"/>
  <c r="H29" i="22"/>
  <c r="I29" i="22"/>
  <c r="J29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AA29" i="22"/>
  <c r="AB29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T32" i="22"/>
  <c r="U32" i="22"/>
  <c r="V32" i="22"/>
  <c r="W32" i="22"/>
  <c r="X32" i="22"/>
  <c r="Y32" i="22"/>
  <c r="Z32" i="22"/>
  <c r="AA32" i="22"/>
  <c r="AB32" i="22"/>
  <c r="F33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T33" i="22"/>
  <c r="U33" i="22"/>
  <c r="V33" i="22"/>
  <c r="W33" i="22"/>
  <c r="X33" i="22"/>
  <c r="Y33" i="22"/>
  <c r="Z33" i="22"/>
  <c r="AA33" i="22"/>
  <c r="AB33" i="22"/>
  <c r="E33" i="22"/>
  <c r="E32" i="22"/>
  <c r="E31" i="22"/>
  <c r="E30" i="22"/>
  <c r="F29" i="21"/>
  <c r="G29" i="21"/>
  <c r="H29" i="21"/>
  <c r="I29" i="21"/>
  <c r="J29" i="21"/>
  <c r="K29" i="21"/>
  <c r="L29" i="21"/>
  <c r="M29" i="21"/>
  <c r="N29" i="21"/>
  <c r="O29" i="21"/>
  <c r="P29" i="21"/>
  <c r="Q29" i="21"/>
  <c r="R29" i="21"/>
  <c r="S29" i="21"/>
  <c r="T29" i="21"/>
  <c r="U29" i="21"/>
  <c r="V29" i="21"/>
  <c r="W29" i="21"/>
  <c r="X29" i="21"/>
  <c r="Y29" i="21"/>
  <c r="Z29" i="21"/>
  <c r="AA29" i="21"/>
  <c r="AB29" i="21"/>
  <c r="F30" i="21"/>
  <c r="G30" i="21"/>
  <c r="H30" i="21"/>
  <c r="I30" i="21"/>
  <c r="J30" i="21"/>
  <c r="K30" i="21"/>
  <c r="L30" i="21"/>
  <c r="M30" i="21"/>
  <c r="N30" i="21"/>
  <c r="O30" i="21"/>
  <c r="P30" i="21"/>
  <c r="Q30" i="21"/>
  <c r="R30" i="21"/>
  <c r="S30" i="21"/>
  <c r="T30" i="21"/>
  <c r="U30" i="21"/>
  <c r="V30" i="21"/>
  <c r="W30" i="21"/>
  <c r="X30" i="21"/>
  <c r="Y30" i="21"/>
  <c r="Z30" i="21"/>
  <c r="AA30" i="21"/>
  <c r="AB30" i="21"/>
  <c r="F31" i="21"/>
  <c r="G31" i="21"/>
  <c r="H31" i="21"/>
  <c r="I31" i="21"/>
  <c r="J31" i="21"/>
  <c r="K31" i="21"/>
  <c r="L31" i="21"/>
  <c r="M31" i="21"/>
  <c r="N31" i="21"/>
  <c r="O31" i="21"/>
  <c r="P31" i="21"/>
  <c r="Q31" i="21"/>
  <c r="R31" i="21"/>
  <c r="S31" i="21"/>
  <c r="T31" i="21"/>
  <c r="U31" i="21"/>
  <c r="V31" i="21"/>
  <c r="W31" i="21"/>
  <c r="X31" i="21"/>
  <c r="Y31" i="21"/>
  <c r="Z31" i="21"/>
  <c r="AA31" i="21"/>
  <c r="AB31" i="21"/>
  <c r="F32" i="21"/>
  <c r="G32" i="21"/>
  <c r="H32" i="21"/>
  <c r="I32" i="21"/>
  <c r="J32" i="21"/>
  <c r="K32" i="21"/>
  <c r="L32" i="21"/>
  <c r="M32" i="21"/>
  <c r="N32" i="21"/>
  <c r="O32" i="21"/>
  <c r="P32" i="21"/>
  <c r="Q32" i="21"/>
  <c r="R32" i="21"/>
  <c r="S32" i="21"/>
  <c r="T32" i="21"/>
  <c r="U32" i="21"/>
  <c r="V32" i="21"/>
  <c r="W32" i="21"/>
  <c r="X32" i="21"/>
  <c r="Y32" i="21"/>
  <c r="Z32" i="21"/>
  <c r="AA32" i="21"/>
  <c r="AB32" i="21"/>
  <c r="F33" i="21"/>
  <c r="G33" i="21"/>
  <c r="H33" i="21"/>
  <c r="I33" i="21"/>
  <c r="J33" i="21"/>
  <c r="K33" i="21"/>
  <c r="L33" i="21"/>
  <c r="M33" i="21"/>
  <c r="N33" i="21"/>
  <c r="O33" i="21"/>
  <c r="P33" i="21"/>
  <c r="Q33" i="21"/>
  <c r="R33" i="21"/>
  <c r="S33" i="21"/>
  <c r="T33" i="21"/>
  <c r="U33" i="21"/>
  <c r="V33" i="21"/>
  <c r="W33" i="21"/>
  <c r="X33" i="21"/>
  <c r="Y33" i="21"/>
  <c r="Z33" i="21"/>
  <c r="AA33" i="21"/>
  <c r="AB33" i="21"/>
  <c r="E33" i="21"/>
  <c r="E32" i="21"/>
  <c r="E31" i="21"/>
  <c r="E30" i="21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E34" i="20"/>
  <c r="E33" i="20"/>
  <c r="E32" i="20"/>
  <c r="E31" i="20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W30" i="19"/>
  <c r="X30" i="19"/>
  <c r="Y30" i="19"/>
  <c r="Z30" i="19"/>
  <c r="AA30" i="19"/>
  <c r="AB30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W31" i="19"/>
  <c r="X31" i="19"/>
  <c r="Y31" i="19"/>
  <c r="Z31" i="19"/>
  <c r="AA31" i="19"/>
  <c r="AB31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W32" i="19"/>
  <c r="X32" i="19"/>
  <c r="Y32" i="19"/>
  <c r="Z32" i="19"/>
  <c r="AA32" i="19"/>
  <c r="AB32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W33" i="19"/>
  <c r="X33" i="19"/>
  <c r="Y33" i="19"/>
  <c r="Z33" i="19"/>
  <c r="AA33" i="19"/>
  <c r="AB33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W34" i="19"/>
  <c r="X34" i="19"/>
  <c r="Y34" i="19"/>
  <c r="Z34" i="19"/>
  <c r="AA34" i="19"/>
  <c r="AB34" i="19"/>
  <c r="E34" i="19"/>
  <c r="E33" i="19"/>
  <c r="E32" i="19"/>
  <c r="E31" i="19"/>
  <c r="F30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E34" i="18"/>
  <c r="E33" i="18"/>
  <c r="E32" i="18"/>
  <c r="E31" i="18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E34" i="17"/>
  <c r="E33" i="17"/>
  <c r="E32" i="17"/>
  <c r="E31" i="17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E34" i="16"/>
  <c r="E33" i="16"/>
  <c r="E32" i="16"/>
  <c r="E31" i="16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E34" i="15"/>
  <c r="E33" i="15"/>
  <c r="E32" i="15"/>
  <c r="E31" i="15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E34" i="14"/>
  <c r="E33" i="14"/>
  <c r="E32" i="14"/>
  <c r="E31" i="14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E34" i="13"/>
  <c r="E33" i="13"/>
  <c r="E32" i="13"/>
  <c r="E31" i="13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E35" i="12"/>
  <c r="E34" i="12"/>
  <c r="E33" i="12"/>
  <c r="E32" i="12"/>
  <c r="C31" i="3"/>
  <c r="AC31" i="12" l="1"/>
  <c r="E29" i="21"/>
  <c r="AC34" i="13"/>
  <c r="D138" i="9"/>
  <c r="C26" i="3"/>
  <c r="C27" i="3"/>
  <c r="I8" i="30" l="1"/>
  <c r="B8" i="30"/>
  <c r="J19" i="30" l="1"/>
  <c r="AI40" i="8" l="1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M20" i="8"/>
  <c r="E21" i="9" l="1"/>
  <c r="F21" i="9"/>
  <c r="H21" i="9"/>
  <c r="I21" i="9"/>
  <c r="J21" i="9"/>
  <c r="D21" i="9"/>
  <c r="T22" i="8" l="1"/>
  <c r="J35" i="9" l="1"/>
  <c r="N49" i="9" s="1"/>
  <c r="N69" i="9" s="1"/>
  <c r="D28" i="9" l="1"/>
  <c r="H42" i="9" s="1"/>
  <c r="J34" i="9" l="1"/>
  <c r="J33" i="9"/>
  <c r="J32" i="9"/>
  <c r="J31" i="9"/>
  <c r="J30" i="9"/>
  <c r="J29" i="9"/>
  <c r="J28" i="9"/>
  <c r="I35" i="9"/>
  <c r="I34" i="9"/>
  <c r="I33" i="9"/>
  <c r="I32" i="9"/>
  <c r="I31" i="9"/>
  <c r="I30" i="9"/>
  <c r="I29" i="9"/>
  <c r="I28" i="9"/>
  <c r="H35" i="9"/>
  <c r="H34" i="9"/>
  <c r="H33" i="9"/>
  <c r="H32" i="9"/>
  <c r="H31" i="9"/>
  <c r="H30" i="9"/>
  <c r="H29" i="9"/>
  <c r="H28" i="9"/>
  <c r="G35" i="9"/>
  <c r="G34" i="9"/>
  <c r="G33" i="9"/>
  <c r="G32" i="9"/>
  <c r="G31" i="9"/>
  <c r="G30" i="9"/>
  <c r="G29" i="9"/>
  <c r="G28" i="9"/>
  <c r="F35" i="9"/>
  <c r="F34" i="9"/>
  <c r="F33" i="9"/>
  <c r="F32" i="9"/>
  <c r="F31" i="9"/>
  <c r="F30" i="9"/>
  <c r="F29" i="9"/>
  <c r="F28" i="9"/>
  <c r="E35" i="9"/>
  <c r="E34" i="9"/>
  <c r="E33" i="9"/>
  <c r="E32" i="9"/>
  <c r="E31" i="9"/>
  <c r="E30" i="9"/>
  <c r="E29" i="9"/>
  <c r="E28" i="9"/>
  <c r="D35" i="9"/>
  <c r="D34" i="9"/>
  <c r="D33" i="9"/>
  <c r="D32" i="9"/>
  <c r="D31" i="9"/>
  <c r="D30" i="9"/>
  <c r="D29" i="9"/>
  <c r="I110" i="9"/>
  <c r="F38" i="15" l="1"/>
  <c r="M64" i="10" l="1"/>
  <c r="M63" i="10"/>
  <c r="B13" i="26" l="1"/>
  <c r="E13" i="26"/>
  <c r="F13" i="26"/>
  <c r="G13" i="26"/>
  <c r="H13" i="26"/>
  <c r="I13" i="26"/>
  <c r="J13" i="26"/>
  <c r="K13" i="26"/>
  <c r="L13" i="26"/>
  <c r="M13" i="26"/>
  <c r="N13" i="26"/>
  <c r="O13" i="26"/>
  <c r="P13" i="26"/>
  <c r="E14" i="26"/>
  <c r="F14" i="26"/>
  <c r="G14" i="26"/>
  <c r="H14" i="26"/>
  <c r="I14" i="26"/>
  <c r="J14" i="26"/>
  <c r="K14" i="26"/>
  <c r="L14" i="26"/>
  <c r="M14" i="26"/>
  <c r="N14" i="26"/>
  <c r="O14" i="26"/>
  <c r="P14" i="26"/>
  <c r="E15" i="26"/>
  <c r="F15" i="26"/>
  <c r="G15" i="26"/>
  <c r="H15" i="26"/>
  <c r="I15" i="26"/>
  <c r="J15" i="26"/>
  <c r="K15" i="26"/>
  <c r="L15" i="26"/>
  <c r="M15" i="26"/>
  <c r="N15" i="26"/>
  <c r="O15" i="26"/>
  <c r="P15" i="26"/>
  <c r="E16" i="26"/>
  <c r="F16" i="26"/>
  <c r="G16" i="26"/>
  <c r="H16" i="26"/>
  <c r="I16" i="26"/>
  <c r="J16" i="26"/>
  <c r="K16" i="26"/>
  <c r="L16" i="26"/>
  <c r="M16" i="26"/>
  <c r="N16" i="26"/>
  <c r="O16" i="26"/>
  <c r="P16" i="26"/>
  <c r="E17" i="26"/>
  <c r="F17" i="26"/>
  <c r="G17" i="26"/>
  <c r="H17" i="26"/>
  <c r="I17" i="26"/>
  <c r="J17" i="26"/>
  <c r="K17" i="26"/>
  <c r="L17" i="26"/>
  <c r="M17" i="26"/>
  <c r="N17" i="26"/>
  <c r="O17" i="26"/>
  <c r="P17" i="26"/>
  <c r="B21" i="26"/>
  <c r="B29" i="26" s="1"/>
  <c r="B37" i="26" s="1"/>
  <c r="B45" i="26" s="1"/>
  <c r="B59" i="26" s="1"/>
  <c r="B74" i="26" s="1"/>
  <c r="B89" i="26" s="1"/>
  <c r="B104" i="26" s="1"/>
  <c r="B118" i="26" s="1"/>
  <c r="E29" i="26"/>
  <c r="E37" i="26"/>
  <c r="F37" i="26"/>
  <c r="G37" i="26"/>
  <c r="H37" i="26"/>
  <c r="I37" i="26"/>
  <c r="J37" i="26"/>
  <c r="K37" i="26"/>
  <c r="L37" i="26"/>
  <c r="M37" i="26"/>
  <c r="N37" i="26"/>
  <c r="O37" i="26"/>
  <c r="P37" i="26"/>
  <c r="E38" i="26"/>
  <c r="F38" i="26"/>
  <c r="G38" i="26"/>
  <c r="H38" i="26"/>
  <c r="I38" i="26"/>
  <c r="J38" i="26"/>
  <c r="K38" i="26"/>
  <c r="L38" i="26"/>
  <c r="M38" i="26"/>
  <c r="N38" i="26"/>
  <c r="O38" i="26"/>
  <c r="P38" i="26"/>
  <c r="E39" i="26"/>
  <c r="F39" i="26"/>
  <c r="G39" i="26"/>
  <c r="H39" i="26"/>
  <c r="I39" i="26"/>
  <c r="J39" i="26"/>
  <c r="K39" i="26"/>
  <c r="L39" i="26"/>
  <c r="M39" i="26"/>
  <c r="N39" i="26"/>
  <c r="O39" i="26"/>
  <c r="P39" i="26"/>
  <c r="E40" i="26"/>
  <c r="F40" i="26"/>
  <c r="G40" i="26"/>
  <c r="H40" i="26"/>
  <c r="I40" i="26"/>
  <c r="J40" i="26"/>
  <c r="K40" i="26"/>
  <c r="L40" i="26"/>
  <c r="M40" i="26"/>
  <c r="N40" i="26"/>
  <c r="O40" i="26"/>
  <c r="P40" i="26"/>
  <c r="E41" i="26"/>
  <c r="F41" i="26"/>
  <c r="G41" i="26"/>
  <c r="H41" i="26"/>
  <c r="I41" i="26"/>
  <c r="J41" i="26"/>
  <c r="K41" i="26"/>
  <c r="L41" i="26"/>
  <c r="M41" i="26"/>
  <c r="N41" i="26"/>
  <c r="O41" i="26"/>
  <c r="P41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E49" i="26"/>
  <c r="F49" i="26"/>
  <c r="G49" i="26"/>
  <c r="H49" i="26"/>
  <c r="I49" i="26"/>
  <c r="J49" i="26"/>
  <c r="K49" i="26"/>
  <c r="L49" i="26"/>
  <c r="M49" i="26"/>
  <c r="N49" i="26"/>
  <c r="O49" i="26"/>
  <c r="P49" i="26"/>
  <c r="B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E17" i="25"/>
  <c r="F17" i="25"/>
  <c r="G17" i="25"/>
  <c r="H17" i="25"/>
  <c r="I17" i="25"/>
  <c r="J17" i="25"/>
  <c r="K17" i="25"/>
  <c r="L17" i="25"/>
  <c r="M17" i="25"/>
  <c r="N17" i="25"/>
  <c r="O17" i="25"/>
  <c r="P17" i="25"/>
  <c r="B21" i="25"/>
  <c r="B29" i="25" s="1"/>
  <c r="B37" i="25" s="1"/>
  <c r="B45" i="25" s="1"/>
  <c r="B59" i="25" s="1"/>
  <c r="B74" i="25" s="1"/>
  <c r="B89" i="25" s="1"/>
  <c r="B104" i="25" s="1"/>
  <c r="B118" i="25" s="1"/>
  <c r="E29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E38" i="25"/>
  <c r="F38" i="25"/>
  <c r="G38" i="25"/>
  <c r="H38" i="25"/>
  <c r="I38" i="25"/>
  <c r="J38" i="25"/>
  <c r="K38" i="25"/>
  <c r="L38" i="25"/>
  <c r="M38" i="25"/>
  <c r="N38" i="25"/>
  <c r="O38" i="25"/>
  <c r="P38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E40" i="25"/>
  <c r="F40" i="25"/>
  <c r="G40" i="25"/>
  <c r="H40" i="25"/>
  <c r="I40" i="25"/>
  <c r="J40" i="25"/>
  <c r="K40" i="25"/>
  <c r="L40" i="25"/>
  <c r="M40" i="25"/>
  <c r="N40" i="25"/>
  <c r="O40" i="25"/>
  <c r="P40" i="25"/>
  <c r="E41" i="25"/>
  <c r="F41" i="25"/>
  <c r="G41" i="25"/>
  <c r="H41" i="25"/>
  <c r="I41" i="25"/>
  <c r="J41" i="25"/>
  <c r="K41" i="25"/>
  <c r="L41" i="25"/>
  <c r="M41" i="25"/>
  <c r="N41" i="25"/>
  <c r="O41" i="25"/>
  <c r="P41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E49" i="25"/>
  <c r="F49" i="25"/>
  <c r="G49" i="25"/>
  <c r="H49" i="25"/>
  <c r="I49" i="25"/>
  <c r="J49" i="25"/>
  <c r="K49" i="25"/>
  <c r="L49" i="25"/>
  <c r="M49" i="25"/>
  <c r="N49" i="25"/>
  <c r="O49" i="25"/>
  <c r="P49" i="25"/>
  <c r="B13" i="27"/>
  <c r="E13" i="27"/>
  <c r="F13" i="27"/>
  <c r="G13" i="27"/>
  <c r="H13" i="27"/>
  <c r="I13" i="27"/>
  <c r="J13" i="27"/>
  <c r="K13" i="27"/>
  <c r="L13" i="27"/>
  <c r="M13" i="27"/>
  <c r="N13" i="27"/>
  <c r="O13" i="27"/>
  <c r="P13" i="27"/>
  <c r="E14" i="27"/>
  <c r="F14" i="27"/>
  <c r="G14" i="27"/>
  <c r="H14" i="27"/>
  <c r="I14" i="27"/>
  <c r="J14" i="27"/>
  <c r="K14" i="27"/>
  <c r="L14" i="27"/>
  <c r="M14" i="27"/>
  <c r="N14" i="27"/>
  <c r="O14" i="27"/>
  <c r="P14" i="27"/>
  <c r="E15" i="27"/>
  <c r="F15" i="27"/>
  <c r="G15" i="27"/>
  <c r="H15" i="27"/>
  <c r="I15" i="27"/>
  <c r="J15" i="27"/>
  <c r="K15" i="27"/>
  <c r="L15" i="27"/>
  <c r="M15" i="27"/>
  <c r="N15" i="27"/>
  <c r="O15" i="27"/>
  <c r="P15" i="27"/>
  <c r="E16" i="27"/>
  <c r="F16" i="27"/>
  <c r="G16" i="27"/>
  <c r="H16" i="27"/>
  <c r="I16" i="27"/>
  <c r="J16" i="27"/>
  <c r="K16" i="27"/>
  <c r="L16" i="27"/>
  <c r="M16" i="27"/>
  <c r="N16" i="27"/>
  <c r="O16" i="27"/>
  <c r="P16" i="27"/>
  <c r="E17" i="27"/>
  <c r="F17" i="27"/>
  <c r="G17" i="27"/>
  <c r="H17" i="27"/>
  <c r="I17" i="27"/>
  <c r="J17" i="27"/>
  <c r="K17" i="27"/>
  <c r="L17" i="27"/>
  <c r="M17" i="27"/>
  <c r="N17" i="27"/>
  <c r="O17" i="27"/>
  <c r="P17" i="27"/>
  <c r="B21" i="27"/>
  <c r="E29" i="27"/>
  <c r="E37" i="27"/>
  <c r="F37" i="27"/>
  <c r="G37" i="27"/>
  <c r="H37" i="27"/>
  <c r="I37" i="27"/>
  <c r="J37" i="27"/>
  <c r="K37" i="27"/>
  <c r="L37" i="27"/>
  <c r="M37" i="27"/>
  <c r="N37" i="27"/>
  <c r="O37" i="27"/>
  <c r="P37" i="27"/>
  <c r="E38" i="27"/>
  <c r="F38" i="27"/>
  <c r="G38" i="27"/>
  <c r="H38" i="27"/>
  <c r="I38" i="27"/>
  <c r="J38" i="27"/>
  <c r="K38" i="27"/>
  <c r="L38" i="27"/>
  <c r="M38" i="27"/>
  <c r="N38" i="27"/>
  <c r="O38" i="27"/>
  <c r="P38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E40" i="27"/>
  <c r="F40" i="27"/>
  <c r="G40" i="27"/>
  <c r="H40" i="27"/>
  <c r="I40" i="27"/>
  <c r="J40" i="27"/>
  <c r="K40" i="27"/>
  <c r="L40" i="27"/>
  <c r="M40" i="27"/>
  <c r="N40" i="27"/>
  <c r="O40" i="27"/>
  <c r="P40" i="27"/>
  <c r="E41" i="27"/>
  <c r="F41" i="27"/>
  <c r="G41" i="27"/>
  <c r="H41" i="27"/>
  <c r="I41" i="27"/>
  <c r="J41" i="27"/>
  <c r="K41" i="27"/>
  <c r="L41" i="27"/>
  <c r="M41" i="27"/>
  <c r="N41" i="27"/>
  <c r="O41" i="27"/>
  <c r="P41" i="27"/>
  <c r="E48" i="27"/>
  <c r="F48" i="27"/>
  <c r="G48" i="27"/>
  <c r="H48" i="27"/>
  <c r="I48" i="27"/>
  <c r="J48" i="27"/>
  <c r="K48" i="27"/>
  <c r="L48" i="27"/>
  <c r="M48" i="27"/>
  <c r="N48" i="27"/>
  <c r="O48" i="27"/>
  <c r="P48" i="27"/>
  <c r="E49" i="27"/>
  <c r="F49" i="27"/>
  <c r="G49" i="27"/>
  <c r="H49" i="27"/>
  <c r="I49" i="27"/>
  <c r="J49" i="27"/>
  <c r="K49" i="27"/>
  <c r="L49" i="27"/>
  <c r="M49" i="27"/>
  <c r="N49" i="27"/>
  <c r="O49" i="27"/>
  <c r="P49" i="27"/>
  <c r="B59" i="27"/>
  <c r="B74" i="27" s="1"/>
  <c r="B89" i="27" s="1"/>
  <c r="B104" i="27" s="1"/>
  <c r="B118" i="27" s="1"/>
  <c r="AC32" i="27" l="1"/>
  <c r="C111" i="27" s="1"/>
  <c r="C81" i="27"/>
  <c r="C96" i="27"/>
  <c r="AC31" i="27"/>
  <c r="AC30" i="27"/>
  <c r="AC33" i="27"/>
  <c r="C123" i="27" s="1"/>
  <c r="C66" i="27"/>
  <c r="AC29" i="27"/>
  <c r="AC31" i="25"/>
  <c r="C66" i="25"/>
  <c r="C96" i="25"/>
  <c r="AC32" i="25"/>
  <c r="C111" i="25" s="1"/>
  <c r="AC30" i="25"/>
  <c r="AC29" i="25"/>
  <c r="C81" i="25"/>
  <c r="AC33" i="25"/>
  <c r="C123" i="25" s="1"/>
  <c r="C66" i="26"/>
  <c r="AC31" i="26"/>
  <c r="AC29" i="26"/>
  <c r="C81" i="26"/>
  <c r="AC30" i="26"/>
  <c r="AC32" i="26"/>
  <c r="C111" i="26" s="1"/>
  <c r="C96" i="26"/>
  <c r="AC33" i="26"/>
  <c r="C123" i="26" s="1"/>
  <c r="AC31" i="18" l="1"/>
  <c r="C82" i="18" s="1"/>
  <c r="E30" i="18"/>
  <c r="AC30" i="18" s="1"/>
  <c r="C67" i="18" s="1"/>
  <c r="E30" i="24"/>
  <c r="E30" i="17"/>
  <c r="E30" i="16"/>
  <c r="E30" i="15"/>
  <c r="E30" i="14"/>
  <c r="E30" i="13"/>
  <c r="AC31" i="16" l="1"/>
  <c r="C82" i="16" s="1"/>
  <c r="AC32" i="18"/>
  <c r="C97" i="18" s="1"/>
  <c r="AC33" i="18"/>
  <c r="C112" i="18" s="1"/>
  <c r="AC30" i="17"/>
  <c r="C67" i="17" s="1"/>
  <c r="AC31" i="17"/>
  <c r="C82" i="17" s="1"/>
  <c r="AC32" i="17"/>
  <c r="C97" i="17" s="1"/>
  <c r="AC33" i="17"/>
  <c r="C112" i="17" s="1"/>
  <c r="AC34" i="17"/>
  <c r="C124" i="17" s="1"/>
  <c r="AC30" i="24"/>
  <c r="C67" i="24" s="1"/>
  <c r="AC31" i="24"/>
  <c r="C82" i="24" s="1"/>
  <c r="AC34" i="24"/>
  <c r="C124" i="24" s="1"/>
  <c r="AC32" i="24"/>
  <c r="C97" i="24" s="1"/>
  <c r="AC33" i="24"/>
  <c r="C112" i="24" s="1"/>
  <c r="AC30" i="16"/>
  <c r="AC32" i="16"/>
  <c r="C97" i="16" s="1"/>
  <c r="AC33" i="16"/>
  <c r="C112" i="16" s="1"/>
  <c r="AC34" i="16"/>
  <c r="C124" i="16" s="1"/>
  <c r="AC30" i="15"/>
  <c r="C67" i="15" s="1"/>
  <c r="AC31" i="15"/>
  <c r="C82" i="15" s="1"/>
  <c r="AC32" i="15"/>
  <c r="C97" i="15" s="1"/>
  <c r="AC34" i="15"/>
  <c r="C124" i="15" s="1"/>
  <c r="AC33" i="15"/>
  <c r="C112" i="15" s="1"/>
  <c r="C124" i="13"/>
  <c r="AC30" i="13"/>
  <c r="C67" i="13" s="1"/>
  <c r="AC34" i="14"/>
  <c r="C124" i="14" s="1"/>
  <c r="AC33" i="14"/>
  <c r="C112" i="14" s="1"/>
  <c r="AC32" i="14"/>
  <c r="C97" i="14" s="1"/>
  <c r="AC31" i="14"/>
  <c r="C82" i="14" s="1"/>
  <c r="AC30" i="14"/>
  <c r="C67" i="14" s="1"/>
  <c r="AC34" i="18" l="1"/>
  <c r="C124" i="18" s="1"/>
  <c r="P49" i="21"/>
  <c r="O49" i="21"/>
  <c r="N49" i="21"/>
  <c r="M49" i="21"/>
  <c r="L49" i="21"/>
  <c r="K49" i="21"/>
  <c r="J49" i="21"/>
  <c r="I49" i="21"/>
  <c r="H49" i="21"/>
  <c r="G49" i="21"/>
  <c r="F49" i="21"/>
  <c r="E49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C66" i="21"/>
  <c r="B21" i="21"/>
  <c r="B29" i="21" s="1"/>
  <c r="B37" i="21" s="1"/>
  <c r="B45" i="21" s="1"/>
  <c r="B59" i="21" s="1"/>
  <c r="B74" i="21" s="1"/>
  <c r="B89" i="21" s="1"/>
  <c r="B104" i="21" s="1"/>
  <c r="B118" i="21" s="1"/>
  <c r="P17" i="21"/>
  <c r="P16" i="21"/>
  <c r="M16" i="21"/>
  <c r="I16" i="21"/>
  <c r="E16" i="21"/>
  <c r="P15" i="21"/>
  <c r="P14" i="21"/>
  <c r="P13" i="21"/>
  <c r="B13" i="21"/>
  <c r="P49" i="22"/>
  <c r="O49" i="22"/>
  <c r="N49" i="22"/>
  <c r="M49" i="22"/>
  <c r="L49" i="22"/>
  <c r="K49" i="22"/>
  <c r="J49" i="22"/>
  <c r="I49" i="22"/>
  <c r="H49" i="22"/>
  <c r="G49" i="22"/>
  <c r="F49" i="22"/>
  <c r="E49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C66" i="22"/>
  <c r="B21" i="22"/>
  <c r="B29" i="22" s="1"/>
  <c r="B37" i="22" s="1"/>
  <c r="B45" i="22" s="1"/>
  <c r="B59" i="22" s="1"/>
  <c r="B74" i="22" s="1"/>
  <c r="B89" i="22" s="1"/>
  <c r="B104" i="22" s="1"/>
  <c r="B118" i="22" s="1"/>
  <c r="O17" i="22"/>
  <c r="P16" i="22"/>
  <c r="O15" i="22"/>
  <c r="N14" i="22"/>
  <c r="O14" i="22"/>
  <c r="G14" i="22"/>
  <c r="E14" i="22"/>
  <c r="P13" i="22"/>
  <c r="B13" i="22"/>
  <c r="P48" i="23"/>
  <c r="O48" i="23"/>
  <c r="N48" i="23"/>
  <c r="M48" i="23"/>
  <c r="L48" i="23"/>
  <c r="K48" i="23"/>
  <c r="J48" i="23"/>
  <c r="I48" i="23"/>
  <c r="H48" i="23"/>
  <c r="G48" i="23"/>
  <c r="F48" i="23"/>
  <c r="E48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C65" i="23"/>
  <c r="B21" i="23"/>
  <c r="B28" i="23" s="1"/>
  <c r="B36" i="23" s="1"/>
  <c r="B44" i="23" s="1"/>
  <c r="B58" i="23" s="1"/>
  <c r="B73" i="23" s="1"/>
  <c r="B88" i="23" s="1"/>
  <c r="B103" i="23" s="1"/>
  <c r="B117" i="23" s="1"/>
  <c r="O17" i="23"/>
  <c r="P17" i="23"/>
  <c r="L17" i="23"/>
  <c r="J17" i="23"/>
  <c r="G17" i="23"/>
  <c r="F17" i="23"/>
  <c r="P16" i="23"/>
  <c r="O15" i="23"/>
  <c r="H15" i="23"/>
  <c r="N14" i="23"/>
  <c r="I14" i="23"/>
  <c r="O13" i="23"/>
  <c r="N13" i="23"/>
  <c r="J13" i="23"/>
  <c r="F13" i="23"/>
  <c r="B13" i="23"/>
  <c r="P50" i="20"/>
  <c r="O50" i="20"/>
  <c r="N50" i="20"/>
  <c r="M50" i="20"/>
  <c r="L50" i="20"/>
  <c r="K50" i="20"/>
  <c r="J50" i="20"/>
  <c r="I50" i="20"/>
  <c r="H50" i="20"/>
  <c r="G50" i="20"/>
  <c r="F50" i="20"/>
  <c r="E50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C67" i="20"/>
  <c r="B21" i="20"/>
  <c r="B30" i="20" s="1"/>
  <c r="B38" i="20" s="1"/>
  <c r="B46" i="20" s="1"/>
  <c r="B60" i="20" s="1"/>
  <c r="B75" i="20" s="1"/>
  <c r="B90" i="20" s="1"/>
  <c r="B105" i="20" s="1"/>
  <c r="B119" i="20" s="1"/>
  <c r="O17" i="20"/>
  <c r="F17" i="20"/>
  <c r="P16" i="20"/>
  <c r="P15" i="20"/>
  <c r="E15" i="20"/>
  <c r="N14" i="20"/>
  <c r="K14" i="20"/>
  <c r="I14" i="20"/>
  <c r="O13" i="20"/>
  <c r="B13" i="20"/>
  <c r="P50" i="19"/>
  <c r="O50" i="19"/>
  <c r="N50" i="19"/>
  <c r="M50" i="19"/>
  <c r="L50" i="19"/>
  <c r="K50" i="19"/>
  <c r="J50" i="19"/>
  <c r="I50" i="19"/>
  <c r="H50" i="19"/>
  <c r="G50" i="19"/>
  <c r="F50" i="19"/>
  <c r="E50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C67" i="19"/>
  <c r="B21" i="19"/>
  <c r="B30" i="19" s="1"/>
  <c r="B38" i="19" s="1"/>
  <c r="B46" i="19" s="1"/>
  <c r="B60" i="19" s="1"/>
  <c r="B75" i="19" s="1"/>
  <c r="B90" i="19" s="1"/>
  <c r="B105" i="19" s="1"/>
  <c r="B119" i="19" s="1"/>
  <c r="O17" i="19"/>
  <c r="P17" i="19"/>
  <c r="H17" i="19"/>
  <c r="P16" i="19"/>
  <c r="O15" i="19"/>
  <c r="N14" i="19"/>
  <c r="O13" i="19"/>
  <c r="P13" i="19"/>
  <c r="G13" i="19"/>
  <c r="B13" i="19"/>
  <c r="P50" i="18"/>
  <c r="O50" i="18"/>
  <c r="N50" i="18"/>
  <c r="M50" i="18"/>
  <c r="L50" i="18"/>
  <c r="K50" i="18"/>
  <c r="J50" i="18"/>
  <c r="I50" i="18"/>
  <c r="H50" i="18"/>
  <c r="G50" i="18"/>
  <c r="F50" i="18"/>
  <c r="E50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B21" i="18"/>
  <c r="B30" i="18" s="1"/>
  <c r="B38" i="18" s="1"/>
  <c r="B46" i="18" s="1"/>
  <c r="B60" i="18" s="1"/>
  <c r="B75" i="18" s="1"/>
  <c r="B90" i="18" s="1"/>
  <c r="B105" i="18" s="1"/>
  <c r="B119" i="18" s="1"/>
  <c r="O17" i="18"/>
  <c r="P17" i="18"/>
  <c r="L17" i="18"/>
  <c r="J17" i="18"/>
  <c r="F17" i="18"/>
  <c r="E17" i="18"/>
  <c r="P16" i="18"/>
  <c r="E16" i="18"/>
  <c r="P15" i="18"/>
  <c r="M15" i="18"/>
  <c r="I15" i="18"/>
  <c r="E15" i="18"/>
  <c r="N14" i="18"/>
  <c r="M14" i="18"/>
  <c r="K14" i="18"/>
  <c r="I14" i="18"/>
  <c r="E14" i="18"/>
  <c r="O13" i="18"/>
  <c r="F13" i="18"/>
  <c r="B13" i="18"/>
  <c r="P50" i="17"/>
  <c r="O50" i="17"/>
  <c r="N50" i="17"/>
  <c r="M50" i="17"/>
  <c r="L50" i="17"/>
  <c r="K50" i="17"/>
  <c r="J50" i="17"/>
  <c r="I50" i="17"/>
  <c r="H50" i="17"/>
  <c r="G50" i="17"/>
  <c r="F50" i="17"/>
  <c r="E50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B21" i="17"/>
  <c r="B30" i="17" s="1"/>
  <c r="B38" i="17" s="1"/>
  <c r="B46" i="17" s="1"/>
  <c r="B60" i="17" s="1"/>
  <c r="B75" i="17" s="1"/>
  <c r="B90" i="17" s="1"/>
  <c r="B105" i="17" s="1"/>
  <c r="B119" i="17" s="1"/>
  <c r="O17" i="17"/>
  <c r="P17" i="17"/>
  <c r="N17" i="17"/>
  <c r="M17" i="17"/>
  <c r="L17" i="17"/>
  <c r="J17" i="17"/>
  <c r="I17" i="17"/>
  <c r="H17" i="17"/>
  <c r="F17" i="17"/>
  <c r="E17" i="17"/>
  <c r="P16" i="17"/>
  <c r="O15" i="17"/>
  <c r="P15" i="17"/>
  <c r="J15" i="17"/>
  <c r="E15" i="17"/>
  <c r="N14" i="17"/>
  <c r="M14" i="17"/>
  <c r="K14" i="17"/>
  <c r="I14" i="17"/>
  <c r="E14" i="17"/>
  <c r="P13" i="17"/>
  <c r="M13" i="17"/>
  <c r="I13" i="17"/>
  <c r="E13" i="17"/>
  <c r="B13" i="17"/>
  <c r="P50" i="24"/>
  <c r="O50" i="24"/>
  <c r="N50" i="24"/>
  <c r="M50" i="24"/>
  <c r="L50" i="24"/>
  <c r="K50" i="24"/>
  <c r="J50" i="24"/>
  <c r="I50" i="24"/>
  <c r="H50" i="24"/>
  <c r="G50" i="24"/>
  <c r="F50" i="24"/>
  <c r="E50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B21" i="24"/>
  <c r="B30" i="24" s="1"/>
  <c r="B38" i="24" s="1"/>
  <c r="B46" i="24" s="1"/>
  <c r="B60" i="24" s="1"/>
  <c r="B75" i="24" s="1"/>
  <c r="B90" i="24" s="1"/>
  <c r="B105" i="24" s="1"/>
  <c r="B119" i="24" s="1"/>
  <c r="O17" i="24"/>
  <c r="N17" i="24"/>
  <c r="M17" i="24"/>
  <c r="L17" i="24"/>
  <c r="I17" i="24"/>
  <c r="H17" i="24"/>
  <c r="F17" i="24"/>
  <c r="P16" i="24"/>
  <c r="I16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N14" i="24"/>
  <c r="O14" i="24"/>
  <c r="G14" i="24"/>
  <c r="O13" i="24"/>
  <c r="P13" i="24"/>
  <c r="N13" i="24"/>
  <c r="M13" i="24"/>
  <c r="L13" i="24"/>
  <c r="J13" i="24"/>
  <c r="I13" i="24"/>
  <c r="H13" i="24"/>
  <c r="G13" i="24"/>
  <c r="F13" i="24"/>
  <c r="E13" i="24"/>
  <c r="B13" i="24"/>
  <c r="P50" i="16"/>
  <c r="O50" i="16"/>
  <c r="N50" i="16"/>
  <c r="M50" i="16"/>
  <c r="L50" i="16"/>
  <c r="K50" i="16"/>
  <c r="J50" i="16"/>
  <c r="I50" i="16"/>
  <c r="H50" i="16"/>
  <c r="G50" i="16"/>
  <c r="F50" i="16"/>
  <c r="E50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C67" i="16"/>
  <c r="B21" i="16"/>
  <c r="B30" i="16" s="1"/>
  <c r="B38" i="16" s="1"/>
  <c r="B46" i="16" s="1"/>
  <c r="B60" i="16" s="1"/>
  <c r="B75" i="16" s="1"/>
  <c r="B90" i="16" s="1"/>
  <c r="B105" i="16" s="1"/>
  <c r="B119" i="16" s="1"/>
  <c r="O17" i="16"/>
  <c r="L17" i="16"/>
  <c r="H17" i="16"/>
  <c r="E17" i="16"/>
  <c r="P16" i="16"/>
  <c r="M16" i="16"/>
  <c r="I16" i="16"/>
  <c r="E16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N14" i="16"/>
  <c r="P14" i="16"/>
  <c r="K14" i="16"/>
  <c r="G14" i="16"/>
  <c r="E14" i="16"/>
  <c r="O13" i="16"/>
  <c r="L13" i="16"/>
  <c r="H13" i="16"/>
  <c r="E13" i="16"/>
  <c r="B13" i="16"/>
  <c r="P50" i="15"/>
  <c r="O50" i="15"/>
  <c r="N50" i="15"/>
  <c r="M50" i="15"/>
  <c r="L50" i="15"/>
  <c r="K50" i="15"/>
  <c r="J50" i="15"/>
  <c r="I50" i="15"/>
  <c r="H50" i="15"/>
  <c r="G50" i="15"/>
  <c r="F50" i="15"/>
  <c r="E50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P38" i="15"/>
  <c r="O38" i="15"/>
  <c r="N38" i="15"/>
  <c r="M38" i="15"/>
  <c r="L38" i="15"/>
  <c r="K38" i="15"/>
  <c r="J38" i="15"/>
  <c r="I38" i="15"/>
  <c r="H38" i="15"/>
  <c r="G38" i="15"/>
  <c r="E38" i="15"/>
  <c r="B21" i="15"/>
  <c r="B30" i="15" s="1"/>
  <c r="B38" i="15" s="1"/>
  <c r="B46" i="15" s="1"/>
  <c r="B60" i="15" s="1"/>
  <c r="B75" i="15" s="1"/>
  <c r="B90" i="15" s="1"/>
  <c r="B105" i="15" s="1"/>
  <c r="B119" i="15" s="1"/>
  <c r="O17" i="15"/>
  <c r="P17" i="15"/>
  <c r="L17" i="15"/>
  <c r="H17" i="15"/>
  <c r="E17" i="15"/>
  <c r="P16" i="15"/>
  <c r="P15" i="15"/>
  <c r="I15" i="15"/>
  <c r="P14" i="15"/>
  <c r="O14" i="15"/>
  <c r="K14" i="15"/>
  <c r="G14" i="15"/>
  <c r="O13" i="15"/>
  <c r="P13" i="15"/>
  <c r="M13" i="15"/>
  <c r="L13" i="15"/>
  <c r="I13" i="15"/>
  <c r="H13" i="15"/>
  <c r="E13" i="15"/>
  <c r="B13" i="15"/>
  <c r="P50" i="14"/>
  <c r="O50" i="14"/>
  <c r="N50" i="14"/>
  <c r="M50" i="14"/>
  <c r="L50" i="14"/>
  <c r="K50" i="14"/>
  <c r="J50" i="14"/>
  <c r="I50" i="14"/>
  <c r="H50" i="14"/>
  <c r="G50" i="14"/>
  <c r="F50" i="14"/>
  <c r="E50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B21" i="14"/>
  <c r="B30" i="14" s="1"/>
  <c r="B38" i="14" s="1"/>
  <c r="B46" i="14" s="1"/>
  <c r="B60" i="14" s="1"/>
  <c r="B75" i="14" s="1"/>
  <c r="B90" i="14" s="1"/>
  <c r="B105" i="14" s="1"/>
  <c r="B119" i="14" s="1"/>
  <c r="O17" i="14"/>
  <c r="L17" i="14"/>
  <c r="F17" i="14"/>
  <c r="P16" i="14"/>
  <c r="E16" i="14"/>
  <c r="P15" i="14"/>
  <c r="M15" i="14"/>
  <c r="I15" i="14"/>
  <c r="E15" i="14"/>
  <c r="N14" i="14"/>
  <c r="M14" i="14"/>
  <c r="K14" i="14"/>
  <c r="I14" i="14"/>
  <c r="E14" i="14"/>
  <c r="P13" i="14"/>
  <c r="I13" i="14"/>
  <c r="E13" i="14"/>
  <c r="B13" i="14"/>
  <c r="B21" i="13"/>
  <c r="B30" i="13" s="1"/>
  <c r="B38" i="13" s="1"/>
  <c r="B46" i="13" s="1"/>
  <c r="B60" i="13" s="1"/>
  <c r="B75" i="13" s="1"/>
  <c r="B90" i="13" s="1"/>
  <c r="B105" i="13" s="1"/>
  <c r="B119" i="13" s="1"/>
  <c r="B13" i="13"/>
  <c r="H13" i="19" l="1"/>
  <c r="L15" i="19"/>
  <c r="I17" i="19"/>
  <c r="E14" i="20"/>
  <c r="M14" i="20"/>
  <c r="I15" i="20"/>
  <c r="L17" i="20"/>
  <c r="I13" i="23"/>
  <c r="P13" i="23"/>
  <c r="O14" i="23"/>
  <c r="P15" i="23"/>
  <c r="F17" i="22"/>
  <c r="F13" i="21"/>
  <c r="F16" i="21"/>
  <c r="J16" i="21"/>
  <c r="N16" i="21"/>
  <c r="E17" i="21"/>
  <c r="E13" i="21"/>
  <c r="AC31" i="19"/>
  <c r="C82" i="19" s="1"/>
  <c r="AC32" i="19"/>
  <c r="C97" i="19" s="1"/>
  <c r="AC33" i="19"/>
  <c r="C112" i="19" s="1"/>
  <c r="AC34" i="19"/>
  <c r="C124" i="19" s="1"/>
  <c r="G14" i="20"/>
  <c r="O14" i="20"/>
  <c r="E13" i="22"/>
  <c r="I14" i="22"/>
  <c r="L17" i="22"/>
  <c r="K13" i="21"/>
  <c r="E15" i="21"/>
  <c r="G16" i="21"/>
  <c r="K16" i="21"/>
  <c r="O16" i="21"/>
  <c r="F17" i="21"/>
  <c r="E13" i="23"/>
  <c r="L13" i="23"/>
  <c r="G14" i="23"/>
  <c r="G15" i="23"/>
  <c r="M14" i="22"/>
  <c r="M16" i="22"/>
  <c r="O13" i="21"/>
  <c r="H16" i="21"/>
  <c r="L16" i="21"/>
  <c r="O17" i="21"/>
  <c r="AC31" i="21"/>
  <c r="C96" i="21" s="1"/>
  <c r="AC32" i="21"/>
  <c r="C111" i="21" s="1"/>
  <c r="AC33" i="21"/>
  <c r="C123" i="21" s="1"/>
  <c r="H17" i="22"/>
  <c r="M17" i="22"/>
  <c r="F15" i="22"/>
  <c r="K13" i="19"/>
  <c r="L17" i="19"/>
  <c r="G13" i="20"/>
  <c r="K15" i="23"/>
  <c r="H17" i="23"/>
  <c r="M17" i="23"/>
  <c r="L15" i="22"/>
  <c r="I17" i="22"/>
  <c r="N17" i="22"/>
  <c r="J17" i="21"/>
  <c r="J15" i="22"/>
  <c r="L13" i="19"/>
  <c r="H15" i="19"/>
  <c r="E17" i="19"/>
  <c r="M17" i="19"/>
  <c r="L13" i="20"/>
  <c r="E16" i="20"/>
  <c r="L15" i="23"/>
  <c r="E17" i="23"/>
  <c r="I17" i="23"/>
  <c r="N17" i="23"/>
  <c r="K14" i="22"/>
  <c r="E15" i="22"/>
  <c r="P15" i="22"/>
  <c r="E17" i="22"/>
  <c r="J17" i="22"/>
  <c r="P17" i="22"/>
  <c r="J13" i="21"/>
  <c r="I14" i="21"/>
  <c r="K17" i="21"/>
  <c r="M13" i="14"/>
  <c r="L13" i="18"/>
  <c r="I14" i="19"/>
  <c r="I13" i="22"/>
  <c r="M13" i="22"/>
  <c r="AC29" i="21"/>
  <c r="AC30" i="21"/>
  <c r="C81" i="21" s="1"/>
  <c r="M15" i="20"/>
  <c r="N13" i="14"/>
  <c r="F15" i="14"/>
  <c r="M17" i="14"/>
  <c r="L14" i="15"/>
  <c r="F13" i="17"/>
  <c r="H13" i="18"/>
  <c r="J15" i="18"/>
  <c r="K14" i="19"/>
  <c r="E15" i="19"/>
  <c r="I15" i="19"/>
  <c r="M15" i="19"/>
  <c r="E16" i="19"/>
  <c r="H13" i="20"/>
  <c r="M13" i="20"/>
  <c r="F15" i="20"/>
  <c r="J15" i="20"/>
  <c r="N15" i="20"/>
  <c r="H17" i="20"/>
  <c r="M17" i="20"/>
  <c r="F13" i="22"/>
  <c r="J13" i="22"/>
  <c r="N13" i="22"/>
  <c r="J14" i="21"/>
  <c r="F13" i="14"/>
  <c r="N15" i="14"/>
  <c r="H14" i="15"/>
  <c r="J15" i="15"/>
  <c r="E16" i="15"/>
  <c r="I17" i="15"/>
  <c r="M17" i="15"/>
  <c r="L14" i="16"/>
  <c r="I14" i="24"/>
  <c r="J13" i="17"/>
  <c r="N13" i="17"/>
  <c r="F15" i="17"/>
  <c r="M13" i="18"/>
  <c r="F15" i="18"/>
  <c r="N15" i="18"/>
  <c r="G13" i="14"/>
  <c r="K13" i="14"/>
  <c r="O13" i="14"/>
  <c r="G14" i="14"/>
  <c r="O14" i="14"/>
  <c r="G15" i="14"/>
  <c r="K15" i="14"/>
  <c r="O15" i="14"/>
  <c r="I17" i="14"/>
  <c r="N17" i="14"/>
  <c r="F13" i="15"/>
  <c r="J13" i="15"/>
  <c r="N13" i="15"/>
  <c r="E14" i="15"/>
  <c r="I14" i="15"/>
  <c r="M14" i="15"/>
  <c r="E15" i="15"/>
  <c r="M15" i="15"/>
  <c r="I16" i="15"/>
  <c r="F17" i="15"/>
  <c r="J17" i="15"/>
  <c r="N17" i="15"/>
  <c r="P13" i="16"/>
  <c r="H14" i="16"/>
  <c r="M14" i="16"/>
  <c r="P17" i="16"/>
  <c r="K14" i="24"/>
  <c r="E17" i="24"/>
  <c r="J17" i="24"/>
  <c r="P17" i="24"/>
  <c r="G13" i="17"/>
  <c r="K13" i="17"/>
  <c r="O13" i="17"/>
  <c r="G14" i="17"/>
  <c r="O14" i="17"/>
  <c r="H15" i="17"/>
  <c r="M15" i="17"/>
  <c r="E16" i="17"/>
  <c r="I13" i="18"/>
  <c r="N13" i="18"/>
  <c r="G14" i="18"/>
  <c r="O14" i="18"/>
  <c r="G15" i="18"/>
  <c r="K15" i="18"/>
  <c r="O15" i="18"/>
  <c r="I16" i="18"/>
  <c r="H17" i="18"/>
  <c r="M17" i="18"/>
  <c r="E13" i="19"/>
  <c r="I13" i="19"/>
  <c r="M13" i="19"/>
  <c r="E14" i="19"/>
  <c r="M14" i="19"/>
  <c r="F15" i="19"/>
  <c r="J15" i="19"/>
  <c r="N15" i="19"/>
  <c r="I16" i="19"/>
  <c r="F17" i="19"/>
  <c r="J17" i="19"/>
  <c r="N17" i="19"/>
  <c r="E13" i="20"/>
  <c r="I13" i="20"/>
  <c r="N13" i="20"/>
  <c r="G15" i="20"/>
  <c r="K15" i="20"/>
  <c r="O15" i="20"/>
  <c r="I17" i="20"/>
  <c r="N17" i="20"/>
  <c r="K14" i="23"/>
  <c r="E15" i="23"/>
  <c r="I15" i="23"/>
  <c r="M15" i="23"/>
  <c r="E16" i="23"/>
  <c r="AC29" i="23"/>
  <c r="C80" i="23" s="1"/>
  <c r="AC30" i="23"/>
  <c r="C95" i="23" s="1"/>
  <c r="AC31" i="23"/>
  <c r="C110" i="23" s="1"/>
  <c r="AC32" i="23"/>
  <c r="C122" i="23" s="1"/>
  <c r="G13" i="22"/>
  <c r="K13" i="22"/>
  <c r="O13" i="22"/>
  <c r="H15" i="22"/>
  <c r="M15" i="22"/>
  <c r="E16" i="22"/>
  <c r="AC30" i="22"/>
  <c r="C81" i="22" s="1"/>
  <c r="AC31" i="22"/>
  <c r="C96" i="22" s="1"/>
  <c r="AC32" i="22"/>
  <c r="C111" i="22" s="1"/>
  <c r="AC33" i="22"/>
  <c r="C123" i="22" s="1"/>
  <c r="G13" i="21"/>
  <c r="M13" i="21"/>
  <c r="E14" i="21"/>
  <c r="M14" i="21"/>
  <c r="G17" i="21"/>
  <c r="M17" i="21"/>
  <c r="J13" i="14"/>
  <c r="J15" i="14"/>
  <c r="H17" i="14"/>
  <c r="L15" i="17"/>
  <c r="H13" i="14"/>
  <c r="L13" i="14"/>
  <c r="H15" i="14"/>
  <c r="L15" i="14"/>
  <c r="E17" i="14"/>
  <c r="J17" i="14"/>
  <c r="P17" i="14"/>
  <c r="G13" i="15"/>
  <c r="K13" i="15"/>
  <c r="F14" i="15"/>
  <c r="J14" i="15"/>
  <c r="N14" i="15"/>
  <c r="F15" i="15"/>
  <c r="N15" i="15"/>
  <c r="M16" i="15"/>
  <c r="G17" i="15"/>
  <c r="K17" i="15"/>
  <c r="I14" i="16"/>
  <c r="O14" i="16"/>
  <c r="E14" i="24"/>
  <c r="M14" i="24"/>
  <c r="E16" i="24"/>
  <c r="H13" i="17"/>
  <c r="L13" i="17"/>
  <c r="I15" i="17"/>
  <c r="N15" i="17"/>
  <c r="I16" i="17"/>
  <c r="E13" i="18"/>
  <c r="J13" i="18"/>
  <c r="P13" i="18"/>
  <c r="H15" i="18"/>
  <c r="L15" i="18"/>
  <c r="I17" i="18"/>
  <c r="N17" i="18"/>
  <c r="F13" i="19"/>
  <c r="J13" i="19"/>
  <c r="N13" i="19"/>
  <c r="G14" i="19"/>
  <c r="O14" i="19"/>
  <c r="G15" i="19"/>
  <c r="K15" i="19"/>
  <c r="P15" i="19"/>
  <c r="M16" i="19"/>
  <c r="G17" i="19"/>
  <c r="K17" i="19"/>
  <c r="F13" i="20"/>
  <c r="J13" i="20"/>
  <c r="P13" i="20"/>
  <c r="H15" i="20"/>
  <c r="L15" i="20"/>
  <c r="E17" i="20"/>
  <c r="J17" i="20"/>
  <c r="P17" i="20"/>
  <c r="AC31" i="20"/>
  <c r="C82" i="20" s="1"/>
  <c r="AC32" i="20"/>
  <c r="C97" i="20" s="1"/>
  <c r="AC33" i="20"/>
  <c r="C112" i="20" s="1"/>
  <c r="AC34" i="20"/>
  <c r="C124" i="20" s="1"/>
  <c r="H13" i="23"/>
  <c r="M13" i="23"/>
  <c r="E14" i="23"/>
  <c r="M14" i="23"/>
  <c r="F15" i="23"/>
  <c r="J15" i="23"/>
  <c r="N15" i="23"/>
  <c r="I16" i="23"/>
  <c r="H13" i="22"/>
  <c r="L13" i="22"/>
  <c r="I15" i="22"/>
  <c r="N15" i="22"/>
  <c r="I16" i="22"/>
  <c r="I13" i="21"/>
  <c r="N13" i="21"/>
  <c r="F14" i="21"/>
  <c r="N14" i="21"/>
  <c r="I17" i="21"/>
  <c r="N17" i="21"/>
  <c r="I15" i="21"/>
  <c r="M15" i="21"/>
  <c r="H13" i="21"/>
  <c r="L13" i="21"/>
  <c r="G14" i="21"/>
  <c r="K14" i="21"/>
  <c r="O14" i="21"/>
  <c r="F15" i="21"/>
  <c r="J15" i="21"/>
  <c r="N15" i="21"/>
  <c r="H17" i="21"/>
  <c r="L17" i="21"/>
  <c r="H14" i="21"/>
  <c r="L14" i="21"/>
  <c r="G15" i="21"/>
  <c r="K15" i="21"/>
  <c r="O15" i="21"/>
  <c r="H15" i="21"/>
  <c r="L15" i="21"/>
  <c r="H14" i="22"/>
  <c r="L14" i="22"/>
  <c r="P14" i="22"/>
  <c r="G15" i="22"/>
  <c r="K15" i="22"/>
  <c r="F16" i="22"/>
  <c r="J16" i="22"/>
  <c r="N16" i="22"/>
  <c r="E29" i="22"/>
  <c r="AC29" i="22" s="1"/>
  <c r="G16" i="22"/>
  <c r="K16" i="22"/>
  <c r="O16" i="22"/>
  <c r="F14" i="22"/>
  <c r="J14" i="22"/>
  <c r="H16" i="22"/>
  <c r="L16" i="22"/>
  <c r="G17" i="22"/>
  <c r="K17" i="22"/>
  <c r="M16" i="23"/>
  <c r="H14" i="23"/>
  <c r="L14" i="23"/>
  <c r="P14" i="23"/>
  <c r="F16" i="23"/>
  <c r="J16" i="23"/>
  <c r="N16" i="23"/>
  <c r="E28" i="23"/>
  <c r="AC28" i="23" s="1"/>
  <c r="G16" i="23"/>
  <c r="K16" i="23"/>
  <c r="O16" i="23"/>
  <c r="G13" i="23"/>
  <c r="K13" i="23"/>
  <c r="F14" i="23"/>
  <c r="J14" i="23"/>
  <c r="H16" i="23"/>
  <c r="L16" i="23"/>
  <c r="K17" i="23"/>
  <c r="H14" i="20"/>
  <c r="L14" i="20"/>
  <c r="P14" i="20"/>
  <c r="F16" i="20"/>
  <c r="J16" i="20"/>
  <c r="N16" i="20"/>
  <c r="E30" i="20"/>
  <c r="AC30" i="20" s="1"/>
  <c r="G16" i="20"/>
  <c r="K16" i="20"/>
  <c r="O16" i="20"/>
  <c r="I16" i="20"/>
  <c r="M16" i="20"/>
  <c r="K13" i="20"/>
  <c r="F14" i="20"/>
  <c r="J14" i="20"/>
  <c r="H16" i="20"/>
  <c r="L16" i="20"/>
  <c r="G17" i="20"/>
  <c r="K17" i="20"/>
  <c r="H14" i="19"/>
  <c r="L14" i="19"/>
  <c r="P14" i="19"/>
  <c r="F16" i="19"/>
  <c r="J16" i="19"/>
  <c r="N16" i="19"/>
  <c r="E30" i="19"/>
  <c r="AC30" i="19" s="1"/>
  <c r="G16" i="19"/>
  <c r="K16" i="19"/>
  <c r="O16" i="19"/>
  <c r="F14" i="19"/>
  <c r="J14" i="19"/>
  <c r="H16" i="19"/>
  <c r="L16" i="19"/>
  <c r="H14" i="18"/>
  <c r="L14" i="18"/>
  <c r="P14" i="18"/>
  <c r="F16" i="18"/>
  <c r="J16" i="18"/>
  <c r="N16" i="18"/>
  <c r="G16" i="18"/>
  <c r="K16" i="18"/>
  <c r="O16" i="18"/>
  <c r="M16" i="18"/>
  <c r="G13" i="18"/>
  <c r="K13" i="18"/>
  <c r="F14" i="18"/>
  <c r="J14" i="18"/>
  <c r="H16" i="18"/>
  <c r="L16" i="18"/>
  <c r="G17" i="18"/>
  <c r="K17" i="18"/>
  <c r="H14" i="17"/>
  <c r="L14" i="17"/>
  <c r="P14" i="17"/>
  <c r="G15" i="17"/>
  <c r="K15" i="17"/>
  <c r="F16" i="17"/>
  <c r="J16" i="17"/>
  <c r="N16" i="17"/>
  <c r="M16" i="17"/>
  <c r="G16" i="17"/>
  <c r="K16" i="17"/>
  <c r="O16" i="17"/>
  <c r="F14" i="17"/>
  <c r="J14" i="17"/>
  <c r="H16" i="17"/>
  <c r="L16" i="17"/>
  <c r="G17" i="17"/>
  <c r="K17" i="17"/>
  <c r="H14" i="24"/>
  <c r="L14" i="24"/>
  <c r="P14" i="24"/>
  <c r="F16" i="24"/>
  <c r="J16" i="24"/>
  <c r="N16" i="24"/>
  <c r="M16" i="24"/>
  <c r="G16" i="24"/>
  <c r="K16" i="24"/>
  <c r="O16" i="24"/>
  <c r="K13" i="24"/>
  <c r="F14" i="24"/>
  <c r="J14" i="24"/>
  <c r="H16" i="24"/>
  <c r="L16" i="24"/>
  <c r="G17" i="24"/>
  <c r="K17" i="24"/>
  <c r="J16" i="16"/>
  <c r="I17" i="16"/>
  <c r="M17" i="16"/>
  <c r="F13" i="16"/>
  <c r="J13" i="16"/>
  <c r="N13" i="16"/>
  <c r="G16" i="16"/>
  <c r="K16" i="16"/>
  <c r="O16" i="16"/>
  <c r="F17" i="16"/>
  <c r="J17" i="16"/>
  <c r="N17" i="16"/>
  <c r="I13" i="16"/>
  <c r="M13" i="16"/>
  <c r="F16" i="16"/>
  <c r="N16" i="16"/>
  <c r="G13" i="16"/>
  <c r="K13" i="16"/>
  <c r="F14" i="16"/>
  <c r="J14" i="16"/>
  <c r="H16" i="16"/>
  <c r="L16" i="16"/>
  <c r="G17" i="16"/>
  <c r="K17" i="16"/>
  <c r="G15" i="15"/>
  <c r="K15" i="15"/>
  <c r="O15" i="15"/>
  <c r="F16" i="15"/>
  <c r="J16" i="15"/>
  <c r="N16" i="15"/>
  <c r="H15" i="15"/>
  <c r="L15" i="15"/>
  <c r="G16" i="15"/>
  <c r="K16" i="15"/>
  <c r="O16" i="15"/>
  <c r="H16" i="15"/>
  <c r="L16" i="15"/>
  <c r="I16" i="14"/>
  <c r="M16" i="14"/>
  <c r="H14" i="14"/>
  <c r="L14" i="14"/>
  <c r="P14" i="14"/>
  <c r="F16" i="14"/>
  <c r="J16" i="14"/>
  <c r="N16" i="14"/>
  <c r="G16" i="14"/>
  <c r="K16" i="14"/>
  <c r="O16" i="14"/>
  <c r="F14" i="14"/>
  <c r="J14" i="14"/>
  <c r="H16" i="14"/>
  <c r="L16" i="14"/>
  <c r="G17" i="14"/>
  <c r="K17" i="14"/>
  <c r="E38" i="13"/>
  <c r="F38" i="13"/>
  <c r="G38" i="13"/>
  <c r="H38" i="13"/>
  <c r="I38" i="13"/>
  <c r="J38" i="13"/>
  <c r="K38" i="13"/>
  <c r="L38" i="13"/>
  <c r="M38" i="13"/>
  <c r="N38" i="13"/>
  <c r="O38" i="13"/>
  <c r="P38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F14" i="13" l="1"/>
  <c r="I14" i="13"/>
  <c r="L14" i="13"/>
  <c r="E14" i="13"/>
  <c r="M14" i="13"/>
  <c r="H14" i="13"/>
  <c r="P14" i="13"/>
  <c r="H13" i="13"/>
  <c r="L13" i="13"/>
  <c r="E13" i="13"/>
  <c r="P13" i="13"/>
  <c r="F13" i="13"/>
  <c r="J13" i="13"/>
  <c r="F17" i="13"/>
  <c r="I17" i="13"/>
  <c r="M17" i="13"/>
  <c r="J17" i="13"/>
  <c r="N17" i="13"/>
  <c r="K17" i="13"/>
  <c r="O17" i="13"/>
  <c r="E17" i="13"/>
  <c r="L17" i="13"/>
  <c r="P17" i="13"/>
  <c r="O16" i="13"/>
  <c r="H17" i="13"/>
  <c r="G17" i="13"/>
  <c r="O14" i="13"/>
  <c r="K14" i="13"/>
  <c r="G14" i="13"/>
  <c r="N14" i="13"/>
  <c r="J14" i="13"/>
  <c r="N13" i="13"/>
  <c r="I13" i="13"/>
  <c r="G13" i="13"/>
  <c r="M13" i="13"/>
  <c r="AC33" i="13"/>
  <c r="C112" i="13" s="1"/>
  <c r="AC32" i="13"/>
  <c r="C97" i="13" s="1"/>
  <c r="AC31" i="13"/>
  <c r="C82" i="13" s="1"/>
  <c r="O13" i="13"/>
  <c r="K13" i="13"/>
  <c r="I16" i="13" l="1"/>
  <c r="L16" i="13"/>
  <c r="P16" i="13"/>
  <c r="K16" i="13"/>
  <c r="H16" i="13"/>
  <c r="N16" i="13"/>
  <c r="F16" i="13"/>
  <c r="G16" i="13"/>
  <c r="E16" i="13"/>
  <c r="J16" i="13"/>
  <c r="M16" i="13"/>
  <c r="P19" i="30" l="1"/>
  <c r="E17" i="12" l="1"/>
  <c r="C18" i="32" l="1"/>
  <c r="P51" i="12"/>
  <c r="O51" i="12"/>
  <c r="N51" i="12"/>
  <c r="M51" i="12"/>
  <c r="L51" i="12"/>
  <c r="K51" i="12"/>
  <c r="J51" i="12"/>
  <c r="I51" i="12"/>
  <c r="H51" i="12"/>
  <c r="G51" i="12"/>
  <c r="F51" i="12"/>
  <c r="E51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C68" i="12"/>
  <c r="P17" i="12"/>
  <c r="O17" i="12"/>
  <c r="N17" i="12"/>
  <c r="M17" i="12"/>
  <c r="L17" i="12"/>
  <c r="K17" i="12"/>
  <c r="J17" i="12"/>
  <c r="I17" i="12"/>
  <c r="H17" i="12"/>
  <c r="G17" i="12"/>
  <c r="F17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M89" i="10"/>
  <c r="M88" i="10"/>
  <c r="J51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U19" i="30"/>
  <c r="T19" i="30"/>
  <c r="S19" i="30"/>
  <c r="R19" i="30"/>
  <c r="Q19" i="30"/>
  <c r="O19" i="30"/>
  <c r="N19" i="30"/>
  <c r="M19" i="30"/>
  <c r="L19" i="30"/>
  <c r="K19" i="30"/>
  <c r="N6" i="30"/>
  <c r="L6" i="30"/>
  <c r="G6" i="30"/>
  <c r="E6" i="30"/>
  <c r="N4" i="30"/>
  <c r="G4" i="30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H9" i="4" s="1"/>
  <c r="G8" i="4"/>
  <c r="H8" i="4" s="1"/>
  <c r="G7" i="4"/>
  <c r="H7" i="4" s="1"/>
  <c r="G6" i="4"/>
  <c r="H6" i="4" s="1"/>
  <c r="G5" i="4"/>
  <c r="H5" i="4" s="1"/>
  <c r="G4" i="4"/>
  <c r="H4" i="4" s="1"/>
  <c r="C118" i="9"/>
  <c r="M49" i="9"/>
  <c r="L49" i="9"/>
  <c r="K49" i="9"/>
  <c r="J49" i="9"/>
  <c r="I49" i="9"/>
  <c r="H49" i="9"/>
  <c r="N48" i="9"/>
  <c r="N66" i="9" s="1"/>
  <c r="M48" i="9"/>
  <c r="M66" i="9" s="1"/>
  <c r="L48" i="9"/>
  <c r="L66" i="9" s="1"/>
  <c r="K48" i="9"/>
  <c r="K66" i="9" s="1"/>
  <c r="J48" i="9"/>
  <c r="J66" i="9" s="1"/>
  <c r="I48" i="9"/>
  <c r="I66" i="9" s="1"/>
  <c r="H48" i="9"/>
  <c r="N47" i="9"/>
  <c r="M47" i="9"/>
  <c r="L47" i="9"/>
  <c r="K47" i="9"/>
  <c r="J47" i="9"/>
  <c r="I47" i="9"/>
  <c r="H47" i="9"/>
  <c r="N46" i="9"/>
  <c r="N63" i="9" s="1"/>
  <c r="M46" i="9"/>
  <c r="M63" i="9" s="1"/>
  <c r="L46" i="9"/>
  <c r="L63" i="9" s="1"/>
  <c r="K46" i="9"/>
  <c r="K63" i="9" s="1"/>
  <c r="J46" i="9"/>
  <c r="J63" i="9" s="1"/>
  <c r="I46" i="9"/>
  <c r="I63" i="9" s="1"/>
  <c r="H46" i="9"/>
  <c r="N45" i="9"/>
  <c r="M45" i="9"/>
  <c r="L45" i="9"/>
  <c r="K45" i="9"/>
  <c r="J45" i="9"/>
  <c r="I45" i="9"/>
  <c r="H45" i="9"/>
  <c r="N44" i="9"/>
  <c r="N64" i="9" s="1"/>
  <c r="M44" i="9"/>
  <c r="M64" i="9" s="1"/>
  <c r="L44" i="9"/>
  <c r="L64" i="9" s="1"/>
  <c r="K44" i="9"/>
  <c r="K64" i="9" s="1"/>
  <c r="J44" i="9"/>
  <c r="J64" i="9" s="1"/>
  <c r="I44" i="9"/>
  <c r="I64" i="9" s="1"/>
  <c r="H44" i="9"/>
  <c r="N43" i="9"/>
  <c r="M43" i="9"/>
  <c r="L43" i="9"/>
  <c r="K43" i="9"/>
  <c r="J43" i="9"/>
  <c r="I43" i="9"/>
  <c r="H43" i="9"/>
  <c r="H56" i="9" s="1"/>
  <c r="N42" i="9"/>
  <c r="M42" i="9"/>
  <c r="L42" i="9"/>
  <c r="K42" i="9"/>
  <c r="J42" i="9"/>
  <c r="I42" i="9"/>
  <c r="K20" i="9"/>
  <c r="K19" i="9"/>
  <c r="K18" i="9"/>
  <c r="K17" i="9"/>
  <c r="K16" i="9"/>
  <c r="K15" i="9"/>
  <c r="K14" i="9"/>
  <c r="K13" i="9"/>
  <c r="AW86" i="8"/>
  <c r="AW85" i="8"/>
  <c r="AW84" i="8"/>
  <c r="AW83" i="8"/>
  <c r="AW82" i="8"/>
  <c r="AW81" i="8"/>
  <c r="AW80" i="8"/>
  <c r="AW79" i="8"/>
  <c r="AW78" i="8"/>
  <c r="AW77" i="8"/>
  <c r="AW76" i="8"/>
  <c r="AW75" i="8"/>
  <c r="AW74" i="8"/>
  <c r="AW73" i="8"/>
  <c r="AW72" i="8"/>
  <c r="AW71" i="8"/>
  <c r="AW70" i="8"/>
  <c r="AW69" i="8"/>
  <c r="AW68" i="8"/>
  <c r="AW67" i="8"/>
  <c r="AW66" i="8"/>
  <c r="AW65" i="8"/>
  <c r="AW64" i="8"/>
  <c r="AW63" i="8"/>
  <c r="AW62" i="8"/>
  <c r="AW61" i="8"/>
  <c r="AW60" i="8"/>
  <c r="AW59" i="8"/>
  <c r="AW58" i="8"/>
  <c r="AW57" i="8"/>
  <c r="AW56" i="8"/>
  <c r="AW55" i="8"/>
  <c r="AW54" i="8"/>
  <c r="AW53" i="8"/>
  <c r="AG47" i="8"/>
  <c r="AW52" i="8"/>
  <c r="AW51" i="8"/>
  <c r="AW50" i="8"/>
  <c r="AW49" i="8"/>
  <c r="AW48" i="8"/>
  <c r="AW47" i="8"/>
  <c r="AW46" i="8"/>
  <c r="AW45" i="8"/>
  <c r="AW44" i="8"/>
  <c r="AW43" i="8"/>
  <c r="AW42" i="8"/>
  <c r="AW41" i="8"/>
  <c r="AN41" i="8"/>
  <c r="AQ30" i="8" s="1"/>
  <c r="Q41" i="8"/>
  <c r="Q43" i="8" s="1"/>
  <c r="AW40" i="8"/>
  <c r="AW39" i="8"/>
  <c r="AW38" i="8"/>
  <c r="AW37" i="8"/>
  <c r="AW36" i="8"/>
  <c r="AW35" i="8"/>
  <c r="AW34" i="8"/>
  <c r="AW33" i="8"/>
  <c r="AW32" i="8"/>
  <c r="AW31" i="8"/>
  <c r="AW30" i="8"/>
  <c r="AW29" i="8"/>
  <c r="AW28" i="8"/>
  <c r="AW27" i="8"/>
  <c r="AW26" i="8"/>
  <c r="AA23" i="8"/>
  <c r="Z23" i="8"/>
  <c r="Y23" i="8"/>
  <c r="F20" i="8"/>
  <c r="E16" i="8" s="1"/>
  <c r="AG43" i="8" s="1"/>
  <c r="AA16" i="8"/>
  <c r="S16" i="8"/>
  <c r="L16" i="8"/>
  <c r="AG45" i="8" s="1"/>
  <c r="C41" i="3"/>
  <c r="C33" i="3"/>
  <c r="J35" i="10"/>
  <c r="H71" i="9" l="1"/>
  <c r="H70" i="9"/>
  <c r="H69" i="9"/>
  <c r="D26" i="3"/>
  <c r="K8" i="10" s="1"/>
  <c r="D37" i="3"/>
  <c r="K46" i="10" s="1"/>
  <c r="K73" i="10" s="1"/>
  <c r="K98" i="10" s="1"/>
  <c r="K123" i="10" s="1"/>
  <c r="K148" i="10" s="1"/>
  <c r="D28" i="3"/>
  <c r="K37" i="10" s="1"/>
  <c r="K64" i="10" s="1"/>
  <c r="K89" i="10" s="1"/>
  <c r="K114" i="10" s="1"/>
  <c r="K139" i="10" s="1"/>
  <c r="J40" i="10"/>
  <c r="D32" i="3"/>
  <c r="K14" i="10" s="1"/>
  <c r="C35" i="3"/>
  <c r="D36" i="3"/>
  <c r="K18" i="10" s="1"/>
  <c r="C39" i="3"/>
  <c r="J48" i="10" s="1"/>
  <c r="D40" i="3"/>
  <c r="K22" i="10" s="1"/>
  <c r="AZ25" i="8"/>
  <c r="AX20" i="8" s="1"/>
  <c r="S29" i="8"/>
  <c r="AJ20" i="8"/>
  <c r="K71" i="9"/>
  <c r="K69" i="9"/>
  <c r="K70" i="9"/>
  <c r="K21" i="9"/>
  <c r="D29" i="3"/>
  <c r="K11" i="10" s="1"/>
  <c r="D33" i="3"/>
  <c r="K15" i="10" s="1"/>
  <c r="D41" i="3"/>
  <c r="K50" i="10" s="1"/>
  <c r="K77" i="10" s="1"/>
  <c r="K102" i="10" s="1"/>
  <c r="K127" i="10" s="1"/>
  <c r="K152" i="10" s="1"/>
  <c r="C30" i="3"/>
  <c r="J39" i="10" s="1"/>
  <c r="C34" i="3"/>
  <c r="J43" i="10" s="1"/>
  <c r="C38" i="3"/>
  <c r="J47" i="10" s="1"/>
  <c r="F14" i="8"/>
  <c r="J62" i="10"/>
  <c r="C28" i="3"/>
  <c r="J10" i="10" s="1"/>
  <c r="C36" i="3"/>
  <c r="J45" i="10" s="1"/>
  <c r="J8" i="10"/>
  <c r="C29" i="3"/>
  <c r="J38" i="10" s="1"/>
  <c r="D34" i="3"/>
  <c r="K43" i="10" s="1"/>
  <c r="K70" i="10" s="1"/>
  <c r="K95" i="10" s="1"/>
  <c r="K120" i="10" s="1"/>
  <c r="K145" i="10" s="1"/>
  <c r="C37" i="3"/>
  <c r="J46" i="10" s="1"/>
  <c r="E41" i="30"/>
  <c r="E45" i="30"/>
  <c r="E19" i="30"/>
  <c r="E20" i="30"/>
  <c r="E37" i="30"/>
  <c r="E38" i="30"/>
  <c r="E40" i="30"/>
  <c r="L8" i="30" s="1"/>
  <c r="E167" i="11" s="1"/>
  <c r="E33" i="30"/>
  <c r="E35" i="30"/>
  <c r="E49" i="30"/>
  <c r="E29" i="30"/>
  <c r="E30" i="30"/>
  <c r="E51" i="30"/>
  <c r="E23" i="30"/>
  <c r="E27" i="30"/>
  <c r="E34" i="30"/>
  <c r="E39" i="30"/>
  <c r="E42" i="30"/>
  <c r="E44" i="30"/>
  <c r="E22" i="30"/>
  <c r="E26" i="30"/>
  <c r="E31" i="30"/>
  <c r="E32" i="30"/>
  <c r="E43" i="30"/>
  <c r="E46" i="30"/>
  <c r="E48" i="30"/>
  <c r="E24" i="30"/>
  <c r="E28" i="30"/>
  <c r="E21" i="30"/>
  <c r="E25" i="30"/>
  <c r="E36" i="30"/>
  <c r="E47" i="30"/>
  <c r="E50" i="30"/>
  <c r="I12" i="4"/>
  <c r="K12" i="4" s="1"/>
  <c r="I17" i="4"/>
  <c r="K17" i="4" s="1"/>
  <c r="I8" i="4"/>
  <c r="K8" i="4" s="1"/>
  <c r="I10" i="4"/>
  <c r="K10" i="4" s="1"/>
  <c r="I14" i="4"/>
  <c r="K14" i="4" s="1"/>
  <c r="I18" i="4"/>
  <c r="K18" i="4" s="1"/>
  <c r="I4" i="4"/>
  <c r="K4" i="4" s="1"/>
  <c r="I16" i="4"/>
  <c r="K16" i="4" s="1"/>
  <c r="M124" i="10" s="1"/>
  <c r="I9" i="4"/>
  <c r="K9" i="4" s="1"/>
  <c r="I13" i="4"/>
  <c r="K13" i="4" s="1"/>
  <c r="I7" i="4"/>
  <c r="K7" i="4" s="1"/>
  <c r="M115" i="10" s="1"/>
  <c r="I11" i="4"/>
  <c r="K11" i="4" s="1"/>
  <c r="I15" i="4"/>
  <c r="K15" i="4" s="1"/>
  <c r="I19" i="4"/>
  <c r="K19" i="4" s="1"/>
  <c r="H50" i="9"/>
  <c r="O42" i="9"/>
  <c r="K68" i="9"/>
  <c r="K61" i="9"/>
  <c r="I67" i="9"/>
  <c r="I65" i="9"/>
  <c r="I62" i="9"/>
  <c r="I60" i="9"/>
  <c r="I59" i="9"/>
  <c r="I58" i="9"/>
  <c r="I57" i="9"/>
  <c r="M67" i="9"/>
  <c r="M65" i="9"/>
  <c r="M62" i="9"/>
  <c r="M60" i="9"/>
  <c r="M59" i="9"/>
  <c r="M58" i="9"/>
  <c r="M57" i="9"/>
  <c r="I56" i="9"/>
  <c r="I50" i="9"/>
  <c r="M56" i="9"/>
  <c r="M50" i="9"/>
  <c r="H68" i="9"/>
  <c r="H61" i="9"/>
  <c r="O45" i="9"/>
  <c r="L68" i="9"/>
  <c r="L61" i="9"/>
  <c r="J67" i="9"/>
  <c r="J65" i="9"/>
  <c r="J62" i="9"/>
  <c r="J60" i="9"/>
  <c r="J59" i="9"/>
  <c r="J58" i="9"/>
  <c r="J57" i="9"/>
  <c r="N67" i="9"/>
  <c r="I108" i="9" s="1"/>
  <c r="N65" i="9"/>
  <c r="N62" i="9"/>
  <c r="I103" i="9" s="1"/>
  <c r="N60" i="9"/>
  <c r="I101" i="9" s="1"/>
  <c r="N59" i="9"/>
  <c r="N58" i="9"/>
  <c r="N57" i="9"/>
  <c r="I98" i="9" s="1"/>
  <c r="O49" i="9"/>
  <c r="L71" i="9"/>
  <c r="L70" i="9"/>
  <c r="L69" i="9"/>
  <c r="H63" i="9"/>
  <c r="O63" i="9" s="1"/>
  <c r="O46" i="9"/>
  <c r="J56" i="9"/>
  <c r="J50" i="9"/>
  <c r="N56" i="9"/>
  <c r="I97" i="9" s="1"/>
  <c r="N50" i="9"/>
  <c r="H64" i="9"/>
  <c r="O64" i="9" s="1"/>
  <c r="O44" i="9"/>
  <c r="I68" i="9"/>
  <c r="I61" i="9"/>
  <c r="M68" i="9"/>
  <c r="M61" i="9"/>
  <c r="K67" i="9"/>
  <c r="K65" i="9"/>
  <c r="K62" i="9"/>
  <c r="K60" i="9"/>
  <c r="K59" i="9"/>
  <c r="K58" i="9"/>
  <c r="K57" i="9"/>
  <c r="H66" i="9"/>
  <c r="O66" i="9" s="1"/>
  <c r="O48" i="9"/>
  <c r="I71" i="9"/>
  <c r="I70" i="9"/>
  <c r="I69" i="9"/>
  <c r="M71" i="9"/>
  <c r="M70" i="9"/>
  <c r="M69" i="9"/>
  <c r="L56" i="9"/>
  <c r="L50" i="9"/>
  <c r="K56" i="9"/>
  <c r="K50" i="9"/>
  <c r="O43" i="9"/>
  <c r="J68" i="9"/>
  <c r="J61" i="9"/>
  <c r="N68" i="9"/>
  <c r="N61" i="9"/>
  <c r="H67" i="9"/>
  <c r="H65" i="9"/>
  <c r="H62" i="9"/>
  <c r="H60" i="9"/>
  <c r="H59" i="9"/>
  <c r="H58" i="9"/>
  <c r="H57" i="9"/>
  <c r="O47" i="9"/>
  <c r="L67" i="9"/>
  <c r="L65" i="9"/>
  <c r="L62" i="9"/>
  <c r="L60" i="9"/>
  <c r="L59" i="9"/>
  <c r="L58" i="9"/>
  <c r="L57" i="9"/>
  <c r="J71" i="9"/>
  <c r="J70" i="9"/>
  <c r="J69" i="9"/>
  <c r="N71" i="9"/>
  <c r="I112" i="9" s="1"/>
  <c r="N70" i="9"/>
  <c r="I111" i="9" s="1"/>
  <c r="E36" i="9"/>
  <c r="I36" i="9"/>
  <c r="I109" i="9"/>
  <c r="F36" i="9"/>
  <c r="J36" i="9"/>
  <c r="I107" i="9"/>
  <c r="K28" i="9"/>
  <c r="K29" i="9"/>
  <c r="K30" i="9"/>
  <c r="K31" i="9"/>
  <c r="K32" i="9"/>
  <c r="K33" i="9"/>
  <c r="K34" i="9"/>
  <c r="K35" i="9"/>
  <c r="G36" i="9"/>
  <c r="I105" i="9"/>
  <c r="D36" i="9"/>
  <c r="H36" i="9"/>
  <c r="J37" i="10"/>
  <c r="J18" i="10"/>
  <c r="C20" i="3"/>
  <c r="D27" i="3"/>
  <c r="D20" i="3"/>
  <c r="D31" i="3"/>
  <c r="D35" i="3"/>
  <c r="D39" i="3"/>
  <c r="D30" i="3"/>
  <c r="J42" i="10"/>
  <c r="J15" i="10"/>
  <c r="D38" i="3"/>
  <c r="J50" i="10"/>
  <c r="J23" i="10"/>
  <c r="J44" i="10"/>
  <c r="J17" i="10"/>
  <c r="C32" i="3"/>
  <c r="C40" i="3"/>
  <c r="D97" i="9"/>
  <c r="I100" i="9"/>
  <c r="I104" i="9"/>
  <c r="AC34" i="12"/>
  <c r="C113" i="12" s="1"/>
  <c r="AC35" i="12"/>
  <c r="C125" i="12" s="1"/>
  <c r="AC32" i="12"/>
  <c r="AC33" i="12"/>
  <c r="C98" i="12" s="1"/>
  <c r="C83" i="12" l="1"/>
  <c r="J12" i="10"/>
  <c r="J16" i="10"/>
  <c r="K41" i="10"/>
  <c r="K68" i="10" s="1"/>
  <c r="K93" i="10" s="1"/>
  <c r="K118" i="10" s="1"/>
  <c r="K143" i="10" s="1"/>
  <c r="K38" i="10"/>
  <c r="K65" i="10" s="1"/>
  <c r="K90" i="10" s="1"/>
  <c r="K115" i="10" s="1"/>
  <c r="K140" i="10" s="1"/>
  <c r="M19" i="4"/>
  <c r="M152" i="10" s="1"/>
  <c r="M127" i="10"/>
  <c r="M13" i="4"/>
  <c r="M146" i="10" s="1"/>
  <c r="M121" i="10"/>
  <c r="M18" i="4"/>
  <c r="M151" i="10" s="1"/>
  <c r="M126" i="10"/>
  <c r="M17" i="4"/>
  <c r="M150" i="10" s="1"/>
  <c r="M125" i="10"/>
  <c r="M123" i="10"/>
  <c r="M15" i="4"/>
  <c r="M148" i="10" s="1"/>
  <c r="M9" i="4"/>
  <c r="M142" i="10" s="1"/>
  <c r="M117" i="10"/>
  <c r="M14" i="4"/>
  <c r="M147" i="10" s="1"/>
  <c r="M122" i="10"/>
  <c r="M120" i="10"/>
  <c r="M12" i="4"/>
  <c r="M145" i="10" s="1"/>
  <c r="M112" i="10"/>
  <c r="M4" i="4"/>
  <c r="M137" i="10" s="1"/>
  <c r="M119" i="10"/>
  <c r="M11" i="4"/>
  <c r="M144" i="10" s="1"/>
  <c r="M10" i="4"/>
  <c r="M143" i="10" s="1"/>
  <c r="M118" i="10"/>
  <c r="M116" i="10"/>
  <c r="M8" i="4"/>
  <c r="M141" i="10" s="1"/>
  <c r="E8" i="30"/>
  <c r="E86" i="11" s="1"/>
  <c r="K45" i="10"/>
  <c r="K72" i="10" s="1"/>
  <c r="K97" i="10" s="1"/>
  <c r="K122" i="10" s="1"/>
  <c r="K147" i="10" s="1"/>
  <c r="K10" i="10"/>
  <c r="K19" i="10"/>
  <c r="J19" i="10"/>
  <c r="K35" i="10"/>
  <c r="K62" i="10" s="1"/>
  <c r="K87" i="10" s="1"/>
  <c r="K112" i="10" s="1"/>
  <c r="K49" i="10"/>
  <c r="K76" i="10" s="1"/>
  <c r="K101" i="10" s="1"/>
  <c r="K126" i="10" s="1"/>
  <c r="K151" i="10" s="1"/>
  <c r="J11" i="10"/>
  <c r="K42" i="10"/>
  <c r="K69" i="10" s="1"/>
  <c r="K94" i="10" s="1"/>
  <c r="K119" i="10" s="1"/>
  <c r="K144" i="10" s="1"/>
  <c r="J21" i="10"/>
  <c r="J13" i="10"/>
  <c r="J20" i="10"/>
  <c r="K23" i="10"/>
  <c r="AQ20" i="8"/>
  <c r="AK18" i="8" s="1"/>
  <c r="AK16" i="8" s="1"/>
  <c r="AK14" i="8" s="1"/>
  <c r="D4" i="8" s="1"/>
  <c r="D8" i="8" s="1"/>
  <c r="C117" i="9" s="1"/>
  <c r="K36" i="9"/>
  <c r="H103" i="9"/>
  <c r="F98" i="9"/>
  <c r="F103" i="9"/>
  <c r="G109" i="9"/>
  <c r="D98" i="9"/>
  <c r="I99" i="9"/>
  <c r="G106" i="9"/>
  <c r="G98" i="9"/>
  <c r="H107" i="9"/>
  <c r="D109" i="9"/>
  <c r="D105" i="9"/>
  <c r="D103" i="9"/>
  <c r="D99" i="9"/>
  <c r="H101" i="9"/>
  <c r="G107" i="9"/>
  <c r="G105" i="9"/>
  <c r="H108" i="9"/>
  <c r="H100" i="9"/>
  <c r="H98" i="9"/>
  <c r="E106" i="9"/>
  <c r="G108" i="9"/>
  <c r="G104" i="9"/>
  <c r="G100" i="9"/>
  <c r="H109" i="9"/>
  <c r="H105" i="9"/>
  <c r="H99" i="9"/>
  <c r="E108" i="9"/>
  <c r="G99" i="9"/>
  <c r="H106" i="9"/>
  <c r="H104" i="9"/>
  <c r="D108" i="9"/>
  <c r="D106" i="9"/>
  <c r="D104" i="9"/>
  <c r="D100" i="9"/>
  <c r="E105" i="9"/>
  <c r="E100" i="9"/>
  <c r="E107" i="9"/>
  <c r="E99" i="9"/>
  <c r="E98" i="9"/>
  <c r="E102" i="9"/>
  <c r="E109" i="9"/>
  <c r="E101" i="9"/>
  <c r="E103" i="9"/>
  <c r="E104" i="9"/>
  <c r="J87" i="10"/>
  <c r="J112" i="10" s="1"/>
  <c r="J137" i="10" s="1"/>
  <c r="K16" i="10"/>
  <c r="F17" i="10"/>
  <c r="F44" i="10" s="1"/>
  <c r="F71" i="10" s="1"/>
  <c r="F96" i="10" s="1"/>
  <c r="F121" i="10" s="1"/>
  <c r="F146" i="10" s="1"/>
  <c r="F15" i="10"/>
  <c r="F42" i="10" s="1"/>
  <c r="F69" i="10" s="1"/>
  <c r="F94" i="10" s="1"/>
  <c r="F119" i="10" s="1"/>
  <c r="F144" i="10" s="1"/>
  <c r="F18" i="10"/>
  <c r="F45" i="10" s="1"/>
  <c r="F72" i="10" s="1"/>
  <c r="F97" i="10" s="1"/>
  <c r="F122" i="10" s="1"/>
  <c r="F147" i="10" s="1"/>
  <c r="F9" i="10"/>
  <c r="F36" i="10" s="1"/>
  <c r="F63" i="10" s="1"/>
  <c r="F88" i="10" s="1"/>
  <c r="F113" i="10" s="1"/>
  <c r="F138" i="10" s="1"/>
  <c r="F21" i="10"/>
  <c r="F48" i="10" s="1"/>
  <c r="F75" i="10" s="1"/>
  <c r="F100" i="10" s="1"/>
  <c r="F125" i="10" s="1"/>
  <c r="F150" i="10" s="1"/>
  <c r="F23" i="10"/>
  <c r="F50" i="10" s="1"/>
  <c r="F77" i="10" s="1"/>
  <c r="F102" i="10" s="1"/>
  <c r="F127" i="10" s="1"/>
  <c r="F152" i="10" s="1"/>
  <c r="F22" i="10"/>
  <c r="F49" i="10" s="1"/>
  <c r="F76" i="10" s="1"/>
  <c r="F101" i="10" s="1"/>
  <c r="F126" i="10" s="1"/>
  <c r="F151" i="10" s="1"/>
  <c r="F20" i="10"/>
  <c r="F47" i="10" s="1"/>
  <c r="F74" i="10" s="1"/>
  <c r="F99" i="10" s="1"/>
  <c r="F124" i="10" s="1"/>
  <c r="F149" i="10" s="1"/>
  <c r="M93" i="10"/>
  <c r="M68" i="10"/>
  <c r="M90" i="10"/>
  <c r="M65" i="10"/>
  <c r="M87" i="10"/>
  <c r="M62" i="10"/>
  <c r="M66" i="10"/>
  <c r="M91" i="10"/>
  <c r="M94" i="10"/>
  <c r="M69" i="10"/>
  <c r="M102" i="10"/>
  <c r="M77" i="10"/>
  <c r="M71" i="10"/>
  <c r="M96" i="10"/>
  <c r="M101" i="10"/>
  <c r="M76" i="10"/>
  <c r="M75" i="10"/>
  <c r="M100" i="10"/>
  <c r="M74" i="10"/>
  <c r="M99" i="10"/>
  <c r="M98" i="10"/>
  <c r="M73" i="10"/>
  <c r="M67" i="10"/>
  <c r="M92" i="10"/>
  <c r="M97" i="10"/>
  <c r="M72" i="10"/>
  <c r="M70" i="10"/>
  <c r="M95" i="10"/>
  <c r="H111" i="9"/>
  <c r="I102" i="9"/>
  <c r="D107" i="9"/>
  <c r="D101" i="9"/>
  <c r="O57" i="9"/>
  <c r="O62" i="9"/>
  <c r="J72" i="9"/>
  <c r="O70" i="9"/>
  <c r="O68" i="9"/>
  <c r="I72" i="9"/>
  <c r="O50" i="9"/>
  <c r="G97" i="9"/>
  <c r="G101" i="9"/>
  <c r="H102" i="9"/>
  <c r="G103" i="9"/>
  <c r="O58" i="9"/>
  <c r="O65" i="9"/>
  <c r="K72" i="9"/>
  <c r="O71" i="9"/>
  <c r="O60" i="9"/>
  <c r="L72" i="9"/>
  <c r="O69" i="9"/>
  <c r="O61" i="9"/>
  <c r="I106" i="9"/>
  <c r="D102" i="9"/>
  <c r="O59" i="9"/>
  <c r="O67" i="9"/>
  <c r="N72" i="9"/>
  <c r="M72" i="9"/>
  <c r="H72" i="9"/>
  <c r="O56" i="9"/>
  <c r="J75" i="10"/>
  <c r="J67" i="10"/>
  <c r="K39" i="10"/>
  <c r="K66" i="10" s="1"/>
  <c r="K91" i="10" s="1"/>
  <c r="K116" i="10" s="1"/>
  <c r="K141" i="10" s="1"/>
  <c r="K12" i="10"/>
  <c r="K48" i="10"/>
  <c r="K75" i="10" s="1"/>
  <c r="K100" i="10" s="1"/>
  <c r="K125" i="10" s="1"/>
  <c r="K150" i="10" s="1"/>
  <c r="K21" i="10"/>
  <c r="K36" i="10"/>
  <c r="K63" i="10" s="1"/>
  <c r="K88" i="10" s="1"/>
  <c r="K113" i="10" s="1"/>
  <c r="K138" i="10" s="1"/>
  <c r="K9" i="10"/>
  <c r="J70" i="10"/>
  <c r="J65" i="10"/>
  <c r="J64" i="10"/>
  <c r="K44" i="10"/>
  <c r="K71" i="10" s="1"/>
  <c r="K96" i="10" s="1"/>
  <c r="K121" i="10" s="1"/>
  <c r="K146" i="10" s="1"/>
  <c r="K17" i="10"/>
  <c r="J73" i="10"/>
  <c r="J41" i="10"/>
  <c r="J14" i="10"/>
  <c r="J71" i="10"/>
  <c r="K47" i="10"/>
  <c r="K74" i="10" s="1"/>
  <c r="K99" i="10" s="1"/>
  <c r="K124" i="10" s="1"/>
  <c r="K149" i="10" s="1"/>
  <c r="K20" i="10"/>
  <c r="J72" i="10"/>
  <c r="J22" i="10"/>
  <c r="J49" i="10"/>
  <c r="J77" i="10"/>
  <c r="J69" i="10"/>
  <c r="K40" i="10"/>
  <c r="K67" i="10" s="1"/>
  <c r="K92" i="10" s="1"/>
  <c r="K117" i="10" s="1"/>
  <c r="K142" i="10" s="1"/>
  <c r="K13" i="10"/>
  <c r="J36" i="10"/>
  <c r="J9" i="10"/>
  <c r="J74" i="10"/>
  <c r="J66" i="10"/>
  <c r="F12" i="10"/>
  <c r="F39" i="10" s="1"/>
  <c r="F66" i="10" s="1"/>
  <c r="F91" i="10" s="1"/>
  <c r="F116" i="10" s="1"/>
  <c r="F141" i="10" s="1"/>
  <c r="F10" i="10"/>
  <c r="F37" i="10" s="1"/>
  <c r="F64" i="10" s="1"/>
  <c r="F89" i="10" s="1"/>
  <c r="F114" i="10" s="1"/>
  <c r="F139" i="10" s="1"/>
  <c r="F16" i="10"/>
  <c r="F43" i="10" s="1"/>
  <c r="F70" i="10" s="1"/>
  <c r="F95" i="10" s="1"/>
  <c r="F120" i="10" s="1"/>
  <c r="F145" i="10" s="1"/>
  <c r="F13" i="10"/>
  <c r="F40" i="10" s="1"/>
  <c r="F67" i="10" s="1"/>
  <c r="F92" i="10" s="1"/>
  <c r="F117" i="10" s="1"/>
  <c r="F142" i="10" s="1"/>
  <c r="F14" i="10"/>
  <c r="F41" i="10" s="1"/>
  <c r="F68" i="10" s="1"/>
  <c r="F93" i="10" s="1"/>
  <c r="F118" i="10" s="1"/>
  <c r="F143" i="10" s="1"/>
  <c r="H97" i="9"/>
  <c r="E97" i="9"/>
  <c r="F97" i="9"/>
  <c r="K137" i="10" l="1"/>
  <c r="M133" i="11"/>
  <c r="M131" i="11"/>
  <c r="M121" i="11"/>
  <c r="M128" i="11"/>
  <c r="M130" i="11"/>
  <c r="M126" i="11"/>
  <c r="M129" i="11"/>
  <c r="M127" i="11"/>
  <c r="M122" i="11"/>
  <c r="M120" i="11"/>
  <c r="M119" i="11"/>
  <c r="M118" i="11"/>
  <c r="M132" i="11"/>
  <c r="M123" i="11"/>
  <c r="M124" i="11"/>
  <c r="M125" i="11"/>
  <c r="D19" i="10"/>
  <c r="D46" i="10" s="1"/>
  <c r="D73" i="10" s="1"/>
  <c r="D98" i="10" s="1"/>
  <c r="D123" i="10" s="1"/>
  <c r="J97" i="9"/>
  <c r="J103" i="9"/>
  <c r="J98" i="9"/>
  <c r="G102" i="9"/>
  <c r="G112" i="9"/>
  <c r="O72" i="9"/>
  <c r="F107" i="9"/>
  <c r="J107" i="9" s="1"/>
  <c r="F104" i="9"/>
  <c r="F100" i="9"/>
  <c r="J100" i="9" s="1"/>
  <c r="F101" i="9"/>
  <c r="F109" i="9"/>
  <c r="F102" i="9"/>
  <c r="F99" i="9"/>
  <c r="J99" i="9" s="1"/>
  <c r="F108" i="9"/>
  <c r="G110" i="9"/>
  <c r="F105" i="9"/>
  <c r="J105" i="9" s="1"/>
  <c r="E130" i="9" s="1"/>
  <c r="F106" i="9"/>
  <c r="I113" i="9"/>
  <c r="D14" i="10"/>
  <c r="D41" i="10" s="1"/>
  <c r="D68" i="10" s="1"/>
  <c r="D93" i="10" s="1"/>
  <c r="D118" i="10" s="1"/>
  <c r="D23" i="10"/>
  <c r="D50" i="10" s="1"/>
  <c r="D77" i="10" s="1"/>
  <c r="D102" i="10" s="1"/>
  <c r="D127" i="10" s="1"/>
  <c r="D15" i="10"/>
  <c r="D42" i="10" s="1"/>
  <c r="D69" i="10" s="1"/>
  <c r="D94" i="10" s="1"/>
  <c r="D119" i="10" s="1"/>
  <c r="D110" i="9"/>
  <c r="J94" i="10"/>
  <c r="J119" i="10" s="1"/>
  <c r="J144" i="10" s="1"/>
  <c r="J76" i="10"/>
  <c r="J89" i="10"/>
  <c r="J114" i="10" s="1"/>
  <c r="J139" i="10" s="1"/>
  <c r="J92" i="10"/>
  <c r="J117" i="10" s="1"/>
  <c r="J142" i="10" s="1"/>
  <c r="J63" i="10"/>
  <c r="J99" i="10"/>
  <c r="J124" i="10" s="1"/>
  <c r="J149" i="10" s="1"/>
  <c r="J102" i="10"/>
  <c r="J127" i="10" s="1"/>
  <c r="J152" i="10" s="1"/>
  <c r="J68" i="10"/>
  <c r="J90" i="10"/>
  <c r="J115" i="10" s="1"/>
  <c r="J140" i="10" s="1"/>
  <c r="J100" i="10"/>
  <c r="J125" i="10" s="1"/>
  <c r="J150" i="10" s="1"/>
  <c r="J98" i="10"/>
  <c r="J123" i="10" s="1"/>
  <c r="J148" i="10" s="1"/>
  <c r="J95" i="10"/>
  <c r="J120" i="10" s="1"/>
  <c r="J145" i="10" s="1"/>
  <c r="J91" i="10"/>
  <c r="J116" i="10" s="1"/>
  <c r="J141" i="10" s="1"/>
  <c r="J97" i="10"/>
  <c r="J122" i="10" s="1"/>
  <c r="J147" i="10" s="1"/>
  <c r="J96" i="10"/>
  <c r="J121" i="10" s="1"/>
  <c r="J146" i="10" s="1"/>
  <c r="D13" i="10"/>
  <c r="D40" i="10" s="1"/>
  <c r="D67" i="10" s="1"/>
  <c r="D92" i="10" s="1"/>
  <c r="D117" i="10" s="1"/>
  <c r="D142" i="10" s="1"/>
  <c r="D11" i="10"/>
  <c r="D38" i="10" s="1"/>
  <c r="D65" i="10" s="1"/>
  <c r="D90" i="10" s="1"/>
  <c r="D115" i="10" s="1"/>
  <c r="F11" i="10"/>
  <c r="F38" i="10" s="1"/>
  <c r="F65" i="10" s="1"/>
  <c r="F90" i="10" s="1"/>
  <c r="F115" i="10" s="1"/>
  <c r="F140" i="10" s="1"/>
  <c r="D12" i="10"/>
  <c r="D39" i="10" s="1"/>
  <c r="D66" i="10" s="1"/>
  <c r="D91" i="10" s="1"/>
  <c r="D116" i="10" s="1"/>
  <c r="D141" i="10" s="1"/>
  <c r="D18" i="10"/>
  <c r="D45" i="10" s="1"/>
  <c r="D72" i="10" s="1"/>
  <c r="D97" i="10" s="1"/>
  <c r="D122" i="10" s="1"/>
  <c r="D147" i="10" s="1"/>
  <c r="F19" i="10"/>
  <c r="F46" i="10" s="1"/>
  <c r="F73" i="10" s="1"/>
  <c r="F98" i="10" s="1"/>
  <c r="F123" i="10" s="1"/>
  <c r="F148" i="10" s="1"/>
  <c r="H110" i="9"/>
  <c r="D111" i="9"/>
  <c r="D112" i="9"/>
  <c r="H112" i="9"/>
  <c r="E111" i="9"/>
  <c r="E110" i="9"/>
  <c r="E112" i="9"/>
  <c r="D143" i="10" l="1"/>
  <c r="D144" i="10"/>
  <c r="D140" i="10"/>
  <c r="D152" i="10"/>
  <c r="D148" i="10"/>
  <c r="E123" i="9"/>
  <c r="G14" i="10"/>
  <c r="J109" i="9"/>
  <c r="J108" i="9"/>
  <c r="J106" i="9"/>
  <c r="J104" i="9"/>
  <c r="J102" i="9"/>
  <c r="J101" i="9"/>
  <c r="E125" i="9"/>
  <c r="E122" i="9"/>
  <c r="G111" i="9"/>
  <c r="G113" i="9" s="1"/>
  <c r="E132" i="9"/>
  <c r="E124" i="9"/>
  <c r="E128" i="9"/>
  <c r="E11" i="10"/>
  <c r="E38" i="10" s="1"/>
  <c r="E65" i="10" s="1"/>
  <c r="E90" i="10" s="1"/>
  <c r="E115" i="10" s="1"/>
  <c r="E140" i="10" s="1"/>
  <c r="E8" i="10"/>
  <c r="D21" i="10"/>
  <c r="D48" i="10" s="1"/>
  <c r="D75" i="10" s="1"/>
  <c r="D100" i="10" s="1"/>
  <c r="D125" i="10" s="1"/>
  <c r="D8" i="10"/>
  <c r="D35" i="10" s="1"/>
  <c r="J88" i="10"/>
  <c r="J113" i="10" s="1"/>
  <c r="J138" i="10" s="1"/>
  <c r="J93" i="10"/>
  <c r="J118" i="10" s="1"/>
  <c r="J143" i="10" s="1"/>
  <c r="J101" i="10"/>
  <c r="J126" i="10" s="1"/>
  <c r="J151" i="10" s="1"/>
  <c r="E19" i="10"/>
  <c r="E46" i="10" s="1"/>
  <c r="E73" i="10" s="1"/>
  <c r="E98" i="10" s="1"/>
  <c r="E123" i="10" s="1"/>
  <c r="E148" i="10" s="1"/>
  <c r="E22" i="10"/>
  <c r="E49" i="10" s="1"/>
  <c r="E76" i="10" s="1"/>
  <c r="E101" i="10" s="1"/>
  <c r="E126" i="10" s="1"/>
  <c r="E151" i="10" s="1"/>
  <c r="E18" i="10"/>
  <c r="E45" i="10" s="1"/>
  <c r="E72" i="10" s="1"/>
  <c r="E97" i="10" s="1"/>
  <c r="E122" i="10" s="1"/>
  <c r="E20" i="10"/>
  <c r="E47" i="10" s="1"/>
  <c r="E74" i="10" s="1"/>
  <c r="E99" i="10" s="1"/>
  <c r="E124" i="10" s="1"/>
  <c r="E149" i="10" s="1"/>
  <c r="E17" i="10"/>
  <c r="E44" i="10" s="1"/>
  <c r="E71" i="10" s="1"/>
  <c r="E96" i="10" s="1"/>
  <c r="E121" i="10" s="1"/>
  <c r="E146" i="10" s="1"/>
  <c r="E13" i="10"/>
  <c r="E40" i="10" s="1"/>
  <c r="E67" i="10" s="1"/>
  <c r="E92" i="10" s="1"/>
  <c r="E117" i="10" s="1"/>
  <c r="E9" i="10"/>
  <c r="E36" i="10" s="1"/>
  <c r="E63" i="10" s="1"/>
  <c r="E88" i="10" s="1"/>
  <c r="E113" i="10" s="1"/>
  <c r="E23" i="10"/>
  <c r="E50" i="10" s="1"/>
  <c r="E77" i="10" s="1"/>
  <c r="E102" i="10" s="1"/>
  <c r="E127" i="10" s="1"/>
  <c r="E152" i="10" s="1"/>
  <c r="E15" i="10"/>
  <c r="E42" i="10" s="1"/>
  <c r="E69" i="10" s="1"/>
  <c r="E94" i="10" s="1"/>
  <c r="E119" i="10" s="1"/>
  <c r="E144" i="10" s="1"/>
  <c r="E21" i="10"/>
  <c r="E48" i="10" s="1"/>
  <c r="E75" i="10" s="1"/>
  <c r="E100" i="10" s="1"/>
  <c r="E125" i="10" s="1"/>
  <c r="E150" i="10" s="1"/>
  <c r="E14" i="10"/>
  <c r="E41" i="10" s="1"/>
  <c r="E68" i="10" s="1"/>
  <c r="E93" i="10" s="1"/>
  <c r="E118" i="10" s="1"/>
  <c r="E143" i="10" s="1"/>
  <c r="E10" i="10"/>
  <c r="E37" i="10" s="1"/>
  <c r="E64" i="10" s="1"/>
  <c r="E89" i="10" s="1"/>
  <c r="E114" i="10" s="1"/>
  <c r="E139" i="10" s="1"/>
  <c r="E16" i="10"/>
  <c r="E43" i="10" s="1"/>
  <c r="E70" i="10" s="1"/>
  <c r="E95" i="10" s="1"/>
  <c r="E120" i="10" s="1"/>
  <c r="E145" i="10" s="1"/>
  <c r="E12" i="10"/>
  <c r="E39" i="10" s="1"/>
  <c r="E66" i="10" s="1"/>
  <c r="E91" i="10" s="1"/>
  <c r="E116" i="10" s="1"/>
  <c r="D22" i="10"/>
  <c r="D49" i="10" s="1"/>
  <c r="D76" i="10" s="1"/>
  <c r="D101" i="10" s="1"/>
  <c r="D126" i="10" s="1"/>
  <c r="F8" i="10"/>
  <c r="F32" i="7"/>
  <c r="D8" i="7" s="1"/>
  <c r="D10" i="10"/>
  <c r="D37" i="10" s="1"/>
  <c r="D64" i="10" s="1"/>
  <c r="D89" i="10" s="1"/>
  <c r="D114" i="10" s="1"/>
  <c r="D16" i="10"/>
  <c r="D43" i="10" s="1"/>
  <c r="D70" i="10" s="1"/>
  <c r="D95" i="10" s="1"/>
  <c r="D120" i="10" s="1"/>
  <c r="D17" i="10"/>
  <c r="D44" i="10" s="1"/>
  <c r="D71" i="10" s="1"/>
  <c r="D96" i="10" s="1"/>
  <c r="D121" i="10" s="1"/>
  <c r="D20" i="10"/>
  <c r="D47" i="10" s="1"/>
  <c r="D74" i="10" s="1"/>
  <c r="D99" i="10" s="1"/>
  <c r="D124" i="10" s="1"/>
  <c r="D113" i="9"/>
  <c r="H113" i="9"/>
  <c r="E113" i="9"/>
  <c r="F112" i="9"/>
  <c r="F110" i="9"/>
  <c r="J110" i="9" s="1"/>
  <c r="F111" i="9"/>
  <c r="E141" i="10" l="1"/>
  <c r="D149" i="10"/>
  <c r="D139" i="10"/>
  <c r="E142" i="10"/>
  <c r="D150" i="10"/>
  <c r="D146" i="10"/>
  <c r="D145" i="10"/>
  <c r="D151" i="10"/>
  <c r="E138" i="10"/>
  <c r="E147" i="10"/>
  <c r="F122" i="9"/>
  <c r="E127" i="9"/>
  <c r="E129" i="9"/>
  <c r="G20" i="10"/>
  <c r="G47" i="10" s="1"/>
  <c r="E133" i="9"/>
  <c r="E126" i="9"/>
  <c r="E131" i="9"/>
  <c r="F128" i="9"/>
  <c r="G10" i="10"/>
  <c r="H10" i="10" s="1"/>
  <c r="G11" i="10"/>
  <c r="H11" i="10" s="1"/>
  <c r="G16" i="10"/>
  <c r="G43" i="10" s="1"/>
  <c r="G18" i="10"/>
  <c r="H18" i="10" s="1"/>
  <c r="G8" i="10"/>
  <c r="E135" i="9"/>
  <c r="E134" i="9"/>
  <c r="F123" i="9"/>
  <c r="H17" i="7"/>
  <c r="J111" i="9"/>
  <c r="F130" i="9"/>
  <c r="F124" i="9"/>
  <c r="F132" i="9"/>
  <c r="F125" i="9"/>
  <c r="J112" i="9"/>
  <c r="H22" i="7"/>
  <c r="E32" i="7"/>
  <c r="D7" i="7" s="1"/>
  <c r="F24" i="10"/>
  <c r="F35" i="10"/>
  <c r="D9" i="10"/>
  <c r="D32" i="7"/>
  <c r="D6" i="7" s="1"/>
  <c r="D62" i="10"/>
  <c r="E35" i="10"/>
  <c r="E24" i="10"/>
  <c r="H14" i="10"/>
  <c r="G41" i="10"/>
  <c r="F113" i="9"/>
  <c r="F135" i="9" l="1"/>
  <c r="G12" i="10"/>
  <c r="G39" i="10" s="1"/>
  <c r="G66" i="10" s="1"/>
  <c r="H21" i="7"/>
  <c r="F133" i="9"/>
  <c r="H18" i="7"/>
  <c r="G19" i="10"/>
  <c r="H19" i="10" s="1"/>
  <c r="N19" i="10" s="1"/>
  <c r="D8" i="23" s="1"/>
  <c r="E137" i="9"/>
  <c r="F134" i="9"/>
  <c r="H16" i="10"/>
  <c r="N16" i="10" s="1"/>
  <c r="D8" i="20" s="1"/>
  <c r="G37" i="10"/>
  <c r="G64" i="10" s="1"/>
  <c r="F129" i="9"/>
  <c r="G15" i="10"/>
  <c r="G9" i="10"/>
  <c r="H9" i="10" s="1"/>
  <c r="N9" i="10" s="1"/>
  <c r="H20" i="10"/>
  <c r="N20" i="10" s="1"/>
  <c r="D8" i="24" s="1"/>
  <c r="G45" i="10"/>
  <c r="H45" i="10" s="1"/>
  <c r="H28" i="7"/>
  <c r="H24" i="7"/>
  <c r="H26" i="7"/>
  <c r="F131" i="9"/>
  <c r="F127" i="9"/>
  <c r="F126" i="9"/>
  <c r="G38" i="10"/>
  <c r="G65" i="10" s="1"/>
  <c r="H19" i="7"/>
  <c r="E136" i="9"/>
  <c r="D9" i="7"/>
  <c r="D36" i="10"/>
  <c r="D24" i="10"/>
  <c r="F51" i="10"/>
  <c r="F62" i="10"/>
  <c r="D87" i="10"/>
  <c r="D112" i="10" s="1"/>
  <c r="H16" i="7"/>
  <c r="E51" i="10"/>
  <c r="E62" i="10"/>
  <c r="N11" i="10"/>
  <c r="D8" i="15" s="1"/>
  <c r="M11" i="10"/>
  <c r="H47" i="10"/>
  <c r="G74" i="10"/>
  <c r="J113" i="9"/>
  <c r="N18" i="10"/>
  <c r="D8" i="22" s="1"/>
  <c r="M18" i="10"/>
  <c r="D7" i="22" s="1"/>
  <c r="G35" i="10"/>
  <c r="H8" i="10"/>
  <c r="H41" i="10"/>
  <c r="G68" i="10"/>
  <c r="N10" i="10"/>
  <c r="D8" i="14" s="1"/>
  <c r="M10" i="10"/>
  <c r="D7" i="14" s="1"/>
  <c r="G70" i="10"/>
  <c r="H43" i="10"/>
  <c r="N14" i="10"/>
  <c r="D8" i="18" s="1"/>
  <c r="M14" i="10"/>
  <c r="D7" i="18" s="1"/>
  <c r="M8" i="10" l="1"/>
  <c r="D7" i="12" s="1"/>
  <c r="C63" i="12" s="1"/>
  <c r="D137" i="10"/>
  <c r="E138" i="9"/>
  <c r="D6" i="9" s="1"/>
  <c r="D9" i="18"/>
  <c r="D7" i="15"/>
  <c r="C62" i="15" s="1"/>
  <c r="E8" i="13"/>
  <c r="C64" i="13" s="1"/>
  <c r="G46" i="10"/>
  <c r="H46" i="10" s="1"/>
  <c r="M46" i="10" s="1"/>
  <c r="H27" i="7"/>
  <c r="F137" i="9"/>
  <c r="F136" i="9"/>
  <c r="M19" i="10"/>
  <c r="D7" i="23" s="1"/>
  <c r="M16" i="10"/>
  <c r="H37" i="10"/>
  <c r="N37" i="10" s="1"/>
  <c r="G42" i="10"/>
  <c r="H15" i="10"/>
  <c r="N15" i="10" s="1"/>
  <c r="D8" i="19" s="1"/>
  <c r="H23" i="7"/>
  <c r="G36" i="10"/>
  <c r="G63" i="10" s="1"/>
  <c r="G88" i="10" s="1"/>
  <c r="G113" i="10" s="1"/>
  <c r="G138" i="10" s="1"/>
  <c r="H39" i="10"/>
  <c r="M39" i="10" s="1"/>
  <c r="M20" i="10"/>
  <c r="G72" i="10"/>
  <c r="G97" i="10" s="1"/>
  <c r="H12" i="10"/>
  <c r="M12" i="10" s="1"/>
  <c r="D7" i="16" s="1"/>
  <c r="G13" i="10"/>
  <c r="G40" i="10" s="1"/>
  <c r="H40" i="10" s="1"/>
  <c r="M40" i="10" s="1"/>
  <c r="H20" i="7"/>
  <c r="G17" i="10"/>
  <c r="H25" i="7"/>
  <c r="H38" i="10"/>
  <c r="M38" i="10" s="1"/>
  <c r="M9" i="10"/>
  <c r="F78" i="10"/>
  <c r="F87" i="10"/>
  <c r="D63" i="10"/>
  <c r="D51" i="10"/>
  <c r="D9" i="14"/>
  <c r="C120" i="22"/>
  <c r="C92" i="14"/>
  <c r="C107" i="14"/>
  <c r="C77" i="14"/>
  <c r="C62" i="14"/>
  <c r="C94" i="14"/>
  <c r="C79" i="14"/>
  <c r="C121" i="14"/>
  <c r="C109" i="14"/>
  <c r="C64" i="14"/>
  <c r="C76" i="22"/>
  <c r="C62" i="18"/>
  <c r="E87" i="10"/>
  <c r="E78" i="10"/>
  <c r="N8" i="10"/>
  <c r="D8" i="12" s="1"/>
  <c r="M47" i="10"/>
  <c r="N47" i="10"/>
  <c r="N43" i="10"/>
  <c r="M43" i="10"/>
  <c r="H65" i="10"/>
  <c r="G90" i="10"/>
  <c r="O11" i="10"/>
  <c r="H66" i="10"/>
  <c r="G91" i="10"/>
  <c r="H68" i="10"/>
  <c r="G93" i="10"/>
  <c r="O14" i="10"/>
  <c r="O10" i="10"/>
  <c r="H64" i="10"/>
  <c r="G89" i="10"/>
  <c r="O18" i="10"/>
  <c r="H74" i="10"/>
  <c r="G99" i="10"/>
  <c r="H70" i="10"/>
  <c r="G95" i="10"/>
  <c r="N41" i="10"/>
  <c r="M41" i="10"/>
  <c r="G62" i="10"/>
  <c r="H35" i="10"/>
  <c r="N45" i="10"/>
  <c r="M45" i="10"/>
  <c r="H90" i="10" l="1"/>
  <c r="G115" i="10"/>
  <c r="H97" i="10"/>
  <c r="P97" i="10" s="1"/>
  <c r="G122" i="10"/>
  <c r="E103" i="10"/>
  <c r="E112" i="10"/>
  <c r="F103" i="10"/>
  <c r="F112" i="10"/>
  <c r="H91" i="10"/>
  <c r="P91" i="10" s="1"/>
  <c r="G116" i="10"/>
  <c r="H95" i="10"/>
  <c r="O95" i="10" s="1"/>
  <c r="G120" i="10"/>
  <c r="H99" i="10"/>
  <c r="P99" i="10" s="1"/>
  <c r="G124" i="10"/>
  <c r="H89" i="10"/>
  <c r="O89" i="10" s="1"/>
  <c r="G114" i="10"/>
  <c r="H93" i="10"/>
  <c r="P93" i="10" s="1"/>
  <c r="G118" i="10"/>
  <c r="F138" i="9"/>
  <c r="D5" i="9" s="1"/>
  <c r="C77" i="15"/>
  <c r="D7" i="20"/>
  <c r="C77" i="20" s="1"/>
  <c r="D7" i="24"/>
  <c r="C77" i="24" s="1"/>
  <c r="N46" i="10"/>
  <c r="G73" i="10"/>
  <c r="G98" i="10" s="1"/>
  <c r="E7" i="13"/>
  <c r="C77" i="13" s="1"/>
  <c r="G22" i="10"/>
  <c r="H31" i="7"/>
  <c r="O19" i="10"/>
  <c r="O16" i="10"/>
  <c r="M37" i="10"/>
  <c r="N39" i="10"/>
  <c r="M15" i="10"/>
  <c r="H72" i="10"/>
  <c r="P72" i="10" s="1"/>
  <c r="H36" i="10"/>
  <c r="N36" i="10" s="1"/>
  <c r="H63" i="10"/>
  <c r="O63" i="10" s="1"/>
  <c r="H42" i="10"/>
  <c r="G69" i="10"/>
  <c r="O20" i="10"/>
  <c r="N12" i="10"/>
  <c r="H13" i="10"/>
  <c r="M13" i="10" s="1"/>
  <c r="G67" i="10"/>
  <c r="H67" i="10" s="1"/>
  <c r="O67" i="10" s="1"/>
  <c r="N40" i="10"/>
  <c r="H17" i="10"/>
  <c r="G44" i="10"/>
  <c r="N38" i="10"/>
  <c r="O9" i="10"/>
  <c r="D88" i="10"/>
  <c r="D78" i="10"/>
  <c r="C60" i="14"/>
  <c r="D35" i="11" s="1"/>
  <c r="C106" i="22"/>
  <c r="C91" i="22"/>
  <c r="C61" i="22"/>
  <c r="C77" i="18"/>
  <c r="D9" i="22"/>
  <c r="C118" i="22"/>
  <c r="H43" i="11" s="1"/>
  <c r="C63" i="22"/>
  <c r="C93" i="22"/>
  <c r="C78" i="22"/>
  <c r="C74" i="22" s="1"/>
  <c r="E43" i="11" s="1"/>
  <c r="C108" i="22"/>
  <c r="C105" i="23"/>
  <c r="C90" i="23"/>
  <c r="C75" i="23"/>
  <c r="D9" i="23"/>
  <c r="C60" i="23"/>
  <c r="C119" i="23"/>
  <c r="C117" i="23" s="1"/>
  <c r="H44" i="11" s="1"/>
  <c r="C77" i="23"/>
  <c r="C62" i="23"/>
  <c r="C92" i="23"/>
  <c r="C107" i="23"/>
  <c r="C92" i="18"/>
  <c r="C107" i="18"/>
  <c r="C121" i="20"/>
  <c r="C119" i="20" s="1"/>
  <c r="H41" i="11" s="1"/>
  <c r="C94" i="20"/>
  <c r="C64" i="20"/>
  <c r="C79" i="20"/>
  <c r="C109" i="20"/>
  <c r="C107" i="15"/>
  <c r="C121" i="19"/>
  <c r="C119" i="19" s="1"/>
  <c r="H40" i="11" s="1"/>
  <c r="C64" i="19"/>
  <c r="C94" i="19"/>
  <c r="C109" i="19"/>
  <c r="C79" i="19"/>
  <c r="C121" i="18"/>
  <c r="C119" i="18" s="1"/>
  <c r="H39" i="11" s="1"/>
  <c r="C94" i="18"/>
  <c r="C64" i="18"/>
  <c r="C60" i="18" s="1"/>
  <c r="D39" i="11" s="1"/>
  <c r="C79" i="18"/>
  <c r="C109" i="18"/>
  <c r="C92" i="15"/>
  <c r="C121" i="24"/>
  <c r="C119" i="24" s="1"/>
  <c r="H45" i="11" s="1"/>
  <c r="C94" i="24"/>
  <c r="C64" i="24"/>
  <c r="C79" i="24"/>
  <c r="C109" i="24"/>
  <c r="D9" i="15"/>
  <c r="C107" i="16"/>
  <c r="C92" i="16"/>
  <c r="C77" i="16"/>
  <c r="C62" i="16"/>
  <c r="C121" i="15"/>
  <c r="C119" i="15" s="1"/>
  <c r="H36" i="11" s="1"/>
  <c r="C79" i="15"/>
  <c r="C64" i="15"/>
  <c r="C94" i="15"/>
  <c r="C109" i="15"/>
  <c r="C119" i="14"/>
  <c r="H35" i="11" s="1"/>
  <c r="C121" i="13"/>
  <c r="C119" i="13" s="1"/>
  <c r="H34" i="11" s="1"/>
  <c r="C79" i="13"/>
  <c r="C94" i="13"/>
  <c r="C109" i="13"/>
  <c r="H62" i="10"/>
  <c r="G87" i="10"/>
  <c r="G112" i="10" s="1"/>
  <c r="P95" i="10"/>
  <c r="O68" i="10"/>
  <c r="P68" i="10"/>
  <c r="O8" i="10"/>
  <c r="O41" i="10"/>
  <c r="O91" i="10"/>
  <c r="O43" i="10"/>
  <c r="C65" i="12"/>
  <c r="C61" i="12" s="1"/>
  <c r="D33" i="11" s="1"/>
  <c r="N35" i="10"/>
  <c r="M35" i="10"/>
  <c r="O70" i="10"/>
  <c r="P70" i="10"/>
  <c r="O74" i="10"/>
  <c r="P74" i="10"/>
  <c r="O64" i="10"/>
  <c r="P64" i="10"/>
  <c r="O66" i="10"/>
  <c r="P66" i="10"/>
  <c r="O47" i="10"/>
  <c r="O45" i="10"/>
  <c r="O65" i="10"/>
  <c r="P65" i="10"/>
  <c r="O99" i="10"/>
  <c r="O93" i="10"/>
  <c r="O90" i="10"/>
  <c r="P90" i="10"/>
  <c r="P89" i="10" l="1"/>
  <c r="O97" i="10"/>
  <c r="E137" i="10"/>
  <c r="E128" i="10"/>
  <c r="H112" i="10"/>
  <c r="H98" i="10"/>
  <c r="O98" i="10" s="1"/>
  <c r="G123" i="10"/>
  <c r="G139" i="10"/>
  <c r="H139" i="10" s="1"/>
  <c r="H114" i="10"/>
  <c r="G145" i="10"/>
  <c r="H145" i="10" s="1"/>
  <c r="H120" i="10"/>
  <c r="F128" i="10"/>
  <c r="F137" i="10"/>
  <c r="F153" i="10" s="1"/>
  <c r="G140" i="10"/>
  <c r="H140" i="10" s="1"/>
  <c r="H115" i="10"/>
  <c r="G143" i="10"/>
  <c r="H143" i="10" s="1"/>
  <c r="H118" i="10"/>
  <c r="G149" i="10"/>
  <c r="H149" i="10" s="1"/>
  <c r="H124" i="10"/>
  <c r="G141" i="10"/>
  <c r="H141" i="10" s="1"/>
  <c r="H116" i="10"/>
  <c r="G147" i="10"/>
  <c r="H147" i="10" s="1"/>
  <c r="H122" i="10"/>
  <c r="G137" i="10"/>
  <c r="D103" i="10"/>
  <c r="D113" i="10"/>
  <c r="P62" i="10"/>
  <c r="O62" i="10"/>
  <c r="H63" i="11"/>
  <c r="I97" i="11" s="1"/>
  <c r="I144" i="11" s="1"/>
  <c r="I199" i="11" s="1"/>
  <c r="I253" i="11" s="1"/>
  <c r="I305" i="11" s="1"/>
  <c r="H64" i="11"/>
  <c r="I98" i="11" s="1"/>
  <c r="I145" i="11" s="1"/>
  <c r="I200" i="11" s="1"/>
  <c r="I254" i="11" s="1"/>
  <c r="I306" i="11" s="1"/>
  <c r="H65" i="11"/>
  <c r="I99" i="11" s="1"/>
  <c r="I146" i="11" s="1"/>
  <c r="I201" i="11" s="1"/>
  <c r="I255" i="11" s="1"/>
  <c r="I307" i="11" s="1"/>
  <c r="D64" i="11"/>
  <c r="E98" i="11" s="1"/>
  <c r="E145" i="11" s="1"/>
  <c r="E200" i="11" s="1"/>
  <c r="E254" i="11" s="1"/>
  <c r="E306" i="11" s="1"/>
  <c r="C107" i="20"/>
  <c r="C105" i="20" s="1"/>
  <c r="G41" i="11" s="1"/>
  <c r="C92" i="20"/>
  <c r="C90" i="20" s="1"/>
  <c r="F41" i="11" s="1"/>
  <c r="D9" i="20"/>
  <c r="C62" i="20"/>
  <c r="C60" i="20" s="1"/>
  <c r="D41" i="11" s="1"/>
  <c r="C75" i="20"/>
  <c r="E41" i="11" s="1"/>
  <c r="D7" i="19"/>
  <c r="C77" i="19" s="1"/>
  <c r="C75" i="19" s="1"/>
  <c r="E40" i="11" s="1"/>
  <c r="C107" i="24"/>
  <c r="C105" i="24" s="1"/>
  <c r="G45" i="11" s="1"/>
  <c r="C92" i="24"/>
  <c r="C90" i="24" s="1"/>
  <c r="D7" i="17"/>
  <c r="C107" i="17" s="1"/>
  <c r="C62" i="24"/>
  <c r="C60" i="24" s="1"/>
  <c r="D45" i="11" s="1"/>
  <c r="D9" i="24"/>
  <c r="D8" i="16"/>
  <c r="D9" i="16" s="1"/>
  <c r="O46" i="10"/>
  <c r="H73" i="10"/>
  <c r="P73" i="10" s="1"/>
  <c r="H30" i="7"/>
  <c r="G23" i="10"/>
  <c r="D7" i="9"/>
  <c r="O37" i="10"/>
  <c r="P63" i="10"/>
  <c r="O40" i="10"/>
  <c r="O39" i="10"/>
  <c r="P67" i="10"/>
  <c r="O12" i="10"/>
  <c r="O72" i="10"/>
  <c r="O15" i="10"/>
  <c r="M36" i="10"/>
  <c r="O36" i="10" s="1"/>
  <c r="N42" i="10"/>
  <c r="M42" i="10"/>
  <c r="H69" i="10"/>
  <c r="G94" i="10"/>
  <c r="G92" i="10"/>
  <c r="N13" i="10"/>
  <c r="C62" i="13"/>
  <c r="C60" i="13" s="1"/>
  <c r="D34" i="11" s="1"/>
  <c r="H44" i="10"/>
  <c r="G71" i="10"/>
  <c r="M17" i="10"/>
  <c r="D7" i="21" s="1"/>
  <c r="N17" i="10"/>
  <c r="D8" i="21" s="1"/>
  <c r="O38" i="10"/>
  <c r="H22" i="10"/>
  <c r="G49" i="10"/>
  <c r="H88" i="10"/>
  <c r="C75" i="15"/>
  <c r="E36" i="11" s="1"/>
  <c r="C104" i="22"/>
  <c r="G43" i="11" s="1"/>
  <c r="C89" i="22"/>
  <c r="F43" i="11" s="1"/>
  <c r="C59" i="22"/>
  <c r="D43" i="11" s="1"/>
  <c r="C58" i="23"/>
  <c r="D44" i="11" s="1"/>
  <c r="C103" i="23"/>
  <c r="G44" i="11" s="1"/>
  <c r="C88" i="23"/>
  <c r="F44" i="11" s="1"/>
  <c r="C73" i="23"/>
  <c r="E44" i="11" s="1"/>
  <c r="C90" i="18"/>
  <c r="F39" i="11" s="1"/>
  <c r="C105" i="18"/>
  <c r="G39" i="11" s="1"/>
  <c r="C75" i="18"/>
  <c r="E39" i="11" s="1"/>
  <c r="C75" i="24"/>
  <c r="E45" i="11" s="1"/>
  <c r="C75" i="14"/>
  <c r="E35" i="11" s="1"/>
  <c r="C105" i="15"/>
  <c r="G36" i="11" s="1"/>
  <c r="C60" i="15"/>
  <c r="D36" i="11" s="1"/>
  <c r="C90" i="15"/>
  <c r="F36" i="11" s="1"/>
  <c r="C105" i="14"/>
  <c r="G35" i="11" s="1"/>
  <c r="C90" i="14"/>
  <c r="F35" i="11" s="1"/>
  <c r="C75" i="13"/>
  <c r="E34" i="11" s="1"/>
  <c r="E9" i="13"/>
  <c r="C107" i="13"/>
  <c r="C105" i="13" s="1"/>
  <c r="G34" i="11" s="1"/>
  <c r="C92" i="13"/>
  <c r="Q90" i="10"/>
  <c r="Q93" i="10"/>
  <c r="Q65" i="10"/>
  <c r="Q66" i="10"/>
  <c r="Q64" i="10"/>
  <c r="Q70" i="10"/>
  <c r="C122" i="12"/>
  <c r="C80" i="12"/>
  <c r="C110" i="12"/>
  <c r="C95" i="12"/>
  <c r="Q91" i="10"/>
  <c r="H87" i="10"/>
  <c r="Q99" i="10"/>
  <c r="C93" i="12"/>
  <c r="C108" i="12"/>
  <c r="D9" i="12"/>
  <c r="C78" i="12"/>
  <c r="Q68" i="10"/>
  <c r="O35" i="10"/>
  <c r="Q97" i="10"/>
  <c r="Q74" i="10"/>
  <c r="Q89" i="10"/>
  <c r="G21" i="10"/>
  <c r="H29" i="7"/>
  <c r="G32" i="7"/>
  <c r="Q95" i="10"/>
  <c r="P98" i="10" l="1"/>
  <c r="O149" i="10"/>
  <c r="P149" i="10"/>
  <c r="P140" i="10"/>
  <c r="O140" i="10"/>
  <c r="H92" i="10"/>
  <c r="O92" i="10" s="1"/>
  <c r="G117" i="10"/>
  <c r="P116" i="10"/>
  <c r="O116" i="10"/>
  <c r="O118" i="10"/>
  <c r="P118" i="10"/>
  <c r="P114" i="10"/>
  <c r="O114" i="10"/>
  <c r="O112" i="10"/>
  <c r="P112" i="10"/>
  <c r="P147" i="10"/>
  <c r="O147" i="10"/>
  <c r="H94" i="10"/>
  <c r="P94" i="10" s="1"/>
  <c r="G119" i="10"/>
  <c r="P141" i="10"/>
  <c r="O141" i="10"/>
  <c r="P143" i="10"/>
  <c r="O143" i="10"/>
  <c r="P139" i="10"/>
  <c r="O139" i="10"/>
  <c r="P145" i="10"/>
  <c r="O145" i="10"/>
  <c r="D138" i="10"/>
  <c r="H113" i="10"/>
  <c r="D128" i="10"/>
  <c r="P122" i="10"/>
  <c r="O122" i="10"/>
  <c r="P124" i="10"/>
  <c r="O124" i="10"/>
  <c r="P115" i="10"/>
  <c r="O115" i="10"/>
  <c r="O120" i="10"/>
  <c r="P120" i="10"/>
  <c r="G148" i="10"/>
  <c r="H148" i="10" s="1"/>
  <c r="H123" i="10"/>
  <c r="E153" i="10"/>
  <c r="H137" i="10"/>
  <c r="G64" i="11"/>
  <c r="H98" i="11" s="1"/>
  <c r="H145" i="11" s="1"/>
  <c r="H200" i="11" s="1"/>
  <c r="H254" i="11" s="1"/>
  <c r="H306" i="11" s="1"/>
  <c r="G63" i="11"/>
  <c r="H97" i="11" s="1"/>
  <c r="H144" i="11" s="1"/>
  <c r="H199" i="11" s="1"/>
  <c r="H253" i="11" s="1"/>
  <c r="H305" i="11" s="1"/>
  <c r="G65" i="11"/>
  <c r="H99" i="11" s="1"/>
  <c r="H146" i="11" s="1"/>
  <c r="H201" i="11" s="1"/>
  <c r="H255" i="11" s="1"/>
  <c r="H307" i="11" s="1"/>
  <c r="F65" i="11"/>
  <c r="G99" i="11" s="1"/>
  <c r="G146" i="11" s="1"/>
  <c r="G201" i="11" s="1"/>
  <c r="G255" i="11" s="1"/>
  <c r="G307" i="11" s="1"/>
  <c r="F64" i="11"/>
  <c r="G98" i="11" s="1"/>
  <c r="G145" i="11" s="1"/>
  <c r="G200" i="11" s="1"/>
  <c r="G254" i="11" s="1"/>
  <c r="G306" i="11" s="1"/>
  <c r="E65" i="11"/>
  <c r="F99" i="11" s="1"/>
  <c r="F146" i="11" s="1"/>
  <c r="F201" i="11" s="1"/>
  <c r="F255" i="11" s="1"/>
  <c r="F307" i="11" s="1"/>
  <c r="E64" i="11"/>
  <c r="F98" i="11" s="1"/>
  <c r="F145" i="11" s="1"/>
  <c r="F200" i="11" s="1"/>
  <c r="F254" i="11" s="1"/>
  <c r="F306" i="11" s="1"/>
  <c r="E63" i="11"/>
  <c r="F97" i="11" s="1"/>
  <c r="F144" i="11" s="1"/>
  <c r="F199" i="11" s="1"/>
  <c r="F253" i="11" s="1"/>
  <c r="F305" i="11" s="1"/>
  <c r="D63" i="11"/>
  <c r="E97" i="11" s="1"/>
  <c r="E144" i="11" s="1"/>
  <c r="E199" i="11" s="1"/>
  <c r="E253" i="11" s="1"/>
  <c r="E305" i="11" s="1"/>
  <c r="D65" i="11"/>
  <c r="E99" i="11" s="1"/>
  <c r="E146" i="11" s="1"/>
  <c r="E201" i="11" s="1"/>
  <c r="E255" i="11" s="1"/>
  <c r="E307" i="11" s="1"/>
  <c r="D62" i="11"/>
  <c r="E96" i="11" s="1"/>
  <c r="E143" i="11" s="1"/>
  <c r="E198" i="11" s="1"/>
  <c r="E252" i="11" s="1"/>
  <c r="E304" i="11" s="1"/>
  <c r="C62" i="19"/>
  <c r="C60" i="19" s="1"/>
  <c r="D40" i="11" s="1"/>
  <c r="C92" i="17"/>
  <c r="C94" i="16"/>
  <c r="C90" i="16" s="1"/>
  <c r="C92" i="19"/>
  <c r="C90" i="19" s="1"/>
  <c r="F40" i="11" s="1"/>
  <c r="C107" i="19"/>
  <c r="C105" i="19" s="1"/>
  <c r="G40" i="11" s="1"/>
  <c r="D9" i="19"/>
  <c r="C62" i="17"/>
  <c r="D8" i="17"/>
  <c r="C121" i="17" s="1"/>
  <c r="C119" i="17" s="1"/>
  <c r="H38" i="11" s="1"/>
  <c r="C77" i="17"/>
  <c r="C79" i="16"/>
  <c r="C75" i="16" s="1"/>
  <c r="E37" i="11" s="1"/>
  <c r="C109" i="16"/>
  <c r="C105" i="16" s="1"/>
  <c r="G37" i="11" s="1"/>
  <c r="C64" i="16"/>
  <c r="C60" i="16" s="1"/>
  <c r="D37" i="11" s="1"/>
  <c r="C121" i="16"/>
  <c r="C119" i="16" s="1"/>
  <c r="H37" i="11" s="1"/>
  <c r="H32" i="7"/>
  <c r="Q98" i="10"/>
  <c r="O73" i="10"/>
  <c r="Q73" i="10" s="1"/>
  <c r="G50" i="10"/>
  <c r="H23" i="10"/>
  <c r="Q63" i="10"/>
  <c r="Q72" i="10"/>
  <c r="Q67" i="10"/>
  <c r="O42" i="10"/>
  <c r="P69" i="10"/>
  <c r="O69" i="10"/>
  <c r="O13" i="10"/>
  <c r="O17" i="10"/>
  <c r="G96" i="10"/>
  <c r="H71" i="10"/>
  <c r="N44" i="10"/>
  <c r="M44" i="10"/>
  <c r="H49" i="10"/>
  <c r="G76" i="10"/>
  <c r="M22" i="10"/>
  <c r="N22" i="10"/>
  <c r="D8" i="26" s="1"/>
  <c r="C91" i="12"/>
  <c r="F33" i="11" s="1"/>
  <c r="P88" i="10"/>
  <c r="O88" i="10"/>
  <c r="F45" i="11"/>
  <c r="H74" i="11"/>
  <c r="I101" i="11" s="1"/>
  <c r="I148" i="11" s="1"/>
  <c r="I203" i="11" s="1"/>
  <c r="I257" i="11" s="1"/>
  <c r="I309" i="11" s="1"/>
  <c r="H68" i="11"/>
  <c r="I103" i="11" s="1"/>
  <c r="I150" i="11" s="1"/>
  <c r="I205" i="11" s="1"/>
  <c r="I259" i="11" s="1"/>
  <c r="I311" i="11" s="1"/>
  <c r="H72" i="11"/>
  <c r="I107" i="11" s="1"/>
  <c r="I154" i="11" s="1"/>
  <c r="I209" i="11" s="1"/>
  <c r="I263" i="11" s="1"/>
  <c r="I315" i="11" s="1"/>
  <c r="H69" i="11"/>
  <c r="I104" i="11" s="1"/>
  <c r="I151" i="11" s="1"/>
  <c r="I206" i="11" s="1"/>
  <c r="I260" i="11" s="1"/>
  <c r="I312" i="11" s="1"/>
  <c r="H73" i="11"/>
  <c r="I106" i="11" s="1"/>
  <c r="I153" i="11" s="1"/>
  <c r="I208" i="11" s="1"/>
  <c r="I262" i="11" s="1"/>
  <c r="I314" i="11" s="1"/>
  <c r="H70" i="11"/>
  <c r="I105" i="11" s="1"/>
  <c r="I152" i="11" s="1"/>
  <c r="I207" i="11" s="1"/>
  <c r="I261" i="11" s="1"/>
  <c r="I313" i="11" s="1"/>
  <c r="G74" i="11"/>
  <c r="H101" i="11" s="1"/>
  <c r="H148" i="11" s="1"/>
  <c r="H203" i="11" s="1"/>
  <c r="H257" i="11" s="1"/>
  <c r="H309" i="11" s="1"/>
  <c r="G68" i="11"/>
  <c r="H103" i="11" s="1"/>
  <c r="H150" i="11" s="1"/>
  <c r="H205" i="11" s="1"/>
  <c r="H259" i="11" s="1"/>
  <c r="H311" i="11" s="1"/>
  <c r="G72" i="11"/>
  <c r="H107" i="11" s="1"/>
  <c r="H154" i="11" s="1"/>
  <c r="H209" i="11" s="1"/>
  <c r="H263" i="11" s="1"/>
  <c r="H315" i="11" s="1"/>
  <c r="G73" i="11"/>
  <c r="H106" i="11" s="1"/>
  <c r="H153" i="11" s="1"/>
  <c r="H208" i="11" s="1"/>
  <c r="H262" i="11" s="1"/>
  <c r="H314" i="11" s="1"/>
  <c r="G70" i="11"/>
  <c r="H105" i="11" s="1"/>
  <c r="H152" i="11" s="1"/>
  <c r="H207" i="11" s="1"/>
  <c r="H261" i="11" s="1"/>
  <c r="H313" i="11" s="1"/>
  <c r="F70" i="11"/>
  <c r="G105" i="11" s="1"/>
  <c r="G152" i="11" s="1"/>
  <c r="G207" i="11" s="1"/>
  <c r="G261" i="11" s="1"/>
  <c r="G313" i="11" s="1"/>
  <c r="F68" i="11"/>
  <c r="G103" i="11" s="1"/>
  <c r="G150" i="11" s="1"/>
  <c r="G205" i="11" s="1"/>
  <c r="G259" i="11" s="1"/>
  <c r="G311" i="11" s="1"/>
  <c r="F72" i="11"/>
  <c r="G107" i="11" s="1"/>
  <c r="G154" i="11" s="1"/>
  <c r="G209" i="11" s="1"/>
  <c r="G263" i="11" s="1"/>
  <c r="G315" i="11" s="1"/>
  <c r="F73" i="11"/>
  <c r="G106" i="11" s="1"/>
  <c r="G153" i="11" s="1"/>
  <c r="G208" i="11" s="1"/>
  <c r="G262" i="11" s="1"/>
  <c r="G314" i="11" s="1"/>
  <c r="D68" i="11"/>
  <c r="E103" i="11" s="1"/>
  <c r="D72" i="11"/>
  <c r="E107" i="11" s="1"/>
  <c r="D73" i="11"/>
  <c r="E106" i="11" s="1"/>
  <c r="D70" i="11"/>
  <c r="E105" i="11" s="1"/>
  <c r="D74" i="11"/>
  <c r="E101" i="11" s="1"/>
  <c r="E70" i="11"/>
  <c r="F105" i="11" s="1"/>
  <c r="F152" i="11" s="1"/>
  <c r="F207" i="11" s="1"/>
  <c r="F261" i="11" s="1"/>
  <c r="F313" i="11" s="1"/>
  <c r="E74" i="11"/>
  <c r="F101" i="11" s="1"/>
  <c r="F148" i="11" s="1"/>
  <c r="F203" i="11" s="1"/>
  <c r="F257" i="11" s="1"/>
  <c r="F309" i="11" s="1"/>
  <c r="E68" i="11"/>
  <c r="F103" i="11" s="1"/>
  <c r="F150" i="11" s="1"/>
  <c r="F205" i="11" s="1"/>
  <c r="F259" i="11" s="1"/>
  <c r="F311" i="11" s="1"/>
  <c r="E72" i="11"/>
  <c r="F107" i="11" s="1"/>
  <c r="F154" i="11" s="1"/>
  <c r="F209" i="11" s="1"/>
  <c r="F263" i="11" s="1"/>
  <c r="F315" i="11" s="1"/>
  <c r="E69" i="11"/>
  <c r="F104" i="11" s="1"/>
  <c r="F151" i="11" s="1"/>
  <c r="F206" i="11" s="1"/>
  <c r="F260" i="11" s="1"/>
  <c r="F312" i="11" s="1"/>
  <c r="E73" i="11"/>
  <c r="F106" i="11" s="1"/>
  <c r="F153" i="11" s="1"/>
  <c r="F208" i="11" s="1"/>
  <c r="F262" i="11" s="1"/>
  <c r="F314" i="11" s="1"/>
  <c r="C90" i="13"/>
  <c r="F34" i="11" s="1"/>
  <c r="C120" i="12"/>
  <c r="H33" i="11" s="1"/>
  <c r="C106" i="12"/>
  <c r="G33" i="11" s="1"/>
  <c r="C76" i="12"/>
  <c r="E33" i="11" s="1"/>
  <c r="O87" i="10"/>
  <c r="P87" i="10"/>
  <c r="H21" i="10"/>
  <c r="G48" i="10"/>
  <c r="G24" i="10"/>
  <c r="Q62" i="10"/>
  <c r="O94" i="10" l="1"/>
  <c r="P92" i="10"/>
  <c r="Q120" i="10"/>
  <c r="Q143" i="10"/>
  <c r="Q139" i="10"/>
  <c r="Q141" i="10"/>
  <c r="Q147" i="10"/>
  <c r="Q140" i="10"/>
  <c r="H96" i="10"/>
  <c r="O96" i="10" s="1"/>
  <c r="G121" i="10"/>
  <c r="P148" i="10"/>
  <c r="O148" i="10"/>
  <c r="G144" i="10"/>
  <c r="H144" i="10" s="1"/>
  <c r="H119" i="10"/>
  <c r="P137" i="10"/>
  <c r="O137" i="10"/>
  <c r="Q124" i="10"/>
  <c r="Q145" i="10"/>
  <c r="Q112" i="10"/>
  <c r="O113" i="10"/>
  <c r="P113" i="10"/>
  <c r="Q118" i="10"/>
  <c r="G142" i="10"/>
  <c r="H117" i="10"/>
  <c r="O123" i="10"/>
  <c r="P123" i="10"/>
  <c r="Q115" i="10"/>
  <c r="Q122" i="10"/>
  <c r="H138" i="10"/>
  <c r="D153" i="10"/>
  <c r="Q114" i="10"/>
  <c r="Q116" i="10"/>
  <c r="Q149" i="10"/>
  <c r="E148" i="11"/>
  <c r="E203" i="11" s="1"/>
  <c r="E257" i="11" s="1"/>
  <c r="E309" i="11" s="1"/>
  <c r="E150" i="11"/>
  <c r="E205" i="11" s="1"/>
  <c r="E259" i="11" s="1"/>
  <c r="E311" i="11" s="1"/>
  <c r="E152" i="11"/>
  <c r="E207" i="11" s="1"/>
  <c r="E261" i="11" s="1"/>
  <c r="E313" i="11" s="1"/>
  <c r="E153" i="11"/>
  <c r="E208" i="11" s="1"/>
  <c r="E262" i="11" s="1"/>
  <c r="E314" i="11" s="1"/>
  <c r="E154" i="11"/>
  <c r="E209" i="11" s="1"/>
  <c r="E263" i="11" s="1"/>
  <c r="E315" i="11" s="1"/>
  <c r="H66" i="11"/>
  <c r="I100" i="11" s="1"/>
  <c r="I147" i="11" s="1"/>
  <c r="I202" i="11" s="1"/>
  <c r="I256" i="11" s="1"/>
  <c r="I308" i="11" s="1"/>
  <c r="H67" i="11"/>
  <c r="I102" i="11" s="1"/>
  <c r="I149" i="11" s="1"/>
  <c r="I204" i="11" s="1"/>
  <c r="I258" i="11" s="1"/>
  <c r="I310" i="11" s="1"/>
  <c r="G66" i="11"/>
  <c r="H100" i="11" s="1"/>
  <c r="H147" i="11" s="1"/>
  <c r="H202" i="11" s="1"/>
  <c r="H256" i="11" s="1"/>
  <c r="H308" i="11" s="1"/>
  <c r="G69" i="11"/>
  <c r="H104" i="11" s="1"/>
  <c r="H151" i="11" s="1"/>
  <c r="H206" i="11" s="1"/>
  <c r="H260" i="11" s="1"/>
  <c r="H312" i="11" s="1"/>
  <c r="F74" i="11"/>
  <c r="G101" i="11" s="1"/>
  <c r="G148" i="11" s="1"/>
  <c r="G203" i="11" s="1"/>
  <c r="G257" i="11" s="1"/>
  <c r="G309" i="11" s="1"/>
  <c r="F63" i="11"/>
  <c r="G97" i="11" s="1"/>
  <c r="G144" i="11" s="1"/>
  <c r="G199" i="11" s="1"/>
  <c r="G253" i="11" s="1"/>
  <c r="G305" i="11" s="1"/>
  <c r="F69" i="11"/>
  <c r="G104" i="11" s="1"/>
  <c r="G151" i="11" s="1"/>
  <c r="G206" i="11" s="1"/>
  <c r="G260" i="11" s="1"/>
  <c r="G312" i="11" s="1"/>
  <c r="F62" i="11"/>
  <c r="G96" i="11" s="1"/>
  <c r="G143" i="11" s="1"/>
  <c r="G198" i="11" s="1"/>
  <c r="G252" i="11" s="1"/>
  <c r="G304" i="11" s="1"/>
  <c r="E66" i="11"/>
  <c r="F100" i="11" s="1"/>
  <c r="F147" i="11" s="1"/>
  <c r="F202" i="11" s="1"/>
  <c r="F256" i="11" s="1"/>
  <c r="F308" i="11" s="1"/>
  <c r="D69" i="11"/>
  <c r="E104" i="11" s="1"/>
  <c r="D66" i="11"/>
  <c r="E100" i="11" s="1"/>
  <c r="D7" i="26"/>
  <c r="C106" i="26" s="1"/>
  <c r="F37" i="11"/>
  <c r="C109" i="17"/>
  <c r="C105" i="17" s="1"/>
  <c r="G38" i="11" s="1"/>
  <c r="C94" i="17"/>
  <c r="C90" i="17" s="1"/>
  <c r="F38" i="11" s="1"/>
  <c r="C64" i="17"/>
  <c r="C60" i="17" s="1"/>
  <c r="D38" i="11" s="1"/>
  <c r="C79" i="17"/>
  <c r="C75" i="17" s="1"/>
  <c r="E38" i="11" s="1"/>
  <c r="D9" i="17"/>
  <c r="N23" i="10"/>
  <c r="D8" i="27" s="1"/>
  <c r="M23" i="10"/>
  <c r="D7" i="27" s="1"/>
  <c r="H50" i="10"/>
  <c r="G77" i="10"/>
  <c r="Q92" i="10"/>
  <c r="Q94" i="10"/>
  <c r="Q69" i="10"/>
  <c r="O71" i="10"/>
  <c r="P71" i="10"/>
  <c r="C61" i="21"/>
  <c r="C76" i="21"/>
  <c r="D9" i="21"/>
  <c r="C106" i="21"/>
  <c r="C91" i="21"/>
  <c r="C63" i="21"/>
  <c r="C78" i="21"/>
  <c r="C120" i="21"/>
  <c r="C118" i="21" s="1"/>
  <c r="H42" i="11" s="1"/>
  <c r="C108" i="21"/>
  <c r="C93" i="21"/>
  <c r="O44" i="10"/>
  <c r="O22" i="10"/>
  <c r="G101" i="10"/>
  <c r="H76" i="10"/>
  <c r="N49" i="10"/>
  <c r="M49" i="10"/>
  <c r="Q88" i="10"/>
  <c r="M21" i="10"/>
  <c r="D7" i="25" s="1"/>
  <c r="N21" i="10"/>
  <c r="D8" i="25" s="1"/>
  <c r="C120" i="25" s="1"/>
  <c r="C118" i="25" s="1"/>
  <c r="H46" i="11" s="1"/>
  <c r="H24" i="10"/>
  <c r="Q87" i="10"/>
  <c r="H48" i="10"/>
  <c r="G75" i="10"/>
  <c r="G51" i="10"/>
  <c r="P96" i="10" l="1"/>
  <c r="Q96" i="10" s="1"/>
  <c r="Q113" i="10"/>
  <c r="O117" i="10"/>
  <c r="P117" i="10"/>
  <c r="Q148" i="10"/>
  <c r="H142" i="10"/>
  <c r="P138" i="10"/>
  <c r="O138" i="10"/>
  <c r="Q123" i="10"/>
  <c r="Q137" i="10"/>
  <c r="P119" i="10"/>
  <c r="O119" i="10"/>
  <c r="G146" i="10"/>
  <c r="H146" i="10" s="1"/>
  <c r="H121" i="10"/>
  <c r="H101" i="10"/>
  <c r="P101" i="10" s="1"/>
  <c r="G126" i="10"/>
  <c r="P144" i="10"/>
  <c r="O144" i="10"/>
  <c r="E151" i="11"/>
  <c r="E206" i="11" s="1"/>
  <c r="E260" i="11" s="1"/>
  <c r="E312" i="11" s="1"/>
  <c r="E147" i="11"/>
  <c r="E202" i="11" s="1"/>
  <c r="E256" i="11" s="1"/>
  <c r="E308" i="11" s="1"/>
  <c r="H71" i="11"/>
  <c r="I108" i="11" s="1"/>
  <c r="I155" i="11" s="1"/>
  <c r="I210" i="11" s="1"/>
  <c r="I264" i="11" s="1"/>
  <c r="I316" i="11" s="1"/>
  <c r="H75" i="11"/>
  <c r="I110" i="11" s="1"/>
  <c r="I157" i="11" s="1"/>
  <c r="I212" i="11" s="1"/>
  <c r="I266" i="11" s="1"/>
  <c r="I318" i="11" s="1"/>
  <c r="H62" i="11"/>
  <c r="I96" i="11" s="1"/>
  <c r="I143" i="11" s="1"/>
  <c r="I198" i="11" s="1"/>
  <c r="I252" i="11" s="1"/>
  <c r="I304" i="11" s="1"/>
  <c r="G67" i="11"/>
  <c r="H102" i="11" s="1"/>
  <c r="H149" i="11" s="1"/>
  <c r="H204" i="11" s="1"/>
  <c r="H258" i="11" s="1"/>
  <c r="H310" i="11" s="1"/>
  <c r="G62" i="11"/>
  <c r="H96" i="11" s="1"/>
  <c r="H143" i="11" s="1"/>
  <c r="H198" i="11" s="1"/>
  <c r="H252" i="11" s="1"/>
  <c r="H304" i="11" s="1"/>
  <c r="F66" i="11"/>
  <c r="G100" i="11" s="1"/>
  <c r="G147" i="11" s="1"/>
  <c r="G202" i="11" s="1"/>
  <c r="G256" i="11" s="1"/>
  <c r="G308" i="11" s="1"/>
  <c r="F67" i="11"/>
  <c r="G102" i="11" s="1"/>
  <c r="G149" i="11" s="1"/>
  <c r="G204" i="11" s="1"/>
  <c r="G258" i="11" s="1"/>
  <c r="G310" i="11" s="1"/>
  <c r="E67" i="11"/>
  <c r="F102" i="11" s="1"/>
  <c r="F149" i="11" s="1"/>
  <c r="F204" i="11" s="1"/>
  <c r="F258" i="11" s="1"/>
  <c r="F310" i="11" s="1"/>
  <c r="E62" i="11"/>
  <c r="F96" i="11" s="1"/>
  <c r="F143" i="11" s="1"/>
  <c r="F198" i="11" s="1"/>
  <c r="F252" i="11" s="1"/>
  <c r="F304" i="11" s="1"/>
  <c r="D67" i="11"/>
  <c r="E102" i="11" s="1"/>
  <c r="C91" i="27"/>
  <c r="C76" i="27"/>
  <c r="C61" i="27"/>
  <c r="C106" i="27"/>
  <c r="C91" i="26"/>
  <c r="C76" i="26"/>
  <c r="C61" i="26"/>
  <c r="C63" i="25"/>
  <c r="C93" i="25"/>
  <c r="C108" i="25"/>
  <c r="C78" i="25"/>
  <c r="D9" i="25"/>
  <c r="C91" i="25"/>
  <c r="C106" i="25"/>
  <c r="C61" i="25"/>
  <c r="C76" i="25"/>
  <c r="M50" i="10"/>
  <c r="N50" i="10"/>
  <c r="H77" i="10"/>
  <c r="G102" i="10"/>
  <c r="O23" i="10"/>
  <c r="C89" i="21"/>
  <c r="F42" i="11" s="1"/>
  <c r="C59" i="21"/>
  <c r="D42" i="11" s="1"/>
  <c r="C104" i="21"/>
  <c r="G42" i="11" s="1"/>
  <c r="Q71" i="10"/>
  <c r="C74" i="21"/>
  <c r="E42" i="11" s="1"/>
  <c r="O76" i="10"/>
  <c r="P76" i="10"/>
  <c r="O49" i="10"/>
  <c r="G100" i="10"/>
  <c r="G125" i="10" s="1"/>
  <c r="H75" i="10"/>
  <c r="G78" i="10"/>
  <c r="M48" i="10"/>
  <c r="N48" i="10"/>
  <c r="H51" i="10"/>
  <c r="N24" i="10"/>
  <c r="O21" i="10"/>
  <c r="M24" i="10"/>
  <c r="O101" i="10" l="1"/>
  <c r="Q119" i="10"/>
  <c r="Q117" i="10"/>
  <c r="H102" i="10"/>
  <c r="P102" i="10" s="1"/>
  <c r="G127" i="10"/>
  <c r="G128" i="10" s="1"/>
  <c r="Q144" i="10"/>
  <c r="P146" i="10"/>
  <c r="O146" i="10"/>
  <c r="G151" i="10"/>
  <c r="H151" i="10" s="1"/>
  <c r="H126" i="10"/>
  <c r="P142" i="10"/>
  <c r="O142" i="10"/>
  <c r="G150" i="10"/>
  <c r="H125" i="10"/>
  <c r="P121" i="10"/>
  <c r="O121" i="10"/>
  <c r="Q138" i="10"/>
  <c r="E149" i="11"/>
  <c r="E204" i="11" s="1"/>
  <c r="E258" i="11" s="1"/>
  <c r="E310" i="11" s="1"/>
  <c r="C104" i="25"/>
  <c r="G46" i="11" s="1"/>
  <c r="G75" i="11" s="1"/>
  <c r="H110" i="11" s="1"/>
  <c r="H157" i="11" s="1"/>
  <c r="H212" i="11" s="1"/>
  <c r="H266" i="11" s="1"/>
  <c r="H318" i="11" s="1"/>
  <c r="C89" i="25"/>
  <c r="F46" i="11" s="1"/>
  <c r="F75" i="11" s="1"/>
  <c r="G110" i="11" s="1"/>
  <c r="G157" i="11" s="1"/>
  <c r="G71" i="11"/>
  <c r="H108" i="11" s="1"/>
  <c r="H155" i="11" s="1"/>
  <c r="H210" i="11" s="1"/>
  <c r="H264" i="11" s="1"/>
  <c r="H316" i="11" s="1"/>
  <c r="F71" i="11"/>
  <c r="G108" i="11" s="1"/>
  <c r="G155" i="11" s="1"/>
  <c r="G210" i="11" s="1"/>
  <c r="G264" i="11" s="1"/>
  <c r="G316" i="11" s="1"/>
  <c r="E71" i="11"/>
  <c r="F108" i="11" s="1"/>
  <c r="F155" i="11" s="1"/>
  <c r="F210" i="11" s="1"/>
  <c r="F264" i="11" s="1"/>
  <c r="F316" i="11" s="1"/>
  <c r="D71" i="11"/>
  <c r="E108" i="11" s="1"/>
  <c r="C78" i="26"/>
  <c r="C74" i="26" s="1"/>
  <c r="E47" i="11" s="1"/>
  <c r="C120" i="26"/>
  <c r="C118" i="26" s="1"/>
  <c r="H47" i="11" s="1"/>
  <c r="C93" i="26"/>
  <c r="C89" i="26" s="1"/>
  <c r="F47" i="11" s="1"/>
  <c r="C63" i="26"/>
  <c r="C59" i="26" s="1"/>
  <c r="D47" i="11" s="1"/>
  <c r="C108" i="26"/>
  <c r="C104" i="26" s="1"/>
  <c r="G47" i="11" s="1"/>
  <c r="D9" i="26"/>
  <c r="C74" i="25"/>
  <c r="E46" i="11" s="1"/>
  <c r="C59" i="25"/>
  <c r="D46" i="11" s="1"/>
  <c r="O77" i="10"/>
  <c r="P77" i="10"/>
  <c r="O50" i="10"/>
  <c r="Q101" i="10"/>
  <c r="Q76" i="10"/>
  <c r="O48" i="10"/>
  <c r="M51" i="10"/>
  <c r="O75" i="10"/>
  <c r="P75" i="10"/>
  <c r="H78" i="10"/>
  <c r="O24" i="10"/>
  <c r="N51" i="10"/>
  <c r="H100" i="10"/>
  <c r="G103" i="10"/>
  <c r="O102" i="10" l="1"/>
  <c r="Q121" i="10"/>
  <c r="O125" i="10"/>
  <c r="P125" i="10"/>
  <c r="P126" i="10"/>
  <c r="O126" i="10"/>
  <c r="Q142" i="10"/>
  <c r="G152" i="10"/>
  <c r="H152" i="10" s="1"/>
  <c r="H127" i="10"/>
  <c r="Q146" i="10"/>
  <c r="H150" i="10"/>
  <c r="G153" i="10"/>
  <c r="P151" i="10"/>
  <c r="O151" i="10"/>
  <c r="G212" i="11"/>
  <c r="G266" i="11" s="1"/>
  <c r="G318" i="11" s="1"/>
  <c r="E155" i="11"/>
  <c r="E210" i="11" s="1"/>
  <c r="E264" i="11" s="1"/>
  <c r="E316" i="11" s="1"/>
  <c r="H76" i="11"/>
  <c r="I109" i="11" s="1"/>
  <c r="I156" i="11" s="1"/>
  <c r="I211" i="11" s="1"/>
  <c r="I265" i="11" s="1"/>
  <c r="I317" i="11" s="1"/>
  <c r="G76" i="11"/>
  <c r="H109" i="11" s="1"/>
  <c r="H156" i="11" s="1"/>
  <c r="H211" i="11" s="1"/>
  <c r="H265" i="11" s="1"/>
  <c r="H317" i="11" s="1"/>
  <c r="F76" i="11"/>
  <c r="G109" i="11" s="1"/>
  <c r="G156" i="11" s="1"/>
  <c r="G211" i="11" s="1"/>
  <c r="G265" i="11" s="1"/>
  <c r="G317" i="11" s="1"/>
  <c r="E76" i="11"/>
  <c r="F109" i="11" s="1"/>
  <c r="F156" i="11" s="1"/>
  <c r="F211" i="11" s="1"/>
  <c r="F265" i="11" s="1"/>
  <c r="F317" i="11" s="1"/>
  <c r="E75" i="11"/>
  <c r="F110" i="11" s="1"/>
  <c r="F157" i="11" s="1"/>
  <c r="D75" i="11"/>
  <c r="E110" i="11" s="1"/>
  <c r="D76" i="11"/>
  <c r="E109" i="11" s="1"/>
  <c r="C108" i="27"/>
  <c r="C104" i="27" s="1"/>
  <c r="G48" i="11" s="1"/>
  <c r="C120" i="27"/>
  <c r="C118" i="27" s="1"/>
  <c r="H48" i="11" s="1"/>
  <c r="D9" i="27"/>
  <c r="C93" i="27"/>
  <c r="C89" i="27" s="1"/>
  <c r="F48" i="11" s="1"/>
  <c r="C78" i="27"/>
  <c r="C74" i="27" s="1"/>
  <c r="E48" i="11" s="1"/>
  <c r="C63" i="27"/>
  <c r="C59" i="27" s="1"/>
  <c r="D48" i="11" s="1"/>
  <c r="O51" i="10"/>
  <c r="Q102" i="10"/>
  <c r="Q77" i="10"/>
  <c r="P100" i="10"/>
  <c r="O100" i="10"/>
  <c r="H103" i="10"/>
  <c r="P78" i="10"/>
  <c r="Q75" i="10"/>
  <c r="O78" i="10"/>
  <c r="Q151" i="10" l="1"/>
  <c r="Q126" i="10"/>
  <c r="P127" i="10"/>
  <c r="P128" i="10" s="1"/>
  <c r="O127" i="10"/>
  <c r="P150" i="10"/>
  <c r="O150" i="10"/>
  <c r="H153" i="10"/>
  <c r="P152" i="10"/>
  <c r="O152" i="10"/>
  <c r="Q125" i="10"/>
  <c r="H128" i="10"/>
  <c r="F212" i="11"/>
  <c r="F266" i="11" s="1"/>
  <c r="F318" i="11" s="1"/>
  <c r="E157" i="11"/>
  <c r="E156" i="11"/>
  <c r="E211" i="11" s="1"/>
  <c r="E265" i="11" s="1"/>
  <c r="E317" i="11" s="1"/>
  <c r="H77" i="11"/>
  <c r="I111" i="11" s="1"/>
  <c r="I158" i="11" s="1"/>
  <c r="I213" i="11" s="1"/>
  <c r="I267" i="11" s="1"/>
  <c r="I319" i="11" s="1"/>
  <c r="G77" i="11"/>
  <c r="H111" i="11" s="1"/>
  <c r="H158" i="11" s="1"/>
  <c r="H213" i="11" s="1"/>
  <c r="H267" i="11" s="1"/>
  <c r="H319" i="11" s="1"/>
  <c r="F77" i="11"/>
  <c r="G111" i="11" s="1"/>
  <c r="G158" i="11" s="1"/>
  <c r="G213" i="11" s="1"/>
  <c r="G267" i="11" s="1"/>
  <c r="G319" i="11" s="1"/>
  <c r="E77" i="11"/>
  <c r="F111" i="11" s="1"/>
  <c r="D77" i="11"/>
  <c r="E111" i="11" s="1"/>
  <c r="Q78" i="10"/>
  <c r="Q100" i="10"/>
  <c r="Q103" i="10" s="1"/>
  <c r="O103" i="10"/>
  <c r="P103" i="10"/>
  <c r="Q152" i="10" l="1"/>
  <c r="P153" i="10"/>
  <c r="Q127" i="10"/>
  <c r="Q128" i="10" s="1"/>
  <c r="O128" i="10"/>
  <c r="Q150" i="10"/>
  <c r="Q153" i="10" s="1"/>
  <c r="O153" i="10"/>
  <c r="E212" i="11"/>
  <c r="E266" i="11" s="1"/>
  <c r="E318" i="11" s="1"/>
  <c r="E158" i="11"/>
  <c r="E213" i="11" s="1"/>
  <c r="E267" i="11" s="1"/>
  <c r="E319" i="11" s="1"/>
  <c r="F158" i="11"/>
  <c r="F213" i="11" s="1"/>
  <c r="F267" i="11" s="1"/>
  <c r="F319" i="11" s="1"/>
  <c r="G15" i="13"/>
  <c r="M15" i="13"/>
  <c r="H15" i="13"/>
  <c r="K15" i="13"/>
  <c r="F15" i="13"/>
  <c r="L15" i="13"/>
  <c r="I15" i="13"/>
  <c r="N15" i="13"/>
  <c r="O15" i="13"/>
  <c r="J15" i="13"/>
  <c r="P15" i="13"/>
  <c r="E15" i="13"/>
  <c r="C7" i="35" l="1"/>
  <c r="D4" i="40" s="1"/>
  <c r="M21" i="40" l="1"/>
  <c r="M10" i="40"/>
  <c r="M12" i="40"/>
  <c r="M11" i="40"/>
  <c r="M9" i="40"/>
  <c r="M20" i="40"/>
  <c r="M19" i="40"/>
  <c r="I60" i="40" s="1"/>
  <c r="E19" i="41" s="1"/>
  <c r="M22" i="40"/>
  <c r="M23" i="40"/>
  <c r="M14" i="40"/>
  <c r="M16" i="40"/>
  <c r="I48" i="40" s="1"/>
  <c r="M15" i="40"/>
  <c r="M13" i="40"/>
  <c r="M18" i="40"/>
  <c r="M17" i="40"/>
  <c r="M24" i="40"/>
  <c r="I80" i="40"/>
  <c r="E23" i="41" s="1"/>
  <c r="M25" i="40" l="1"/>
  <c r="I12" i="40"/>
  <c r="I14" i="40"/>
  <c r="I11" i="40"/>
  <c r="I10" i="40"/>
  <c r="E9" i="41" s="1"/>
  <c r="I13" i="40"/>
  <c r="I16" i="40"/>
  <c r="I18" i="40"/>
  <c r="I17" i="40"/>
  <c r="I15" i="40"/>
  <c r="E10" i="41" s="1"/>
  <c r="I43" i="40"/>
  <c r="I42" i="40"/>
  <c r="I41" i="40"/>
  <c r="I40" i="40"/>
  <c r="E15" i="41" s="1"/>
  <c r="I35" i="40"/>
  <c r="E14" i="41" s="1"/>
  <c r="I38" i="40"/>
  <c r="I36" i="40"/>
  <c r="I37" i="40"/>
  <c r="I31" i="40"/>
  <c r="F13" i="41" s="1"/>
  <c r="F64" i="41" s="1"/>
  <c r="F115" i="41" s="1"/>
  <c r="I32" i="40"/>
  <c r="I30" i="40"/>
  <c r="I33" i="40"/>
  <c r="I23" i="40"/>
  <c r="I21" i="40"/>
  <c r="I22" i="40"/>
  <c r="I20" i="40"/>
  <c r="E11" i="41" s="1"/>
  <c r="I27" i="40"/>
  <c r="I28" i="40"/>
  <c r="I26" i="40"/>
  <c r="I25" i="40"/>
  <c r="E12" i="41" s="1"/>
  <c r="I67" i="40"/>
  <c r="G20" i="41" s="1"/>
  <c r="G71" i="41" s="1"/>
  <c r="G122" i="41" s="1"/>
  <c r="I61" i="40"/>
  <c r="F19" i="41" s="1"/>
  <c r="F70" i="41" s="1"/>
  <c r="F121" i="41" s="1"/>
  <c r="I68" i="40"/>
  <c r="I62" i="40"/>
  <c r="G19" i="41" s="1"/>
  <c r="G70" i="41" s="1"/>
  <c r="G121" i="41" s="1"/>
  <c r="I66" i="40"/>
  <c r="I75" i="40"/>
  <c r="E22" i="41" s="1"/>
  <c r="I76" i="40"/>
  <c r="F22" i="41" s="1"/>
  <c r="F73" i="41" s="1"/>
  <c r="F124" i="41" s="1"/>
  <c r="I65" i="40"/>
  <c r="I78" i="40"/>
  <c r="H22" i="41" s="1"/>
  <c r="H73" i="41" s="1"/>
  <c r="H124" i="41" s="1"/>
  <c r="I46" i="40"/>
  <c r="F16" i="41" s="1"/>
  <c r="F67" i="41" s="1"/>
  <c r="F118" i="41" s="1"/>
  <c r="I63" i="40"/>
  <c r="H19" i="41" s="1"/>
  <c r="H70" i="41" s="1"/>
  <c r="H121" i="41" s="1"/>
  <c r="I77" i="40"/>
  <c r="I45" i="40"/>
  <c r="G13" i="41"/>
  <c r="G64" i="41" s="1"/>
  <c r="G115" i="41" s="1"/>
  <c r="I47" i="40"/>
  <c r="G16" i="41" s="1"/>
  <c r="G67" i="41" s="1"/>
  <c r="G118" i="41" s="1"/>
  <c r="H16" i="41"/>
  <c r="H67" i="41" s="1"/>
  <c r="H118" i="41" s="1"/>
  <c r="I82" i="40"/>
  <c r="I81" i="40"/>
  <c r="I83" i="40"/>
  <c r="I88" i="40"/>
  <c r="I87" i="40"/>
  <c r="I85" i="40"/>
  <c r="E24" i="41" s="1"/>
  <c r="I86" i="40"/>
  <c r="I51" i="40"/>
  <c r="I52" i="40"/>
  <c r="I50" i="40"/>
  <c r="E17" i="41" s="1"/>
  <c r="I53" i="40"/>
  <c r="E70" i="41"/>
  <c r="E121" i="41" s="1"/>
  <c r="I70" i="40"/>
  <c r="E21" i="41" s="1"/>
  <c r="I71" i="40"/>
  <c r="I73" i="40"/>
  <c r="I72" i="40"/>
  <c r="I55" i="40"/>
  <c r="E18" i="41" s="1"/>
  <c r="I56" i="40"/>
  <c r="I57" i="40"/>
  <c r="I58" i="40"/>
  <c r="E74" i="41"/>
  <c r="E125" i="41" s="1"/>
  <c r="E13" i="41" l="1"/>
  <c r="E64" i="41" s="1"/>
  <c r="E115" i="41" s="1"/>
  <c r="E16" i="41"/>
  <c r="E67" i="41" s="1"/>
  <c r="E118" i="41" s="1"/>
  <c r="E20" i="41"/>
  <c r="E71" i="41" s="1"/>
  <c r="E122" i="41" s="1"/>
  <c r="F20" i="41"/>
  <c r="F71" i="41" s="1"/>
  <c r="F122" i="41" s="1"/>
  <c r="G22" i="41"/>
  <c r="G73" i="41" s="1"/>
  <c r="G124" i="41" s="1"/>
  <c r="H20" i="41"/>
  <c r="H71" i="41" s="1"/>
  <c r="H122" i="41" s="1"/>
  <c r="H13" i="41"/>
  <c r="H64" i="41" s="1"/>
  <c r="H115" i="41" s="1"/>
  <c r="E73" i="41"/>
  <c r="E124" i="41" s="1"/>
  <c r="H23" i="41"/>
  <c r="H74" i="41" s="1"/>
  <c r="H125" i="41" s="1"/>
  <c r="G23" i="41"/>
  <c r="G74" i="41" s="1"/>
  <c r="G125" i="41" s="1"/>
  <c r="F23" i="41"/>
  <c r="F74" i="41" s="1"/>
  <c r="F125" i="41" s="1"/>
  <c r="G18" i="41"/>
  <c r="G69" i="41" s="1"/>
  <c r="G120" i="41" s="1"/>
  <c r="H10" i="41"/>
  <c r="H61" i="41" s="1"/>
  <c r="H112" i="41" s="1"/>
  <c r="H21" i="41"/>
  <c r="H72" i="41" s="1"/>
  <c r="H123" i="41" s="1"/>
  <c r="F11" i="41"/>
  <c r="F62" i="41" s="1"/>
  <c r="F113" i="41" s="1"/>
  <c r="H11" i="41"/>
  <c r="H62" i="41" s="1"/>
  <c r="H113" i="41" s="1"/>
  <c r="H17" i="41"/>
  <c r="H68" i="41" s="1"/>
  <c r="H119" i="41" s="1"/>
  <c r="F17" i="41"/>
  <c r="F68" i="41" s="1"/>
  <c r="F119" i="41" s="1"/>
  <c r="G24" i="41"/>
  <c r="G75" i="41" s="1"/>
  <c r="G126" i="41" s="1"/>
  <c r="H14" i="41"/>
  <c r="H65" i="41" s="1"/>
  <c r="H116" i="41" s="1"/>
  <c r="G12" i="41"/>
  <c r="G63" i="41" s="1"/>
  <c r="G114" i="41" s="1"/>
  <c r="F18" i="41"/>
  <c r="F69" i="41" s="1"/>
  <c r="F120" i="41" s="1"/>
  <c r="E60" i="41"/>
  <c r="E111" i="41" s="1"/>
  <c r="E62" i="41"/>
  <c r="E113" i="41" s="1"/>
  <c r="E68" i="41"/>
  <c r="E119" i="41" s="1"/>
  <c r="F24" i="41"/>
  <c r="F75" i="41" s="1"/>
  <c r="F126" i="41" s="1"/>
  <c r="H24" i="41"/>
  <c r="H75" i="41" s="1"/>
  <c r="H126" i="41" s="1"/>
  <c r="F14" i="41"/>
  <c r="F65" i="41" s="1"/>
  <c r="F116" i="41" s="1"/>
  <c r="G14" i="41"/>
  <c r="G65" i="41" s="1"/>
  <c r="G116" i="41" s="1"/>
  <c r="H9" i="41"/>
  <c r="H60" i="41" s="1"/>
  <c r="H111" i="41" s="1"/>
  <c r="I9" i="41"/>
  <c r="I60" i="41" s="1"/>
  <c r="I111" i="41" s="1"/>
  <c r="E66" i="41"/>
  <c r="E117" i="41" s="1"/>
  <c r="H18" i="41"/>
  <c r="H69" i="41" s="1"/>
  <c r="H120" i="41" s="1"/>
  <c r="E69" i="41"/>
  <c r="E120" i="41" s="1"/>
  <c r="F10" i="41"/>
  <c r="F61" i="41" s="1"/>
  <c r="F112" i="41" s="1"/>
  <c r="F9" i="41"/>
  <c r="F60" i="41" s="1"/>
  <c r="F111" i="41" s="1"/>
  <c r="G15" i="41"/>
  <c r="G66" i="41" s="1"/>
  <c r="G117" i="41" s="1"/>
  <c r="F15" i="41"/>
  <c r="F66" i="41" s="1"/>
  <c r="F117" i="41" s="1"/>
  <c r="F21" i="41"/>
  <c r="F72" i="41" s="1"/>
  <c r="F123" i="41" s="1"/>
  <c r="G17" i="41"/>
  <c r="G68" i="41" s="1"/>
  <c r="G119" i="41" s="1"/>
  <c r="E65" i="41"/>
  <c r="E116" i="41" s="1"/>
  <c r="H12" i="41"/>
  <c r="H63" i="41" s="1"/>
  <c r="H114" i="41" s="1"/>
  <c r="E63" i="41"/>
  <c r="E114" i="41" s="1"/>
  <c r="G10" i="41"/>
  <c r="G61" i="41" s="1"/>
  <c r="G112" i="41" s="1"/>
  <c r="E61" i="41"/>
  <c r="E112" i="41" s="1"/>
  <c r="G9" i="41"/>
  <c r="G60" i="41" s="1"/>
  <c r="G111" i="41" s="1"/>
  <c r="H15" i="41"/>
  <c r="H66" i="41" s="1"/>
  <c r="H117" i="41" s="1"/>
  <c r="G21" i="41"/>
  <c r="G72" i="41" s="1"/>
  <c r="G123" i="41" s="1"/>
  <c r="E72" i="41"/>
  <c r="E123" i="41" s="1"/>
  <c r="G11" i="41"/>
  <c r="G62" i="41" s="1"/>
  <c r="G113" i="41" s="1"/>
  <c r="E75" i="41"/>
  <c r="E126" i="41" s="1"/>
  <c r="F12" i="41"/>
  <c r="F63" i="41" s="1"/>
  <c r="F114" i="41" s="1"/>
  <c r="F18" i="32" l="1"/>
  <c r="G18" i="32"/>
  <c r="D18" i="32"/>
  <c r="E18" i="32"/>
  <c r="S82" i="40" l="1"/>
  <c r="F59" i="40" s="1"/>
  <c r="G59" i="40" s="1"/>
  <c r="I59" i="40" s="1"/>
  <c r="S80" i="40"/>
  <c r="F49" i="40" s="1"/>
  <c r="G49" i="40" s="1"/>
  <c r="I49" i="40" s="1"/>
  <c r="S87" i="40"/>
  <c r="F84" i="40" s="1"/>
  <c r="G84" i="40" s="1"/>
  <c r="I84" i="40" s="1"/>
  <c r="S85" i="40"/>
  <c r="F74" i="40" s="1"/>
  <c r="G74" i="40" s="1"/>
  <c r="I74" i="40" s="1"/>
  <c r="S76" i="40"/>
  <c r="F29" i="40" s="1"/>
  <c r="G29" i="40" s="1"/>
  <c r="I29" i="40" s="1"/>
  <c r="S81" i="40"/>
  <c r="F54" i="40" s="1"/>
  <c r="G54" i="40" s="1"/>
  <c r="I54" i="40" s="1"/>
  <c r="S75" i="40"/>
  <c r="F24" i="40" s="1"/>
  <c r="G24" i="40" s="1"/>
  <c r="I24" i="40" s="1"/>
  <c r="J23" i="39"/>
  <c r="S86" i="40"/>
  <c r="F79" i="40" s="1"/>
  <c r="G79" i="40" s="1"/>
  <c r="I79" i="40" s="1"/>
  <c r="S84" i="40"/>
  <c r="F69" i="40" s="1"/>
  <c r="G69" i="40" s="1"/>
  <c r="I69" i="40" s="1"/>
  <c r="S83" i="40"/>
  <c r="F64" i="40" s="1"/>
  <c r="G64" i="40" s="1"/>
  <c r="I64" i="40" s="1"/>
  <c r="S79" i="40"/>
  <c r="F44" i="40" s="1"/>
  <c r="G44" i="40" s="1"/>
  <c r="I44" i="40" s="1"/>
  <c r="S78" i="40"/>
  <c r="F39" i="40" s="1"/>
  <c r="G39" i="40" s="1"/>
  <c r="I39" i="40" s="1"/>
  <c r="S77" i="40"/>
  <c r="F34" i="40" s="1"/>
  <c r="G34" i="40" s="1"/>
  <c r="I34" i="40" s="1"/>
  <c r="S88" i="40"/>
  <c r="F89" i="40" s="1"/>
  <c r="G89" i="40" s="1"/>
  <c r="I89" i="40" s="1"/>
  <c r="I13" i="41" l="1"/>
  <c r="I64" i="41" s="1"/>
  <c r="I115" i="41" s="1"/>
  <c r="I20" i="41"/>
  <c r="I71" i="41" s="1"/>
  <c r="I122" i="41" s="1"/>
  <c r="I11" i="41"/>
  <c r="I62" i="41" s="1"/>
  <c r="I113" i="41" s="1"/>
  <c r="I18" i="41"/>
  <c r="I69" i="41" s="1"/>
  <c r="I120" i="41" s="1"/>
  <c r="I24" i="41"/>
  <c r="I75" i="41" s="1"/>
  <c r="I126" i="41" s="1"/>
  <c r="I14" i="41"/>
  <c r="I65" i="41" s="1"/>
  <c r="I116" i="41" s="1"/>
  <c r="I22" i="41"/>
  <c r="I73" i="41" s="1"/>
  <c r="I124" i="41" s="1"/>
  <c r="I21" i="41"/>
  <c r="I72" i="41" s="1"/>
  <c r="I123" i="41" s="1"/>
  <c r="I15" i="41"/>
  <c r="I66" i="41" s="1"/>
  <c r="I117" i="41" s="1"/>
  <c r="I17" i="41"/>
  <c r="I68" i="41" s="1"/>
  <c r="I119" i="41" s="1"/>
  <c r="I23" i="41"/>
  <c r="I74" i="41" s="1"/>
  <c r="I125" i="41" s="1"/>
  <c r="I19" i="41"/>
  <c r="I70" i="41" s="1"/>
  <c r="I121" i="41" s="1"/>
  <c r="I12" i="41"/>
  <c r="I63" i="41" s="1"/>
  <c r="I114" i="41" s="1"/>
  <c r="I16" i="41"/>
  <c r="I67" i="41" s="1"/>
  <c r="I118" i="41" s="1"/>
  <c r="S74" i="40"/>
  <c r="F19" i="40" l="1"/>
  <c r="G19" i="40" s="1"/>
  <c r="I19" i="40" s="1"/>
  <c r="I10" i="41" l="1"/>
  <c r="I61" i="41" s="1"/>
  <c r="I112" i="41" s="1"/>
  <c r="H18" i="32" s="1"/>
</calcChain>
</file>

<file path=xl/sharedStrings.xml><?xml version="1.0" encoding="utf-8"?>
<sst xmlns="http://schemas.openxmlformats.org/spreadsheetml/2006/main" count="5078" uniqueCount="890">
  <si>
    <t>Comisión Reguladora de Energía</t>
  </si>
  <si>
    <t>Divisiones</t>
  </si>
  <si>
    <t>Baja California</t>
  </si>
  <si>
    <t xml:space="preserve">Bajío </t>
  </si>
  <si>
    <t>Centro Occidente</t>
  </si>
  <si>
    <t>Centro Oriente</t>
  </si>
  <si>
    <t>Centro Sur</t>
  </si>
  <si>
    <t>Golfo Norte</t>
  </si>
  <si>
    <t>Jalisco</t>
  </si>
  <si>
    <t>Noroeste</t>
  </si>
  <si>
    <t>Norte</t>
  </si>
  <si>
    <t>Sureste</t>
  </si>
  <si>
    <t>Peninsular</t>
  </si>
  <si>
    <t>Oriente</t>
  </si>
  <si>
    <t>Golfo Centro</t>
  </si>
  <si>
    <t>Valle de México Norte</t>
  </si>
  <si>
    <t>Valle de México Centro</t>
  </si>
  <si>
    <t>Valle de México Sur</t>
  </si>
  <si>
    <t>Contador</t>
  </si>
  <si>
    <t>Red MT</t>
  </si>
  <si>
    <t>Equipos MT</t>
  </si>
  <si>
    <t>Medidores y Acom MT</t>
  </si>
  <si>
    <t>Red BT</t>
  </si>
  <si>
    <t>Medidores y Acom BT</t>
  </si>
  <si>
    <t>Tasa libre de riesgo</t>
  </si>
  <si>
    <t>Riesgo local</t>
  </si>
  <si>
    <t>Periodo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</si>
  <si>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</si>
  <si>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</si>
  <si>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</si>
  <si>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</si>
  <si>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</si>
  <si>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</si>
  <si>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</si>
  <si>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</si>
  <si>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</si>
  <si>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</si>
  <si>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</si>
  <si>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</si>
  <si>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</si>
  <si>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</si>
  <si>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</si>
  <si>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</si>
  <si>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</si>
  <si>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</si>
  <si>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</si>
  <si>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</si>
  <si>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</si>
  <si>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</si>
  <si>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</si>
  <si>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</si>
  <si>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</si>
  <si>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</si>
  <si>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</si>
  <si>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</si>
  <si>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</si>
  <si>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</si>
  <si>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</si>
  <si>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</si>
  <si>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</si>
  <si>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</si>
  <si>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</si>
  <si>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</si>
  <si>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</si>
  <si>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</si>
  <si>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</si>
  <si>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</si>
  <si>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</si>
  <si>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</si>
  <si>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</si>
  <si>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</si>
  <si>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</si>
  <si>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</si>
  <si>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</si>
  <si>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</si>
  <si>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</si>
  <si>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</si>
  <si>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</si>
  <si>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</si>
  <si>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</si>
  <si>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</si>
  <si>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</si>
  <si>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</si>
  <si>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</si>
  <si>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</si>
  <si>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</si>
  <si>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</si>
  <si>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</si>
  <si>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U.S.T-30 Constant Maturity. Nominal</t>
  </si>
  <si>
    <t>Promedio 1 año</t>
  </si>
  <si>
    <t>Promedio 2 años</t>
  </si>
  <si>
    <t>Valor</t>
  </si>
  <si>
    <t>Industry Name</t>
  </si>
  <si>
    <t>Cash/Firm value</t>
  </si>
  <si>
    <t>Utility (General)</t>
  </si>
  <si>
    <t>Año</t>
  </si>
  <si>
    <t>Promedio</t>
  </si>
  <si>
    <t>#Firms</t>
  </si>
  <si>
    <t>Unlev Beta</t>
  </si>
  <si>
    <t>Unlev beta corrected for cash</t>
  </si>
  <si>
    <t>Year</t>
  </si>
  <si>
    <t>D/(D+E)</t>
  </si>
  <si>
    <t>ANEEL (Brasil)</t>
  </si>
  <si>
    <t>CREG (Colombia)</t>
  </si>
  <si>
    <t>CNE (Guatemala)</t>
  </si>
  <si>
    <t>OFGEM (Reino Unido)</t>
  </si>
  <si>
    <t>AER (Autralia)</t>
  </si>
  <si>
    <t>País</t>
  </si>
  <si>
    <t>Tasa impositiva</t>
  </si>
  <si>
    <t>D/E</t>
  </si>
  <si>
    <t>Benchmark</t>
  </si>
  <si>
    <t>Long Horizon [%]</t>
  </si>
  <si>
    <t>Intermediate Horizon [%]</t>
  </si>
  <si>
    <t>Short Horizon [%]</t>
  </si>
  <si>
    <t>S&amp;P 500</t>
  </si>
  <si>
    <t>Total Value-Weighted NYSE</t>
  </si>
  <si>
    <t>NYSE Deciles 1 - 2</t>
  </si>
  <si>
    <t>PROMEDIO</t>
  </si>
  <si>
    <t>Costo Nominal del Capital Propio después de impuestos</t>
  </si>
  <si>
    <t>Costo Real del Capital después de impuestos, en $Mx</t>
  </si>
  <si>
    <t>A. Tasa libre de riesgo</t>
  </si>
  <si>
    <t>C. Beta desapalancada</t>
  </si>
  <si>
    <t>D. Beta apalancada</t>
  </si>
  <si>
    <t>E. Premio por riesgo</t>
  </si>
  <si>
    <t>For large manufacturing firms</t>
  </si>
  <si>
    <t>If interest coverage ratio is</t>
  </si>
  <si>
    <t>greater than</t>
  </si>
  <si>
    <t>≤ to</t>
  </si>
  <si>
    <t>Rating is</t>
  </si>
  <si>
    <t>Spread is</t>
  </si>
  <si>
    <t>D</t>
  </si>
  <si>
    <t>C</t>
  </si>
  <si>
    <t>CC</t>
  </si>
  <si>
    <t>CCC</t>
  </si>
  <si>
    <t>B-</t>
  </si>
  <si>
    <t>B</t>
  </si>
  <si>
    <t>B+</t>
  </si>
  <si>
    <t>BB</t>
  </si>
  <si>
    <t>BB+</t>
  </si>
  <si>
    <t>BBB</t>
  </si>
  <si>
    <t>A-</t>
  </si>
  <si>
    <t>A</t>
  </si>
  <si>
    <t>A+</t>
  </si>
  <si>
    <t>AA</t>
  </si>
  <si>
    <t>AAA</t>
  </si>
  <si>
    <t>B. Riesgo local</t>
  </si>
  <si>
    <t>A. Costo de la deuda después de impuestos</t>
  </si>
  <si>
    <t>B. Costo del capital después de impuestos</t>
  </si>
  <si>
    <t>C. Estructura de capital</t>
  </si>
  <si>
    <t>D. Inflación en EUA</t>
  </si>
  <si>
    <t>U.S.T-30 Constant Maturity. Indexados</t>
  </si>
  <si>
    <t>U.S.T-30 Constant Maturity. Inflación</t>
  </si>
  <si>
    <t>E. Riesgo Cambiario</t>
  </si>
  <si>
    <t>Costo Nominal del capital después de impuestos, en dólares</t>
  </si>
  <si>
    <t>Tasa de retorno al capital (WACC)</t>
  </si>
  <si>
    <t>Costo Real del Capital antes de impuestos, en $Mx</t>
  </si>
  <si>
    <t>Baja California Sur</t>
  </si>
  <si>
    <t>Noreste</t>
  </si>
  <si>
    <t>Sur</t>
  </si>
  <si>
    <t>Valle Central</t>
  </si>
  <si>
    <t>TC</t>
  </si>
  <si>
    <t>Valle de Méxicio Sur</t>
  </si>
  <si>
    <t>Bajio</t>
  </si>
  <si>
    <t>Central</t>
  </si>
  <si>
    <t xml:space="preserve">FRC </t>
  </si>
  <si>
    <t>Capital anual</t>
  </si>
  <si>
    <t>Vida útil</t>
  </si>
  <si>
    <t>Componentes</t>
  </si>
  <si>
    <t>Capital</t>
  </si>
  <si>
    <t>Depreciación</t>
  </si>
  <si>
    <t>TOTAL</t>
  </si>
  <si>
    <t>Crecimiento de la infraestructura entre 2008 - 2014</t>
  </si>
  <si>
    <t>Costos Totales</t>
  </si>
  <si>
    <t>División</t>
  </si>
  <si>
    <t>Costos Corporativos</t>
  </si>
  <si>
    <t>Bajío</t>
  </si>
  <si>
    <t>Pasivo Laboral</t>
  </si>
  <si>
    <t>Corporativos</t>
  </si>
  <si>
    <t>O&amp;M y Otros</t>
  </si>
  <si>
    <t>MT</t>
  </si>
  <si>
    <t>BT</t>
  </si>
  <si>
    <t>O&amp;M y Administrativos</t>
  </si>
  <si>
    <t>Costos de capital</t>
  </si>
  <si>
    <t>Resumen</t>
  </si>
  <si>
    <t>Índice base junio 2012 = 100</t>
  </si>
  <si>
    <t>Fecha</t>
  </si>
  <si>
    <t>Ene 2014</t>
  </si>
  <si>
    <t>Feb 2014</t>
  </si>
  <si>
    <t>Mar 2014</t>
  </si>
  <si>
    <t>Abr 2014</t>
  </si>
  <si>
    <t>May 2014</t>
  </si>
  <si>
    <t>Jun 2014</t>
  </si>
  <si>
    <t>Jul 2014</t>
  </si>
  <si>
    <t>Ago 2014</t>
  </si>
  <si>
    <t>Sep 2014</t>
  </si>
  <si>
    <t>Oct 2014</t>
  </si>
  <si>
    <t>Nov 2014</t>
  </si>
  <si>
    <t>Dic 2014</t>
  </si>
  <si>
    <t>Ene 2015</t>
  </si>
  <si>
    <t>Feb 2015</t>
  </si>
  <si>
    <t>Mar 2015</t>
  </si>
  <si>
    <t>Abr 2015</t>
  </si>
  <si>
    <t>May 2015</t>
  </si>
  <si>
    <t>Jun 2015</t>
  </si>
  <si>
    <t>Jul 2015</t>
  </si>
  <si>
    <t>Ago 2015</t>
  </si>
  <si>
    <t>Sep 2015</t>
  </si>
  <si>
    <t>Oct 2015</t>
  </si>
  <si>
    <t>Nov 2015</t>
  </si>
  <si>
    <t>Dic 2015</t>
  </si>
  <si>
    <t>Ene 2016</t>
  </si>
  <si>
    <t>Feb 2016</t>
  </si>
  <si>
    <t>Mar 2016</t>
  </si>
  <si>
    <t>Abr 2016</t>
  </si>
  <si>
    <t>May 2016</t>
  </si>
  <si>
    <t>Periodo de actualización</t>
  </si>
  <si>
    <t>desde</t>
  </si>
  <si>
    <t>Enero 2015</t>
  </si>
  <si>
    <t>hasta</t>
  </si>
  <si>
    <t>Octubre 2016</t>
  </si>
  <si>
    <t>Industria de la madera</t>
  </si>
  <si>
    <t>Industria química</t>
  </si>
  <si>
    <t>Industria del plástico y del hule</t>
  </si>
  <si>
    <t>Fabricación de productos a base de minerales no metálicos</t>
  </si>
  <si>
    <t>Industrias metálicas básicas</t>
  </si>
  <si>
    <t>Fabricación de productos metálicos</t>
  </si>
  <si>
    <t>Fabricación de maquinaria y equipo</t>
  </si>
  <si>
    <t>Fabriación de equipo de computación, medición y de otros equipos, componentes y accesorios electrónicos</t>
  </si>
  <si>
    <t>Fabricación de accesorios, aparatos eléctricos y equipo de generación de energía eléctrica</t>
  </si>
  <si>
    <t>Fabricación de equipo de transporte</t>
  </si>
  <si>
    <t>Otras industrias manufactureras</t>
  </si>
  <si>
    <t>Construcción</t>
  </si>
  <si>
    <t>ID</t>
  </si>
  <si>
    <t>Mes</t>
  </si>
  <si>
    <t>INPP (ponderado)</t>
  </si>
  <si>
    <t>20151</t>
  </si>
  <si>
    <t>20152</t>
  </si>
  <si>
    <t>Febrero 2015</t>
  </si>
  <si>
    <t>20153</t>
  </si>
  <si>
    <t>Marzo 2015</t>
  </si>
  <si>
    <t>20154</t>
  </si>
  <si>
    <t>Abril 2015</t>
  </si>
  <si>
    <t>20155</t>
  </si>
  <si>
    <t>Mayo 2015</t>
  </si>
  <si>
    <t>20156</t>
  </si>
  <si>
    <t>Junio 2015</t>
  </si>
  <si>
    <t>20157</t>
  </si>
  <si>
    <t>Julio 2015</t>
  </si>
  <si>
    <t>20158</t>
  </si>
  <si>
    <t>Agosto 2015</t>
  </si>
  <si>
    <t>20159</t>
  </si>
  <si>
    <t>Septiembre 2015</t>
  </si>
  <si>
    <t>201510</t>
  </si>
  <si>
    <t>Octubre 2015</t>
  </si>
  <si>
    <t>201511</t>
  </si>
  <si>
    <t>Noviembre 2015</t>
  </si>
  <si>
    <t>201512</t>
  </si>
  <si>
    <t>Diciembre 2015</t>
  </si>
  <si>
    <t>20161</t>
  </si>
  <si>
    <t>Enero 2016</t>
  </si>
  <si>
    <t>20162</t>
  </si>
  <si>
    <t>Febrero 2016</t>
  </si>
  <si>
    <t>20163</t>
  </si>
  <si>
    <t>Marzo 2016</t>
  </si>
  <si>
    <t>20164</t>
  </si>
  <si>
    <t>Abril 2016</t>
  </si>
  <si>
    <t>20165</t>
  </si>
  <si>
    <t>Mayo 2016</t>
  </si>
  <si>
    <t>20166</t>
  </si>
  <si>
    <t>Junio 2016</t>
  </si>
  <si>
    <t>20167</t>
  </si>
  <si>
    <t>Julio 2016</t>
  </si>
  <si>
    <t>20168</t>
  </si>
  <si>
    <t>Agosto 2016</t>
  </si>
  <si>
    <t>20169</t>
  </si>
  <si>
    <t>Septiembre 2016</t>
  </si>
  <si>
    <t>201610</t>
  </si>
  <si>
    <t>201611</t>
  </si>
  <si>
    <t>Noviembre 2016</t>
  </si>
  <si>
    <t>201612</t>
  </si>
  <si>
    <t>Diciembre 2016</t>
  </si>
  <si>
    <t>20171</t>
  </si>
  <si>
    <t>Enero 2017</t>
  </si>
  <si>
    <t>20172</t>
  </si>
  <si>
    <t>Febrero 2017</t>
  </si>
  <si>
    <t>20173</t>
  </si>
  <si>
    <t>Marzo 2017</t>
  </si>
  <si>
    <t>20174</t>
  </si>
  <si>
    <t>Abril 2017</t>
  </si>
  <si>
    <t>20175</t>
  </si>
  <si>
    <t>Mayo 2017</t>
  </si>
  <si>
    <t>20176</t>
  </si>
  <si>
    <t>Junio 2017</t>
  </si>
  <si>
    <t>20177</t>
  </si>
  <si>
    <t>Julio 2017</t>
  </si>
  <si>
    <t>20178</t>
  </si>
  <si>
    <t>Agosto 2017</t>
  </si>
  <si>
    <t>20179</t>
  </si>
  <si>
    <t>Septiembre 2017</t>
  </si>
  <si>
    <t>201710</t>
  </si>
  <si>
    <t>Octubre 2017</t>
  </si>
  <si>
    <t>201711</t>
  </si>
  <si>
    <t>Noviembre 2017</t>
  </si>
  <si>
    <t>201712</t>
  </si>
  <si>
    <t>Diciembre 2017</t>
  </si>
  <si>
    <t>20181</t>
  </si>
  <si>
    <t>Enero 2018</t>
  </si>
  <si>
    <t>20182</t>
  </si>
  <si>
    <t>Febrero 2018</t>
  </si>
  <si>
    <t>20183</t>
  </si>
  <si>
    <t>Marzo 2018</t>
  </si>
  <si>
    <t>20184</t>
  </si>
  <si>
    <t>Abril 2018</t>
  </si>
  <si>
    <t>20185</t>
  </si>
  <si>
    <t>Mayo 2018</t>
  </si>
  <si>
    <t>20186</t>
  </si>
  <si>
    <t>Junio 2018</t>
  </si>
  <si>
    <t>20187</t>
  </si>
  <si>
    <t>Julio 2018</t>
  </si>
  <si>
    <t>20188</t>
  </si>
  <si>
    <t>Agosto 2018</t>
  </si>
  <si>
    <t>20189</t>
  </si>
  <si>
    <t>Septiembre 2018</t>
  </si>
  <si>
    <t>201810</t>
  </si>
  <si>
    <t>Octubre 2018</t>
  </si>
  <si>
    <t>201811</t>
  </si>
  <si>
    <t>Noviembre 2018</t>
  </si>
  <si>
    <t>201812</t>
  </si>
  <si>
    <t>Diciembre 2018</t>
  </si>
  <si>
    <t>Factor de ajuste por inflación</t>
  </si>
  <si>
    <t>Factor de economías de escala</t>
  </si>
  <si>
    <t>Factor de ajuste de inflación</t>
  </si>
  <si>
    <t xml:space="preserve">Factor de eficiencia en costos </t>
  </si>
  <si>
    <t>Mes de referencia para la actualización</t>
  </si>
  <si>
    <t>DB1</t>
  </si>
  <si>
    <t>Doméstico Baja tensión hasta 150 kWh-mes</t>
  </si>
  <si>
    <t>DB2</t>
  </si>
  <si>
    <t>Doméstico Baja tensión mayor 150</t>
  </si>
  <si>
    <t>KWh-mes</t>
  </si>
  <si>
    <t>PDBT</t>
  </si>
  <si>
    <t>Pequeña demanda baja tensión hasta 25 KW-mes</t>
  </si>
  <si>
    <t>GDBT</t>
  </si>
  <si>
    <t>GDMT</t>
  </si>
  <si>
    <t>Gran demanda en media  tensión</t>
  </si>
  <si>
    <t>$/kWh-mes</t>
  </si>
  <si>
    <t>$/kW-mes</t>
  </si>
  <si>
    <t>División de Distribución</t>
  </si>
  <si>
    <t>Asiganción del IR entre BT y MT</t>
  </si>
  <si>
    <t>Deprec y Aprovechamiento</t>
  </si>
  <si>
    <t>IR por división</t>
  </si>
  <si>
    <t>%IR en BT</t>
  </si>
  <si>
    <t>%IR en MT</t>
  </si>
  <si>
    <t>IR en BT</t>
  </si>
  <si>
    <t>IR en MT</t>
  </si>
  <si>
    <t>Total</t>
  </si>
  <si>
    <t>Inflación estimada</t>
  </si>
  <si>
    <t>Reducción total</t>
  </si>
  <si>
    <t>Años</t>
  </si>
  <si>
    <t>Reducción en costos anual</t>
  </si>
  <si>
    <t>Factor de eficiencia en costos</t>
  </si>
  <si>
    <t>Tarifas del periodo anterior</t>
  </si>
  <si>
    <t>Cuadro Tarifario atualizado</t>
  </si>
  <si>
    <t>KW-mes</t>
  </si>
  <si>
    <t>Doméstico Baja tensión hasta 150</t>
  </si>
  <si>
    <t>Pequeña demanda baja tensión hasta 25</t>
  </si>
  <si>
    <t>Gran demanda baja tensión hasta 25</t>
  </si>
  <si>
    <t>Cuadro tarifario Vigente</t>
  </si>
  <si>
    <t>Cuadro tarifario simplificado</t>
  </si>
  <si>
    <t>Tarifa 1</t>
  </si>
  <si>
    <t>DB1/DB2</t>
  </si>
  <si>
    <t>Tarifa 1A</t>
  </si>
  <si>
    <t>Tarifa 1B</t>
  </si>
  <si>
    <t>Tarifa 1C</t>
  </si>
  <si>
    <t>Tarifa 1D</t>
  </si>
  <si>
    <t>Tarifa 1E</t>
  </si>
  <si>
    <t>Tarifa 1F</t>
  </si>
  <si>
    <t>Tarifa 2</t>
  </si>
  <si>
    <t>Tarifa 3</t>
  </si>
  <si>
    <t>Tarifa 5</t>
  </si>
  <si>
    <t>Tarifa 5A</t>
  </si>
  <si>
    <t>Tarifa 6</t>
  </si>
  <si>
    <t>PDBT/GDBT</t>
  </si>
  <si>
    <t>Tarifa 9</t>
  </si>
  <si>
    <t>Tarifa 9CU</t>
  </si>
  <si>
    <t>GDBT/GDMT</t>
  </si>
  <si>
    <t>Tarifa 9M</t>
  </si>
  <si>
    <t>Tarifa 9N</t>
  </si>
  <si>
    <t>Tarifa HM</t>
  </si>
  <si>
    <t>Tarifa HMC</t>
  </si>
  <si>
    <t>Tarifa OM</t>
  </si>
  <si>
    <t>Costos de Explotación</t>
  </si>
  <si>
    <t>Tasa de retorno</t>
  </si>
  <si>
    <t>IR</t>
  </si>
  <si>
    <t>AUX Costos por tensión</t>
  </si>
  <si>
    <t>AUX Efic Costos</t>
  </si>
  <si>
    <t>Depreciación anual</t>
  </si>
  <si>
    <t>PNT</t>
  </si>
  <si>
    <t>CLIENTES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</si>
  <si>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</si>
  <si>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</si>
  <si>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</si>
  <si>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</si>
  <si>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</si>
  <si>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</si>
  <si>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</si>
  <si>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</si>
  <si>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</si>
  <si>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</si>
  <si>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</si>
  <si>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</si>
  <si>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Max [kW]</t>
  </si>
  <si>
    <t>FCt1n1</t>
  </si>
  <si>
    <t>KPt1n1</t>
  </si>
  <si>
    <t>Escoger:</t>
  </si>
  <si>
    <t>kW/cliente</t>
  </si>
  <si>
    <t>kW/kWh</t>
  </si>
  <si>
    <t>KPt2n1</t>
  </si>
  <si>
    <t>FCt2n1</t>
  </si>
  <si>
    <t>Gran demanda en media tensión</t>
  </si>
  <si>
    <t>FCt4n1</t>
  </si>
  <si>
    <t>KPt4n1</t>
  </si>
  <si>
    <t>FSIt8n1</t>
  </si>
  <si>
    <t>FSIt2n3</t>
  </si>
  <si>
    <t>PERFIL DE CARGA (kW/kWh)</t>
  </si>
  <si>
    <t>BALANCE DE POTENCIA (kW)</t>
  </si>
  <si>
    <t>ENERGÍA (kWh)</t>
  </si>
  <si>
    <t>POTENCIA FACTURADA (kW)</t>
  </si>
  <si>
    <t>Asignación</t>
  </si>
  <si>
    <t>Costos Totales (miles de pesos)</t>
  </si>
  <si>
    <t>TARIFA VIGENTE EN 2017</t>
  </si>
  <si>
    <t>TARIFA VIGENTE EN 2018</t>
  </si>
  <si>
    <t>Año a consultar</t>
  </si>
  <si>
    <t>Jun 2016</t>
  </si>
  <si>
    <t>Jul 2016</t>
  </si>
  <si>
    <t>Ago 2016</t>
  </si>
  <si>
    <t>Sep 2016</t>
  </si>
  <si>
    <t>Factor de ajuste</t>
  </si>
  <si>
    <t>Oct 2016</t>
  </si>
  <si>
    <t>Nov 2016</t>
  </si>
  <si>
    <t>Dic 2016</t>
  </si>
  <si>
    <t>Ene 2017</t>
  </si>
  <si>
    <t>Feb 2017</t>
  </si>
  <si>
    <t>Mar 2017</t>
  </si>
  <si>
    <t>Abr 2017</t>
  </si>
  <si>
    <t>May 2017</t>
  </si>
  <si>
    <t>Jun 2017</t>
  </si>
  <si>
    <t>Jul 2017</t>
  </si>
  <si>
    <t>Ago 2017</t>
  </si>
  <si>
    <t>Sep 2017</t>
  </si>
  <si>
    <t>Oct 2017</t>
  </si>
  <si>
    <t>Nov 2017</t>
  </si>
  <si>
    <t>1. INSUMOS</t>
  </si>
  <si>
    <t>2. TARIFA</t>
  </si>
  <si>
    <t>3. FACTORES DE AJUSTE</t>
  </si>
  <si>
    <t>Capital por división</t>
  </si>
  <si>
    <t>Costos de explotación que incluyen los conceptos de costos de operación, mantenimiento y administración (OMA), comerciales, corporativos, costos financieros e impuestos.</t>
  </si>
  <si>
    <t>Fuente: Información de CFE</t>
  </si>
  <si>
    <t>Cálculo de tarifas</t>
  </si>
  <si>
    <t>Clave</t>
  </si>
  <si>
    <t>Unidad de Electricidad</t>
  </si>
  <si>
    <t>Total, por origen SCIAN 2007</t>
  </si>
  <si>
    <t>Fecha/Actividad</t>
  </si>
  <si>
    <t>INPP sin Petróleo y con Servicios</t>
  </si>
  <si>
    <t>INPP con Petróleo y con Servicios</t>
  </si>
  <si>
    <t>Actividades secundarias con petróleo, 31-33 Industrias manufactureras, 321 Industria de la madera</t>
  </si>
  <si>
    <t>Actividades secundarias con petróleo, 31-33 Industrias manufactureras, 325 Industria química</t>
  </si>
  <si>
    <t>Actividades secundarias con petróleo, 31-33 Industrias manufactureras, 326 Industria del plástico y del hule</t>
  </si>
  <si>
    <t>Actividades secundarias con petróleo, 31-33 Industrias manufactureras, 327 Fabricación de productos a base de minerales no metálicos</t>
  </si>
  <si>
    <t>Actividades secundarias con petróleo, 31-33 Industrias manufactureras, 331 Industrias metálicas básicas</t>
  </si>
  <si>
    <t>Actividades secundarias con petróleo, 31-33 Industrias manufactureras, 332 Fabricación de productos metálicos</t>
  </si>
  <si>
    <t>Actividades secundarias con petróleo, 31-33 Industrias manufactureras, 333 Fabricación de maquinaria y equipo</t>
  </si>
  <si>
    <t>Actividades secundarias con petróleo, 31-33 Industrias manufactureras, 334 Fabricación de equipo de computación, comunicación, medición y de otros equipos, componentes y accesorios electrónicos</t>
  </si>
  <si>
    <t>Actividades secundarias con petróleo, 31-33 Industrias manufactureras, 335 Fabricación de accesorios, aparatos eléctricos y equipo de generación de energía eléctrica</t>
  </si>
  <si>
    <t>Actividades secundarias con petróleo, 31-33 Industrias manufactureras, 336 Fabricación de equipo de transporte</t>
  </si>
  <si>
    <t>Actividades secundarias con petróleo, 31-33 Industrias manufactureras, 339 Otras industrias manufactureras</t>
  </si>
  <si>
    <t xml:space="preserve"> Actividades secundarias con petróleo, 23 Construcción</t>
  </si>
  <si>
    <t>Fuente: http://www.inegi.org.mx/sistemas/IndicePrecios/Cuadro.aspx?nc=CA80&amp;T=%C3%8Dndices%20de%20Precios%20al%20Productor&amp;ST=%20INPP%20producci%C3%B3n%20total,%20por%20origen%20SCIAN%202007</t>
  </si>
  <si>
    <t>Costos por nivel de tensión para determinar los costos de explotación por divisiones de distribución y niveles de tensión.</t>
  </si>
  <si>
    <t>Fuente: Banco de México: http://www.banxico.org.mx/</t>
  </si>
  <si>
    <t>Miles de pesos</t>
  </si>
  <si>
    <t>Fuente: Información de CFE 2014.</t>
  </si>
  <si>
    <t>Factor de Economías de Escala (Factor EE)</t>
  </si>
  <si>
    <t>Inflación  estimada</t>
  </si>
  <si>
    <t>Factor de EE</t>
  </si>
  <si>
    <t>IR año base 2014
(miles de pesos)</t>
  </si>
  <si>
    <t>Baja Tensión</t>
  </si>
  <si>
    <t>Media Tensión</t>
  </si>
  <si>
    <t>Eficiencia Ajustada</t>
  </si>
  <si>
    <t>Transformadores MT/BT</t>
  </si>
  <si>
    <t>Total por división</t>
  </si>
  <si>
    <t>Capital depreciado por división</t>
  </si>
  <si>
    <t>8 Divisiones de distribución</t>
  </si>
  <si>
    <t>16 Divisiones de distribución</t>
  </si>
  <si>
    <t>Vida útil promedio de los activos (años)</t>
  </si>
  <si>
    <t>Fuente: Beta de utilities eléctricas de EUA, de Value Line promedio 2015 y 2014.</t>
  </si>
  <si>
    <t>Fuente: Ibbotson Associates (2011 Valuation Yearbook. Marktes Results for Stocks, Bills and Inflation 1926-2010</t>
  </si>
  <si>
    <t>Fuente: Ratings and Coverage Ratios - NYU Stern</t>
  </si>
  <si>
    <t>Fuente: Estructura de capital en revisiones tarifarias de Distribución en otros países</t>
  </si>
  <si>
    <t>Eficiencia DEA*</t>
  </si>
  <si>
    <t>Eficiencia SFA**</t>
  </si>
  <si>
    <t>VNR 2008 (miles de pesos)</t>
  </si>
  <si>
    <t>VNR 2014 (miles de pesos)</t>
  </si>
  <si>
    <t>INSUMO. Valor Nuevo de Reemplazo (VNR) 2008  (dólares)</t>
  </si>
  <si>
    <t>Capital por división (miles de pesos)</t>
  </si>
  <si>
    <t>CAPM/WACC</t>
  </si>
  <si>
    <t>Fuente: Spread del rendimiento de los UST30 de la Reserva Federal, promedio mensual, entre noviembre 2013 y octubre 2015.</t>
  </si>
  <si>
    <t>Insumos para la actualización de la tarifa de distribución</t>
  </si>
  <si>
    <t>Base de capital a través del Valor a Nuevo de Reemplazo (VNR) de las instalaciones de CFE para cada una de las 16 divisiones de distribución.</t>
  </si>
  <si>
    <t>Análisis de la eficiencia en costos.</t>
  </si>
  <si>
    <t>Fuente:  Banxico, http://www.banxico.org.mx/divulgacion/politica-monetaria-e-inflacion/politica-monetaria-inflacion.html</t>
  </si>
  <si>
    <t>INPP</t>
  </si>
  <si>
    <t>Factor de Recuperación del Capital (FRC)</t>
  </si>
  <si>
    <t>Reducción anual</t>
  </si>
  <si>
    <t>Fuente: Rendimiento del UST30 de la Reserva Federal, promedio mensual entre noviembre 2013 y octubre 2015.</t>
  </si>
  <si>
    <t>Fuente: Spread EMBI México de JP Morgan, promedio diario entre noviembre 2013 y octubre 2015.</t>
  </si>
  <si>
    <t>O&amp;M Comerciales y Administración, y Otros</t>
  </si>
  <si>
    <t>CDBT</t>
  </si>
  <si>
    <t>CDMTBT</t>
  </si>
  <si>
    <t>CDMT</t>
  </si>
  <si>
    <t>CDATMT</t>
  </si>
  <si>
    <t>CDAT</t>
  </si>
  <si>
    <t>Tarifas y Actualización</t>
  </si>
  <si>
    <t>4. RESUMEN</t>
  </si>
  <si>
    <t>5.ANEXOS</t>
  </si>
  <si>
    <t>Subestaciones AT/MT</t>
  </si>
  <si>
    <t>Acualización</t>
  </si>
  <si>
    <t>Factores de Ajuste</t>
  </si>
  <si>
    <t>Factor de eficiencia en costos (FEC)</t>
  </si>
  <si>
    <t>Base de capital</t>
  </si>
  <si>
    <t xml:space="preserve">Tarifas de Distribución de energía eléctrica por año, división de distribución. </t>
  </si>
  <si>
    <t>TARIFA VIGENTE EN 2019</t>
  </si>
  <si>
    <t>Dic 2017</t>
  </si>
  <si>
    <t>Ene 2018</t>
  </si>
  <si>
    <t>Feb 2018</t>
  </si>
  <si>
    <t>Mar 2018</t>
  </si>
  <si>
    <t>Abr 2018</t>
  </si>
  <si>
    <t>May 2018</t>
  </si>
  <si>
    <t>Jun 2018</t>
  </si>
  <si>
    <t>Jul 2018</t>
  </si>
  <si>
    <t>Ago 2018</t>
  </si>
  <si>
    <t>Sep 2018</t>
  </si>
  <si>
    <t>Oct 2018</t>
  </si>
  <si>
    <t>TARIFA VIGENTE EN 2020</t>
  </si>
  <si>
    <t>Octubre 2019</t>
  </si>
  <si>
    <t>Enero 2019</t>
  </si>
  <si>
    <t>Febrero 2019</t>
  </si>
  <si>
    <t>Marzo 2019</t>
  </si>
  <si>
    <t>Abril 2019</t>
  </si>
  <si>
    <t>Mayo 2019</t>
  </si>
  <si>
    <t>Junio 2019</t>
  </si>
  <si>
    <t>Julio 2019</t>
  </si>
  <si>
    <t>Agosto 2019</t>
  </si>
  <si>
    <t>Septiembre 2019</t>
  </si>
  <si>
    <t>Índice base julio 2019 = 100</t>
  </si>
  <si>
    <t>Factores de Ajuste NB</t>
  </si>
  <si>
    <t>INPP NB</t>
  </si>
  <si>
    <t>Gran demanda baja tensión mayor 25 KW-mes</t>
  </si>
  <si>
    <t>Modelo CAPM/WACC, para obtener la tasa de retorno adecuada a las empresas que pertenecen a la industria de distribución de energía eléctrica.</t>
  </si>
  <si>
    <t>Índice Nacional de Precios Productor para determinar el Ajuste por inflación en México considerando la Nueva Base, Base julio 2019 = 100.</t>
  </si>
  <si>
    <t>Índice Nacional de Precios Productor para determinar el Ajuste por inflación en México, Base junio 2012 = 100.</t>
  </si>
  <si>
    <t>Cálculo de las tarifas correspondientes a 2016 y actualización de las tarifas correspondientes a 2017, 2018, 2019 y 2020.</t>
  </si>
  <si>
    <t>Variación del Índice de Precio al Productor para determinar el Ajuste por inflación en México, y definición de niveles de eficiencia en costos de explotación del periodo 2016-2019 para las 16 divisiones de distribución.</t>
  </si>
  <si>
    <t>Fuente: INEGI https://www.inegi.org.mx/app/indicesdeprecios/Estructura.aspx?idEstructura=112001500010&amp;ST=Producci%C3%B3n%20total,%20seg%C3%BAn%20actividad%20econ%C3%B3mica%20de%20origen%20SCIAN%202013</t>
  </si>
  <si>
    <t>Ene 2019</t>
  </si>
  <si>
    <t>Feb 2019</t>
  </si>
  <si>
    <t>Mar 2019</t>
  </si>
  <si>
    <t>Abr 2019</t>
  </si>
  <si>
    <t>May 2019</t>
  </si>
  <si>
    <t>Jun 2019</t>
  </si>
  <si>
    <t>Jul 2019</t>
  </si>
  <si>
    <t>Ago 2019</t>
  </si>
  <si>
    <t>Sep 2019</t>
  </si>
  <si>
    <t>Oct 2019</t>
  </si>
  <si>
    <t>Nov 2018</t>
  </si>
  <si>
    <t>Dic 2018</t>
  </si>
  <si>
    <t>Reducción 2020</t>
  </si>
  <si>
    <t>1.2 Análisis de eficiencia en costos</t>
  </si>
  <si>
    <t>Componentes (miles de pesos 2014)</t>
  </si>
  <si>
    <t>1.3 Índice Nacional de Precios Productor (INPP)</t>
  </si>
  <si>
    <r>
      <rPr>
        <vertAlign val="superscript"/>
        <sz val="9"/>
        <color theme="1"/>
        <rFont val="Montserrat"/>
      </rPr>
      <t>*</t>
    </r>
    <r>
      <rPr>
        <sz val="9"/>
        <color theme="1"/>
        <rFont val="Montserrat"/>
      </rPr>
      <t xml:space="preserve"> Data Envelopment Analysis (Análisis Envolvente de Datos)</t>
    </r>
  </si>
  <si>
    <r>
      <rPr>
        <vertAlign val="superscript"/>
        <sz val="9"/>
        <color theme="1"/>
        <rFont val="Montserrat"/>
      </rPr>
      <t>**</t>
    </r>
    <r>
      <rPr>
        <sz val="9"/>
        <color theme="1"/>
        <rFont val="Montserrat"/>
      </rPr>
      <t xml:space="preserve"> Análisis de Fronteras Estocásticas (SFA)</t>
    </r>
  </si>
  <si>
    <t>2.1 Costos de explotación</t>
  </si>
  <si>
    <t>Cálculo de los costos de distribución</t>
  </si>
  <si>
    <t>2.2 Tasa de retorno</t>
  </si>
  <si>
    <t>3.1 Factor de ajuste por inflación</t>
  </si>
  <si>
    <t>Tarifa</t>
  </si>
  <si>
    <t>Tarifas (año base 2014)</t>
  </si>
  <si>
    <t>Costos de distribución e IR por nivel de tensión para el año 2016, en miles de pesos</t>
  </si>
  <si>
    <t>Costos de distribución e IR por nivel de tensión para el año 2017, en miles de pesos</t>
  </si>
  <si>
    <t>Costos de distribución e IR por nivel de tensión para el año 2018, en miles de pesos</t>
  </si>
  <si>
    <t>Costos de distribución e IR por nivel de tensión para el año 2019, en miles de pesos</t>
  </si>
  <si>
    <t>Costos de distribución e IR por nivel de tensión para el año 2020, en miles de pesos</t>
  </si>
  <si>
    <t>Insumos CAPM</t>
  </si>
  <si>
    <t>Insumos WACC</t>
  </si>
  <si>
    <t xml:space="preserve">Factores de eficiencia en costos de explotación </t>
  </si>
  <si>
    <t>Tarifas 2016</t>
  </si>
  <si>
    <t>Actualización de la Tarifa 2017</t>
  </si>
  <si>
    <t>Actualización de la Tarifa 2018</t>
  </si>
  <si>
    <t>Actualización de la Tarifa 2019</t>
  </si>
  <si>
    <t>Actualización de la Tarifa 2020</t>
  </si>
  <si>
    <t>Tarifas 2014</t>
  </si>
  <si>
    <t>regresar</t>
  </si>
  <si>
    <t>1.1 Costos por nivel de tensión en 2014 (miles de pesos)</t>
  </si>
  <si>
    <t>1.4 Índice Nacional de Precios Productor (INPP Nueva Base)</t>
  </si>
  <si>
    <t>Costos de distribución e IR por nivel de tensión para el año 2014, en miles de pesos</t>
  </si>
  <si>
    <t>Equivalencia de cuadros tarifarios</t>
  </si>
  <si>
    <t>3.2 Factor de ajuste por inflación (Nueva Base)</t>
  </si>
  <si>
    <t>4.1 Resumen. Tarifas de Distribución de energía eléctrica por año, división de distribución</t>
  </si>
  <si>
    <t>5.1 Baja California</t>
  </si>
  <si>
    <t xml:space="preserve">Insumos </t>
  </si>
  <si>
    <t>5.2 Bajío</t>
  </si>
  <si>
    <t>5.3 Centro Occidente</t>
  </si>
  <si>
    <t>5.4 Centro Oriente</t>
  </si>
  <si>
    <t>5.5 Centro Sur</t>
  </si>
  <si>
    <t>5.6 Golfo Norte</t>
  </si>
  <si>
    <t>5.7 Jalisco</t>
  </si>
  <si>
    <t>5.8 Noroeste</t>
  </si>
  <si>
    <t>5.9 Norte</t>
  </si>
  <si>
    <t>5.10 Sureste</t>
  </si>
  <si>
    <t>5.11 Peninsular</t>
  </si>
  <si>
    <t>5.12 Oriente</t>
  </si>
  <si>
    <t>5.13 Golfo Centro</t>
  </si>
  <si>
    <t>5.14 Valle de México Norte</t>
  </si>
  <si>
    <t>5.15 Valle de México Centro</t>
  </si>
  <si>
    <t>5.16 Valle de México Sur</t>
  </si>
  <si>
    <t>Otros Ingresos</t>
  </si>
  <si>
    <t>Remuneraciones y prestaciones al personal</t>
  </si>
  <si>
    <t>Impuestos y Derechos</t>
  </si>
  <si>
    <t>Otros gastos</t>
  </si>
  <si>
    <t>Regalías</t>
  </si>
  <si>
    <t xml:space="preserve">Total </t>
  </si>
  <si>
    <r>
      <t xml:space="preserve">Aprovechamiento/ Se considera el rend. sobre los activos de CFE Dx con una </t>
    </r>
    <r>
      <rPr>
        <b/>
        <sz val="11"/>
        <rFont val="Montserrat"/>
      </rPr>
      <t>WACC  del 8.41%</t>
    </r>
  </si>
  <si>
    <t>Costos de Explotación (miles de pesos)</t>
  </si>
  <si>
    <t>Costos de Capital (miles de pesos)</t>
  </si>
  <si>
    <t>COSTOS DE EXPLOTACIÓN</t>
  </si>
  <si>
    <t>COSTOS DE ACTIVOS</t>
  </si>
  <si>
    <t>I. Costos de explotación (miles de pesos)</t>
  </si>
  <si>
    <t>II. Costos de activos (miles de pesos)</t>
  </si>
  <si>
    <t>III. Consideraciones (miles de pesos)</t>
  </si>
  <si>
    <t>Fórmula</t>
  </si>
  <si>
    <t>WACC real después de imp. (%)</t>
  </si>
  <si>
    <t>n.</t>
  </si>
  <si>
    <t>NA</t>
  </si>
  <si>
    <t>Inflación (%)</t>
  </si>
  <si>
    <t>m.</t>
  </si>
  <si>
    <t>WACC nominal después de imp. (%)</t>
  </si>
  <si>
    <t>l.</t>
  </si>
  <si>
    <t>(a+j)*(1-f)</t>
  </si>
  <si>
    <t>Costo de la deuda después de imp. (%)</t>
  </si>
  <si>
    <t>k.</t>
  </si>
  <si>
    <t>j.</t>
  </si>
  <si>
    <t>Costo de capital (%)</t>
  </si>
  <si>
    <t>i.</t>
  </si>
  <si>
    <t>Primas de riesgo por país (Damodaran, a agosto 2020)</t>
  </si>
  <si>
    <t>Prima de Riesgo Crediticio (%)</t>
  </si>
  <si>
    <t>h.</t>
  </si>
  <si>
    <t>Beta apalancada</t>
  </si>
  <si>
    <t>g.</t>
  </si>
  <si>
    <t>Ley del ISR</t>
  </si>
  <si>
    <t>f.</t>
  </si>
  <si>
    <t>Primas de riesgo de mercado (Damodaran, a agosto 2020)</t>
  </si>
  <si>
    <t>Prima de Riesgo de Mercado (%)</t>
  </si>
  <si>
    <t>e.</t>
  </si>
  <si>
    <t>c/(1-c)</t>
  </si>
  <si>
    <t>Deuda / Patrimonio</t>
  </si>
  <si>
    <t>d.</t>
  </si>
  <si>
    <t>Apalancamiento (%)</t>
  </si>
  <si>
    <t>c.</t>
  </si>
  <si>
    <t>Beta desapalancada para la industria eléctrica (Damodaran, a agosto 2020)</t>
  </si>
  <si>
    <t>Beta desapalancada</t>
  </si>
  <si>
    <t>b.</t>
  </si>
  <si>
    <t>Tasa mediana mensual bono gubernamental a tasa fija 20 años (Banxico, 2019)</t>
  </si>
  <si>
    <t>Tasa libre de riesgo (%)</t>
  </si>
  <si>
    <t xml:space="preserve">a. </t>
  </si>
  <si>
    <t>Fuente</t>
  </si>
  <si>
    <t>Distribución</t>
  </si>
  <si>
    <t>Componente</t>
  </si>
  <si>
    <t>Número de años para la Tasa Libre de Riesgo</t>
  </si>
  <si>
    <t>Factor de proporción de aportaciones</t>
  </si>
  <si>
    <t>Depreciación EFD 2019</t>
  </si>
  <si>
    <t>Aportaciones 2019</t>
  </si>
  <si>
    <t>FA  oct 2017 a oct 2019</t>
  </si>
  <si>
    <t>FA oct 2018 a oct 2019</t>
  </si>
  <si>
    <t>Default spreads por país (Damodaran, a agosto 2020)</t>
  </si>
  <si>
    <t>Noviembre 2019</t>
  </si>
  <si>
    <t>Diciembre 2019</t>
  </si>
  <si>
    <t>Enero 2020</t>
  </si>
  <si>
    <t>Febrero 2020</t>
  </si>
  <si>
    <t>Marzo 2020</t>
  </si>
  <si>
    <t>Abril 2020</t>
  </si>
  <si>
    <t>Mayo 2020</t>
  </si>
  <si>
    <t>Junio 2020</t>
  </si>
  <si>
    <t>Julio 2020</t>
  </si>
  <si>
    <t>Agosto 2020</t>
  </si>
  <si>
    <t>Septiembre 2020</t>
  </si>
  <si>
    <t>Octubre 2020</t>
  </si>
  <si>
    <t>TARIFA VIGENTE EN 2021</t>
  </si>
  <si>
    <t>Total general</t>
  </si>
  <si>
    <t>Valle de Mexico Norte</t>
  </si>
  <si>
    <t>Valle de Mexico Centro</t>
  </si>
  <si>
    <t>Valle de Mexico Sur</t>
  </si>
  <si>
    <t>Nacional</t>
  </si>
  <si>
    <t>Energía 2019 (kWh)</t>
  </si>
  <si>
    <t>BAJA CALIFORNIA</t>
  </si>
  <si>
    <t>BAJIO</t>
  </si>
  <si>
    <t>CENTRO OCCIDENTE</t>
  </si>
  <si>
    <t>CENTRO ORIENTE</t>
  </si>
  <si>
    <t>CENTRO SUR</t>
  </si>
  <si>
    <t>GOLFO CENTRO</t>
  </si>
  <si>
    <t>GOLFO NORTE</t>
  </si>
  <si>
    <t>JALISCO</t>
  </si>
  <si>
    <t>NOROESTE</t>
  </si>
  <si>
    <t>NORTE</t>
  </si>
  <si>
    <t>ORIENTE</t>
  </si>
  <si>
    <t>PENINSULAR</t>
  </si>
  <si>
    <t>SURESTE</t>
  </si>
  <si>
    <t>VALLE DE MEXICO CENTRO</t>
  </si>
  <si>
    <t>VALLE DE MEXICO NORTE</t>
  </si>
  <si>
    <t>VALLE DE MEXICO SUR</t>
  </si>
  <si>
    <t>Demanda 2019 (kW)</t>
  </si>
  <si>
    <t>Fuente: Cálculo CRE</t>
  </si>
  <si>
    <t>Valle de Mexico SurGDMT</t>
  </si>
  <si>
    <t>Valle de Mexico SurGDBT</t>
  </si>
  <si>
    <t>Valle de Mexico SurPDBT</t>
  </si>
  <si>
    <t>Valle de Mexico SurDB2</t>
  </si>
  <si>
    <t>Valle de Mexico SurDB1</t>
  </si>
  <si>
    <t>Valle de Mexico NorteGDMT</t>
  </si>
  <si>
    <t>Valle de Mexico NorteGDBT</t>
  </si>
  <si>
    <t>Valle de Mexico NortePDBT</t>
  </si>
  <si>
    <t>Valle de Mexico NorteDB2</t>
  </si>
  <si>
    <t>Valle de Mexico NorteDB1</t>
  </si>
  <si>
    <t>Valle de Mexico CentroGDMT</t>
  </si>
  <si>
    <t>Valle de Mexico CentroGDBT</t>
  </si>
  <si>
    <t>Valle de Mexico CentroPDBT</t>
  </si>
  <si>
    <t>Valle de Mexico CentroDB2</t>
  </si>
  <si>
    <t>Valle de Mexico CentroDB1</t>
  </si>
  <si>
    <t>SuresteGDMT</t>
  </si>
  <si>
    <t>SuresteGDBT</t>
  </si>
  <si>
    <t>SurestePDBT</t>
  </si>
  <si>
    <t>SuresteDB2</t>
  </si>
  <si>
    <t>SuresteDB1</t>
  </si>
  <si>
    <t>PeninsularGDMT</t>
  </si>
  <si>
    <t>PeninsularGDBT</t>
  </si>
  <si>
    <t>PeninsularPDBT</t>
  </si>
  <si>
    <t>PeninsularDB2</t>
  </si>
  <si>
    <t>PeninsularDB1</t>
  </si>
  <si>
    <t>OrienteGDMT</t>
  </si>
  <si>
    <t>OrienteGDBT</t>
  </si>
  <si>
    <t>OrientePDBT</t>
  </si>
  <si>
    <t>OrienteDB2</t>
  </si>
  <si>
    <t>OrienteDB1</t>
  </si>
  <si>
    <t>NorteGDMT</t>
  </si>
  <si>
    <t>NorteGDBT</t>
  </si>
  <si>
    <t>NortePDBT</t>
  </si>
  <si>
    <t>NorteDB2</t>
  </si>
  <si>
    <t>NorteDB1</t>
  </si>
  <si>
    <t>NoroesteGDMT</t>
  </si>
  <si>
    <t>NoroesteGDBT</t>
  </si>
  <si>
    <t>NoroestePDBT</t>
  </si>
  <si>
    <t>NoroesteDB2</t>
  </si>
  <si>
    <t>NoroesteDB1</t>
  </si>
  <si>
    <t>JaliscoGDMT</t>
  </si>
  <si>
    <t>JaliscoGDBT</t>
  </si>
  <si>
    <t>JaliscoPDBT</t>
  </si>
  <si>
    <t>JaliscoDB2</t>
  </si>
  <si>
    <t>JaliscoDB1</t>
  </si>
  <si>
    <t>Golfo NorteGDMT</t>
  </si>
  <si>
    <t>Golfo NorteGDBT</t>
  </si>
  <si>
    <t>Golfo NortePDBT</t>
  </si>
  <si>
    <t>Golfo NorteDB2</t>
  </si>
  <si>
    <t>Golfo NorteDB1</t>
  </si>
  <si>
    <t>Golfo CentroGDMT</t>
  </si>
  <si>
    <t>Golfo CentroGDBT</t>
  </si>
  <si>
    <t>Golfo CentroPDBT</t>
  </si>
  <si>
    <t>Golfo CentroDB2</t>
  </si>
  <si>
    <t>Golfo CentroDB1</t>
  </si>
  <si>
    <t>Centro SurGDMT</t>
  </si>
  <si>
    <t>Centro SurGDBT</t>
  </si>
  <si>
    <t>Centro SurPDBT</t>
  </si>
  <si>
    <t>Centro SurDB2</t>
  </si>
  <si>
    <t>Centro SurDB1</t>
  </si>
  <si>
    <t>Centro OrienteGDMT</t>
  </si>
  <si>
    <t>Centro OrienteGDBT</t>
  </si>
  <si>
    <t>Centro OrientePDBT</t>
  </si>
  <si>
    <t>Centro OrienteDB2</t>
  </si>
  <si>
    <t>Centro OrienteDB1</t>
  </si>
  <si>
    <t>Centro OccidenteGDMT</t>
  </si>
  <si>
    <t>Centro OccidenteGDBT</t>
  </si>
  <si>
    <t>Centro OccidentePDBT</t>
  </si>
  <si>
    <t>Centro OccidenteDB2</t>
  </si>
  <si>
    <t>Centro OccidenteDB1</t>
  </si>
  <si>
    <t>BajioGDMT</t>
  </si>
  <si>
    <t>BajioGDBT</t>
  </si>
  <si>
    <t>BajioPDBT</t>
  </si>
  <si>
    <t>BajioDB2</t>
  </si>
  <si>
    <t>BajioDB1</t>
  </si>
  <si>
    <t>Baja CaliforniaGDMT</t>
  </si>
  <si>
    <t>Baja CaliforniaGDBT</t>
  </si>
  <si>
    <t>Baja CaliforniaPDBT</t>
  </si>
  <si>
    <t>Baja CaliforniaDB2</t>
  </si>
  <si>
    <t>Baja CaliforniaDB1</t>
  </si>
  <si>
    <t>KW</t>
  </si>
  <si>
    <t>KWh</t>
  </si>
  <si>
    <t>Categoría</t>
  </si>
  <si>
    <t>DIVISIÓN</t>
  </si>
  <si>
    <t>Tarifa Distribución</t>
  </si>
  <si>
    <t>ENERGIA / DEMANDA</t>
  </si>
  <si>
    <t>DEMANDA (KW)</t>
  </si>
  <si>
    <t>ENERGÍA (KWh)</t>
  </si>
  <si>
    <t>Energía y Demanda 2019</t>
  </si>
  <si>
    <t>IR EFD 2019</t>
  </si>
  <si>
    <t>IR 2019</t>
  </si>
  <si>
    <t>Mantenimiento, materiales y servicios generales</t>
  </si>
  <si>
    <t>Gastos por intereses</t>
  </si>
  <si>
    <t>REPARTO (%)</t>
  </si>
  <si>
    <r>
      <rPr>
        <i/>
        <sz val="11"/>
        <color theme="1"/>
        <rFont val="Montserrat"/>
      </rPr>
      <t>Spread</t>
    </r>
    <r>
      <rPr>
        <sz val="11"/>
        <color theme="1"/>
        <rFont val="Montserrat"/>
      </rPr>
      <t xml:space="preserve"> de bonos (%)</t>
    </r>
  </si>
  <si>
    <t>Actualización de la Tarifa 2021</t>
  </si>
  <si>
    <t>Costo del plan de beneficios definidos</t>
  </si>
  <si>
    <t>Energía y Demanda por división de distribución y categoria tarifaria en 2019</t>
  </si>
  <si>
    <t>1.5 Energía y demanda por división de distribución y categoria tarifaria en 2019</t>
  </si>
  <si>
    <t>Regresar</t>
  </si>
  <si>
    <t>Tasa de retorno para fines tarifarios aplicable en 2021</t>
  </si>
  <si>
    <t>TR 2021</t>
  </si>
  <si>
    <t>2.4 Costos de capital</t>
  </si>
  <si>
    <t>Aportaciones de terceros en el periodo 2017 a 2019</t>
  </si>
  <si>
    <t>Costos reconocidos a partir de EFD 2019</t>
  </si>
  <si>
    <t>Cálculo de las tarifas correspondientes a 2019 y actualización de las tarifas correspondientes a 2020 y 2021.</t>
  </si>
  <si>
    <t>Tarifas y Act. 2021</t>
  </si>
  <si>
    <t>2.9 Tarifas y Actualización</t>
  </si>
  <si>
    <t>2.10 Tarifas y Actualización</t>
  </si>
  <si>
    <t>Fuente: Reporte CENACE oct 2020</t>
  </si>
  <si>
    <t>Pérdida en bajas de activo fijo</t>
  </si>
  <si>
    <t>Estados Financieros Dictamiandos 2019 CFE Distribución</t>
  </si>
  <si>
    <t xml:space="preserve">Aportaciones </t>
  </si>
  <si>
    <t>Valor de activos sin aportaciones 2019</t>
  </si>
  <si>
    <t>Depreciación sin aportaciones 2019</t>
  </si>
  <si>
    <t>Activos: Instalaciones y equipo  neto + otros activos+ activos intangibles de EFD 2019</t>
  </si>
  <si>
    <t>Concepto</t>
  </si>
  <si>
    <t>Otros ingresos</t>
  </si>
  <si>
    <t>Aportaciones</t>
  </si>
  <si>
    <t>Valor de los activos descontando Aportaciones</t>
  </si>
  <si>
    <t>Depreciación descontando Aportaciones</t>
  </si>
  <si>
    <t>Monto (EFD 2019)</t>
  </si>
  <si>
    <t>2.8 Determinación de las tarifas base 2019</t>
  </si>
  <si>
    <t>Cálculo de tarifas 2019</t>
  </si>
  <si>
    <t>Determinación de las tarifas base 2019 conforme a EFD 2019</t>
  </si>
  <si>
    <t>Tarifa 2019</t>
  </si>
  <si>
    <t>Distribución del Ingreso Requerido</t>
  </si>
  <si>
    <t>Proporción de Ingreso en 2019</t>
  </si>
  <si>
    <t>Energía y Demanda 2019 (CENACE)</t>
  </si>
  <si>
    <t>Cuadro Tarifario base  (2019)</t>
  </si>
  <si>
    <t>Gran demanda baja tensión mayor a 25</t>
  </si>
  <si>
    <t>Cuadro Tarifario actualizado</t>
  </si>
  <si>
    <t>Variación del Índice de Precio al Productor para determinar el Ajuste por inflación en México, considerando la Nueva Base, Base julio 2019 = 100.</t>
  </si>
  <si>
    <t>Nota: Las tarifas de Baja California aplican tambien a Baja California Sur</t>
  </si>
  <si>
    <t>Fuente: Elaborado con base en el Reporte CENACE octubre 2020</t>
  </si>
  <si>
    <t>2.6 Costos de distribución e IR indicativo por nivel de tensión</t>
  </si>
  <si>
    <t>Costos de distribución e Ingreso Requerido indicativo (IR) para el periodo 2016-2020</t>
  </si>
  <si>
    <t>Tarifa del Servicio Público de Distribución de energía eléctrica (2016 - 2021)</t>
  </si>
  <si>
    <t xml:space="preserve">Montos considerados (EFD 2019) </t>
  </si>
  <si>
    <t>Montos considerados (EFD 2019)</t>
  </si>
  <si>
    <t>2.5 Aportaciones 2017-2019 (cifras en pesos)</t>
  </si>
  <si>
    <t>Aportaciones de terceros  2017</t>
  </si>
  <si>
    <t>Aportaciones de terceros  2018</t>
  </si>
  <si>
    <t>Aportaciones de terceros  2019</t>
  </si>
  <si>
    <t xml:space="preserve">Total de portaciones( precios de  2019) </t>
  </si>
  <si>
    <t>Depreciación de las aportaciones</t>
  </si>
  <si>
    <t>Montos (EFD 2019)</t>
  </si>
  <si>
    <t>2.7 Ingreso Requerido de Distribución base 2019 (miles de pesos)</t>
  </si>
  <si>
    <t>IR total</t>
  </si>
  <si>
    <t>Fuente: CFE Distribución</t>
  </si>
  <si>
    <t>Nov 2019</t>
  </si>
  <si>
    <t>Dic 2019</t>
  </si>
  <si>
    <t>Ene 2020</t>
  </si>
  <si>
    <t>Feb 2020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</si>
  <si>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</si>
  <si>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</si>
  <si>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</si>
  <si>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</si>
  <si>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</si>
  <si>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</si>
  <si>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</si>
  <si>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</si>
  <si>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Variación del Índice Nacional de Precios al Consumidor (dic 2018 a dic 2019)</t>
  </si>
  <si>
    <t>2.3 Determinación de la Tasa de Retorno para fines tarifarios</t>
  </si>
  <si>
    <t>b*[1+(1-f)*d]</t>
  </si>
  <si>
    <t>a+g*(e+h)</t>
  </si>
  <si>
    <t>[i*(1-c)]+c*k</t>
  </si>
  <si>
    <t>Fuente: Cálculo CRE.</t>
  </si>
  <si>
    <t>{[(100+l)/(100+m)]-1}*100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</si>
</sst>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 [$€-2]\ * #,##0.00_ ;_ [$€-2]\ * \-#,##0.00_ ;_ [$€-2]\ * &quot;-&quot;??_ "/>
    <numFmt numFmtId="166" formatCode="_-* #,##0.000_-;\-* #,##0.000_-;_-* &quot;-&quot;??_-;_-@_-"/>
    <numFmt numFmtId="167" formatCode="_-* #,##0.0000_-;\-* #,##0.0000_-;_-* &quot;-&quot;??_-;_-@_-"/>
    <numFmt numFmtId="168" formatCode="0.0%"/>
    <numFmt numFmtId="169" formatCode="_ * #,##0.00_ ;_ * \-#,##0.00_ ;_ * &quot;-&quot;??_ ;_ @_ "/>
    <numFmt numFmtId="170" formatCode="_ * #,##0_ ;_ * \-#,##0_ ;_ * &quot;-&quot;??_ ;_ @_ "/>
    <numFmt numFmtId="171" formatCode="_ * #,##0.000_ ;_ * \-#,##0.000_ ;_ * &quot;-&quot;??_ ;_ @_ "/>
    <numFmt numFmtId="172" formatCode="0.000"/>
    <numFmt numFmtId="173" formatCode="0.0000"/>
    <numFmt numFmtId="174" formatCode="0.000%"/>
    <numFmt numFmtId="175" formatCode="_-* #,##0.0000000000000_-;\-* #,##0.0000000000000_-;_-* &quot;-&quot;??_-;_-@_-"/>
    <numFmt numFmtId="176" formatCode="_(* #,##0_);_(* \(#,##0\);_(* &quot;-&quot;??_);_(@_)"/>
    <numFmt numFmtId="177" formatCode="0.0000000000000"/>
    <numFmt numFmtId="178" formatCode="_(* #,##0.00000_);_(* \(#,##0.00000\);_(* &quot;-&quot;??_);_(@_)"/>
    <numFmt numFmtId="179" formatCode="#,###,"/>
    <numFmt numFmtId="180" formatCode="\ #,###,"/>
    <numFmt numFmtId="181" formatCode="0.000000000"/>
    <numFmt numFmtId="182" formatCode="0.0000000000000000000000000000000000000000000000000000000000000000000000000000000000000000000000000000000000000000000000000000000"/>
    <numFmt numFmtId="183" formatCode="#,##0.00_ ;\-#,##0.00\ "/>
    <numFmt numFmtId="184" formatCode="#,##0_ ;\-#,##0\ "/>
    <numFmt numFmtId="185" formatCode="_-&quot;$&quot;* #,##0_-;\-&quot;$&quot;* #,##0_-;_-&quot;$&quot;* &quot;-&quot;??_-;_-@_-"/>
    <numFmt numFmtId="186" formatCode="&quot;$&quot;#,##0"/>
    <numFmt numFmtId="187" formatCode="#,##0.0"/>
    <numFmt numFmtId="188" formatCode="_-* #,##0.0000_-;\-* #,##0.0000_-;_-* &quot;-&quot;????_-;_-@_-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20"/>
      <name val="Montserrat"/>
    </font>
    <font>
      <b/>
      <sz val="14"/>
      <name val="Montserrat"/>
    </font>
    <font>
      <sz val="11"/>
      <color theme="1"/>
      <name val="Montserrat"/>
    </font>
    <font>
      <b/>
      <sz val="14"/>
      <color theme="1"/>
      <name val="Montserrat"/>
    </font>
    <font>
      <b/>
      <sz val="14"/>
      <color theme="0"/>
      <name val="Montserrat"/>
    </font>
    <font>
      <sz val="11"/>
      <color theme="0"/>
      <name val="Montserrat"/>
    </font>
    <font>
      <b/>
      <sz val="11"/>
      <color theme="1"/>
      <name val="Montserrat"/>
    </font>
    <font>
      <u/>
      <sz val="11"/>
      <color theme="10"/>
      <name val="Montserrat"/>
    </font>
    <font>
      <sz val="11"/>
      <name val="Montserrat"/>
    </font>
    <font>
      <sz val="9"/>
      <name val="Montserrat"/>
    </font>
    <font>
      <sz val="10"/>
      <color theme="1"/>
      <name val="Montserrat"/>
    </font>
    <font>
      <sz val="9"/>
      <color theme="1"/>
      <name val="Montserrat"/>
    </font>
    <font>
      <vertAlign val="superscript"/>
      <sz val="9"/>
      <color theme="1"/>
      <name val="Montserrat"/>
    </font>
    <font>
      <sz val="12"/>
      <name val="Montserrat"/>
    </font>
    <font>
      <b/>
      <sz val="11"/>
      <name val="Montserrat"/>
    </font>
    <font>
      <b/>
      <sz val="11"/>
      <color theme="1" tint="0.499984740745262"/>
      <name val="Montserrat"/>
    </font>
    <font>
      <sz val="10"/>
      <name val="Montserrat"/>
    </font>
    <font>
      <sz val="11"/>
      <color rgb="FFFFFFFF"/>
      <name val="Montserrat"/>
    </font>
    <font>
      <b/>
      <sz val="10"/>
      <color theme="0"/>
      <name val="Montserrat"/>
    </font>
    <font>
      <sz val="10"/>
      <color theme="0"/>
      <name val="Montserrat"/>
    </font>
    <font>
      <b/>
      <sz val="11"/>
      <color theme="0"/>
      <name val="Montserrat"/>
    </font>
    <font>
      <sz val="11"/>
      <color rgb="FFFFFF00"/>
      <name val="Montserrat"/>
    </font>
    <font>
      <b/>
      <sz val="10"/>
      <name val="Montserrat"/>
    </font>
    <font>
      <sz val="10"/>
      <color indexed="56"/>
      <name val="Montserrat"/>
    </font>
    <font>
      <sz val="10"/>
      <color rgb="FFC00000"/>
      <name val="Montserrat"/>
    </font>
    <font>
      <sz val="10"/>
      <color theme="3"/>
      <name val="Montserrat"/>
    </font>
    <font>
      <b/>
      <sz val="11"/>
      <color rgb="FFFF0000"/>
      <name val="Montserrat"/>
    </font>
    <font>
      <b/>
      <sz val="11"/>
      <color rgb="FFFFFFFF"/>
      <name val="Montserrat"/>
    </font>
    <font>
      <sz val="11"/>
      <color rgb="FF000000"/>
      <name val="Montserrat"/>
    </font>
    <font>
      <sz val="11"/>
      <color rgb="FFFF0000"/>
      <name val="Montserrat"/>
    </font>
    <font>
      <sz val="11"/>
      <color theme="0" tint="-0.14999847407452621"/>
      <name val="Montserrat"/>
    </font>
    <font>
      <sz val="11"/>
      <color indexed="56"/>
      <name val="Montserrat"/>
    </font>
    <font>
      <sz val="11"/>
      <color rgb="FFC00000"/>
      <name val="Montserrat"/>
    </font>
    <font>
      <sz val="11"/>
      <color theme="3"/>
      <name val="Montserrat"/>
    </font>
    <font>
      <b/>
      <sz val="12"/>
      <color theme="3"/>
      <name val="Montserrat"/>
    </font>
    <font>
      <b/>
      <sz val="24"/>
      <color theme="1" tint="0.499984740745262"/>
      <name val="Montserrat"/>
    </font>
    <font>
      <b/>
      <sz val="16"/>
      <color theme="1" tint="0.499984740745262"/>
      <name val="Montserrat"/>
    </font>
    <font>
      <sz val="14"/>
      <color theme="0"/>
      <name val="Montserrat"/>
    </font>
    <font>
      <sz val="14"/>
      <color theme="1"/>
      <name val="Montserrat"/>
    </font>
    <font>
      <sz val="14"/>
      <color indexed="56"/>
      <name val="Montserrat"/>
    </font>
    <font>
      <sz val="14"/>
      <color rgb="FFC00000"/>
      <name val="Montserrat"/>
    </font>
    <font>
      <sz val="14"/>
      <color theme="3"/>
      <name val="Montserrat"/>
    </font>
    <font>
      <b/>
      <sz val="11"/>
      <color rgb="FF000000"/>
      <name val="Montserrat"/>
    </font>
    <font>
      <i/>
      <sz val="14"/>
      <name val="Montserrat"/>
    </font>
    <font>
      <sz val="11"/>
      <color theme="0"/>
      <name val="Calibri"/>
      <family val="2"/>
      <scheme val="minor"/>
    </font>
    <font>
      <sz val="14"/>
      <name val="Montserrat"/>
    </font>
    <font>
      <i/>
      <sz val="11"/>
      <color theme="1"/>
      <name val="Montserrat"/>
    </font>
    <font>
      <sz val="18"/>
      <color theme="0"/>
      <name val="Montserrat"/>
    </font>
    <font>
      <b/>
      <sz val="24"/>
      <color theme="0"/>
      <name val="Montserrat"/>
    </font>
    <font>
      <sz val="18"/>
      <color theme="1"/>
      <name val="Montserrat"/>
    </font>
    <font>
      <b/>
      <sz val="24"/>
      <name val="Montserrat"/>
    </font>
    <font>
      <b/>
      <sz val="18"/>
      <color theme="0"/>
      <name val="Montserrat"/>
    </font>
    <font>
      <b/>
      <sz val="20"/>
      <color theme="1"/>
      <name val="Montserrat"/>
    </font>
    <font>
      <sz val="12.5"/>
      <color theme="0"/>
      <name val="Montserrat"/>
    </font>
    <font>
      <b/>
      <sz val="12.5"/>
      <name val="Montserrat"/>
    </font>
    <font>
      <sz val="12.5"/>
      <color theme="1"/>
      <name val="Montserrat"/>
    </font>
    <font>
      <b/>
      <sz val="12.5"/>
      <color theme="1"/>
      <name val="Montserrat"/>
    </font>
    <font>
      <sz val="12"/>
      <color theme="0"/>
      <name val="Montserrat"/>
    </font>
    <font>
      <b/>
      <sz val="12"/>
      <color theme="0"/>
      <name val="Montserrat"/>
    </font>
    <font>
      <sz val="12"/>
      <color theme="1"/>
      <name val="Montserrat"/>
    </font>
    <font>
      <b/>
      <sz val="12"/>
      <name val="Montserrat"/>
    </font>
    <font>
      <b/>
      <sz val="12"/>
      <color theme="1"/>
      <name val="Montserrat"/>
    </font>
    <font>
      <b/>
      <sz val="16"/>
      <color theme="1"/>
      <name val="Montserrat"/>
    </font>
    <font>
      <b/>
      <sz val="10"/>
      <color theme="1"/>
      <name val="Montserrat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44546A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44546A"/>
        <bgColor indexed="64"/>
      </patternFill>
    </fill>
    <fill>
      <patternFill patternType="solid">
        <fgColor theme="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D6DCE4"/>
        <bgColor rgb="FFD6DCE4"/>
      </patternFill>
    </fill>
  </fills>
  <borders count="118">
    <border>
      <left/>
      <right/>
      <top/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Dot">
        <color theme="0"/>
      </left>
      <right style="dashDot">
        <color theme="0"/>
      </right>
      <top style="dashDot">
        <color theme="0"/>
      </top>
      <bottom style="dashDot">
        <color theme="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auto="1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auto="1"/>
      </top>
      <bottom style="dotted">
        <color auto="1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medium">
        <color rgb="FF000000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2" fillId="0" borderId="0"/>
    <xf numFmtId="169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3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48" fillId="12" borderId="0" applyNumberFormat="0" applyBorder="0" applyAlignment="0" applyProtection="0"/>
    <xf numFmtId="44" fontId="1" fillId="0" borderId="0" applyFont="0" applyFill="0" applyBorder="0" applyAlignment="0" applyProtection="0"/>
  </cellStyleXfs>
  <cellXfs count="1098">
    <xf numFmtId="0" fontId="0" fillId="0" borderId="0" xfId="0"/>
    <xf numFmtId="0" fontId="4" fillId="2" borderId="0" xfId="3" applyFont="1" applyFill="1" applyAlignment="1">
      <alignment horizontal="left" vertical="center"/>
    </xf>
    <xf numFmtId="0" fontId="5" fillId="2" borderId="0" xfId="3" applyFont="1" applyFill="1" applyAlignment="1">
      <alignment vertical="center"/>
    </xf>
    <xf numFmtId="0" fontId="6" fillId="2" borderId="0" xfId="0" applyFont="1" applyFill="1"/>
    <xf numFmtId="0" fontId="7" fillId="0" borderId="17" xfId="3" applyFont="1" applyBorder="1" applyAlignment="1">
      <alignment vertical="center"/>
    </xf>
    <xf numFmtId="0" fontId="8" fillId="3" borderId="0" xfId="0" applyFont="1" applyFill="1"/>
    <xf numFmtId="0" fontId="6" fillId="0" borderId="16" xfId="0" applyFont="1" applyBorder="1"/>
    <xf numFmtId="0" fontId="6" fillId="0" borderId="0" xfId="0" applyFont="1" applyAlignment="1">
      <alignment horizontal="center"/>
    </xf>
    <xf numFmtId="0" fontId="10" fillId="0" borderId="0" xfId="0" applyFont="1"/>
    <xf numFmtId="0" fontId="6" fillId="0" borderId="0" xfId="0" applyFont="1"/>
    <xf numFmtId="0" fontId="11" fillId="0" borderId="0" xfId="8" applyFont="1" applyAlignment="1">
      <alignment horizontal="center"/>
    </xf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10" fillId="0" borderId="0" xfId="0" applyFont="1" applyFill="1"/>
    <xf numFmtId="2" fontId="11" fillId="0" borderId="0" xfId="8" applyNumberFormat="1" applyFont="1" applyAlignment="1">
      <alignment horizontal="center"/>
    </xf>
    <xf numFmtId="179" fontId="12" fillId="0" borderId="11" xfId="0" applyNumberFormat="1" applyFont="1" applyFill="1" applyBorder="1"/>
    <xf numFmtId="0" fontId="13" fillId="2" borderId="0" xfId="3" applyFont="1" applyFill="1" applyAlignment="1">
      <alignment horizontal="left" vertical="center"/>
    </xf>
    <xf numFmtId="0" fontId="8" fillId="3" borderId="0" xfId="3" applyFont="1" applyFill="1" applyAlignment="1">
      <alignment horizontal="left" vertical="center"/>
    </xf>
    <xf numFmtId="9" fontId="6" fillId="0" borderId="11" xfId="2" applyNumberFormat="1" applyFont="1" applyFill="1" applyBorder="1"/>
    <xf numFmtId="9" fontId="6" fillId="0" borderId="0" xfId="0" applyNumberFormat="1" applyFont="1"/>
    <xf numFmtId="9" fontId="6" fillId="0" borderId="11" xfId="2" applyNumberFormat="1" applyFont="1" applyFill="1" applyBorder="1" applyAlignment="1">
      <alignment horizontal="center" vertical="center"/>
    </xf>
    <xf numFmtId="43" fontId="6" fillId="0" borderId="0" xfId="1" applyFont="1" applyBorder="1" applyAlignment="1">
      <alignment horizontal="center" vertical="center"/>
    </xf>
    <xf numFmtId="43" fontId="6" fillId="0" borderId="0" xfId="1" applyFont="1" applyFill="1" applyBorder="1" applyAlignment="1">
      <alignment horizontal="center" vertical="center"/>
    </xf>
    <xf numFmtId="0" fontId="15" fillId="0" borderId="0" xfId="0" applyFont="1"/>
    <xf numFmtId="0" fontId="12" fillId="0" borderId="6" xfId="7" applyFont="1" applyBorder="1"/>
    <xf numFmtId="0" fontId="12" fillId="0" borderId="10" xfId="7" applyFont="1" applyBorder="1"/>
    <xf numFmtId="0" fontId="12" fillId="0" borderId="7" xfId="7" applyFont="1" applyBorder="1"/>
    <xf numFmtId="0" fontId="19" fillId="2" borderId="10" xfId="3" applyFont="1" applyFill="1" applyBorder="1" applyAlignment="1">
      <alignment vertical="center"/>
    </xf>
    <xf numFmtId="0" fontId="12" fillId="0" borderId="9" xfId="7" applyFont="1" applyBorder="1"/>
    <xf numFmtId="0" fontId="12" fillId="0" borderId="8" xfId="7" applyFont="1" applyBorder="1"/>
    <xf numFmtId="2" fontId="12" fillId="5" borderId="11" xfId="7" applyNumberFormat="1" applyFont="1" applyFill="1" applyBorder="1" applyAlignment="1">
      <alignment horizontal="center" vertical="center" wrapText="1"/>
    </xf>
    <xf numFmtId="2" fontId="12" fillId="10" borderId="11" xfId="7" applyNumberFormat="1" applyFont="1" applyFill="1" applyBorder="1" applyAlignment="1">
      <alignment horizontal="center" vertical="center" wrapText="1"/>
    </xf>
    <xf numFmtId="0" fontId="13" fillId="0" borderId="0" xfId="7" applyFont="1"/>
    <xf numFmtId="0" fontId="22" fillId="3" borderId="0" xfId="3" applyFont="1" applyFill="1" applyAlignment="1">
      <alignment horizontal="left" vertical="center"/>
    </xf>
    <xf numFmtId="0" fontId="23" fillId="3" borderId="0" xfId="3" applyFont="1" applyFill="1" applyAlignment="1">
      <alignment horizontal="left" vertical="center"/>
    </xf>
    <xf numFmtId="0" fontId="6" fillId="0" borderId="11" xfId="0" applyFont="1" applyFill="1" applyBorder="1" applyAlignment="1">
      <alignment horizontal="left" vertical="center"/>
    </xf>
    <xf numFmtId="0" fontId="6" fillId="0" borderId="0" xfId="0" applyFont="1" applyFill="1" applyBorder="1"/>
    <xf numFmtId="0" fontId="6" fillId="0" borderId="11" xfId="0" applyFont="1" applyBorder="1"/>
    <xf numFmtId="180" fontId="6" fillId="0" borderId="11" xfId="1" applyNumberFormat="1" applyFont="1" applyBorder="1"/>
    <xf numFmtId="180" fontId="6" fillId="0" borderId="11" xfId="0" applyNumberFormat="1" applyFont="1" applyBorder="1"/>
    <xf numFmtId="164" fontId="6" fillId="0" borderId="0" xfId="1" applyNumberFormat="1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25" fillId="0" borderId="0" xfId="0" applyFont="1"/>
    <xf numFmtId="0" fontId="12" fillId="0" borderId="0" xfId="3" applyFont="1" applyFill="1" applyBorder="1" applyAlignment="1">
      <alignment horizontal="left" vertical="center"/>
    </xf>
    <xf numFmtId="0" fontId="12" fillId="0" borderId="0" xfId="0" applyFont="1"/>
    <xf numFmtId="0" fontId="12" fillId="0" borderId="0" xfId="0" applyFont="1" applyFill="1" applyBorder="1"/>
    <xf numFmtId="0" fontId="17" fillId="0" borderId="0" xfId="3" applyFont="1" applyFill="1" applyAlignment="1">
      <alignment horizontal="left" vertical="center"/>
    </xf>
    <xf numFmtId="0" fontId="26" fillId="0" borderId="0" xfId="3" applyFont="1" applyFill="1" applyAlignment="1">
      <alignment horizontal="left" vertical="center"/>
    </xf>
    <xf numFmtId="0" fontId="20" fillId="0" borderId="0" xfId="3" applyFont="1" applyFill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14" fillId="2" borderId="0" xfId="3" applyFont="1" applyFill="1" applyBorder="1" applyAlignment="1">
      <alignment vertical="center"/>
    </xf>
    <xf numFmtId="0" fontId="27" fillId="2" borderId="0" xfId="0" applyFont="1" applyFill="1" applyBorder="1" applyAlignment="1">
      <alignment horizontal="left" vertical="center"/>
    </xf>
    <xf numFmtId="3" fontId="28" fillId="2" borderId="0" xfId="0" applyNumberFormat="1" applyFont="1" applyFill="1" applyBorder="1" applyAlignment="1">
      <alignment horizontal="right" vertical="center" wrapText="1"/>
    </xf>
    <xf numFmtId="3" fontId="29" fillId="2" borderId="0" xfId="0" applyNumberFormat="1" applyFont="1" applyFill="1" applyBorder="1" applyAlignment="1">
      <alignment horizontal="right" vertical="center" wrapText="1"/>
    </xf>
    <xf numFmtId="0" fontId="6" fillId="0" borderId="0" xfId="0" applyFont="1" applyAlignment="1">
      <alignment horizontal="right"/>
    </xf>
    <xf numFmtId="174" fontId="6" fillId="0" borderId="0" xfId="2" applyNumberFormat="1" applyFont="1" applyFill="1"/>
    <xf numFmtId="0" fontId="6" fillId="0" borderId="0" xfId="0" applyFont="1" applyBorder="1"/>
    <xf numFmtId="184" fontId="10" fillId="2" borderId="0" xfId="1" applyNumberFormat="1" applyFont="1" applyFill="1" applyBorder="1"/>
    <xf numFmtId="0" fontId="12" fillId="0" borderId="0" xfId="0" applyFont="1" applyFill="1" applyBorder="1" applyAlignment="1">
      <alignment horizontal="center" vertical="center"/>
    </xf>
    <xf numFmtId="43" fontId="18" fillId="0" borderId="0" xfId="1" applyFont="1" applyFill="1" applyBorder="1" applyAlignment="1">
      <alignment horizontal="center" vertical="center"/>
    </xf>
    <xf numFmtId="43" fontId="12" fillId="0" borderId="11" xfId="1" applyFont="1" applyFill="1" applyBorder="1"/>
    <xf numFmtId="9" fontId="6" fillId="0" borderId="0" xfId="2" applyFont="1" applyBorder="1"/>
    <xf numFmtId="9" fontId="6" fillId="0" borderId="0" xfId="2" applyNumberFormat="1" applyFont="1" applyFill="1" applyBorder="1"/>
    <xf numFmtId="43" fontId="12" fillId="0" borderId="0" xfId="1" applyFont="1" applyFill="1" applyBorder="1" applyAlignment="1">
      <alignment horizontal="center"/>
    </xf>
    <xf numFmtId="43" fontId="12" fillId="0" borderId="0" xfId="1" applyFont="1" applyFill="1" applyBorder="1" applyAlignment="1">
      <alignment horizontal="center" vertical="center"/>
    </xf>
    <xf numFmtId="0" fontId="18" fillId="0" borderId="0" xfId="0" applyFont="1"/>
    <xf numFmtId="0" fontId="12" fillId="0" borderId="0" xfId="0" applyFont="1" applyAlignment="1">
      <alignment horizontal="centerContinuous"/>
    </xf>
    <xf numFmtId="0" fontId="12" fillId="0" borderId="11" xfId="0" applyFont="1" applyBorder="1" applyAlignment="1">
      <alignment horizontal="center"/>
    </xf>
    <xf numFmtId="0" fontId="15" fillId="0" borderId="0" xfId="0" applyFont="1" applyFill="1"/>
    <xf numFmtId="0" fontId="13" fillId="0" borderId="0" xfId="8" applyFont="1" applyAlignment="1">
      <alignment horizontal="left" vertical="center"/>
    </xf>
    <xf numFmtId="0" fontId="13" fillId="0" borderId="0" xfId="0" applyFont="1"/>
    <xf numFmtId="0" fontId="15" fillId="0" borderId="0" xfId="0" applyFont="1" applyBorder="1"/>
    <xf numFmtId="0" fontId="13" fillId="0" borderId="0" xfId="0" applyFont="1" applyAlignment="1">
      <alignment vertical="center"/>
    </xf>
    <xf numFmtId="0" fontId="24" fillId="3" borderId="0" xfId="3" applyFont="1" applyFill="1" applyAlignment="1">
      <alignment horizontal="left" vertical="center"/>
    </xf>
    <xf numFmtId="0" fontId="12" fillId="2" borderId="11" xfId="0" applyFont="1" applyFill="1" applyBorder="1" applyAlignment="1">
      <alignment horizontal="center"/>
    </xf>
    <xf numFmtId="43" fontId="6" fillId="0" borderId="0" xfId="0" applyNumberFormat="1" applyFont="1"/>
    <xf numFmtId="0" fontId="10" fillId="0" borderId="0" xfId="0" applyFont="1" applyBorder="1" applyAlignment="1">
      <alignment horizontal="right"/>
    </xf>
    <xf numFmtId="164" fontId="10" fillId="0" borderId="0" xfId="0" applyNumberFormat="1" applyFont="1" applyBorder="1"/>
    <xf numFmtId="0" fontId="6" fillId="2" borderId="11" xfId="0" applyFont="1" applyFill="1" applyBorder="1" applyAlignment="1">
      <alignment horizontal="left" vertical="center"/>
    </xf>
    <xf numFmtId="179" fontId="6" fillId="2" borderId="11" xfId="5" applyNumberFormat="1" applyFont="1" applyFill="1" applyBorder="1" applyAlignment="1">
      <alignment vertical="center"/>
    </xf>
    <xf numFmtId="179" fontId="6" fillId="0" borderId="11" xfId="1" applyNumberFormat="1" applyFont="1" applyBorder="1"/>
    <xf numFmtId="180" fontId="6" fillId="0" borderId="11" xfId="5" applyNumberFormat="1" applyFont="1" applyFill="1" applyBorder="1" applyAlignment="1">
      <alignment vertical="center"/>
    </xf>
    <xf numFmtId="180" fontId="6" fillId="0" borderId="11" xfId="1" applyNumberFormat="1" applyFont="1" applyFill="1" applyBorder="1"/>
    <xf numFmtId="0" fontId="10" fillId="0" borderId="0" xfId="0" applyFont="1" applyBorder="1"/>
    <xf numFmtId="164" fontId="10" fillId="0" borderId="0" xfId="1" applyNumberFormat="1" applyFont="1" applyBorder="1"/>
    <xf numFmtId="173" fontId="6" fillId="0" borderId="11" xfId="0" applyNumberFormat="1" applyFont="1" applyFill="1" applyBorder="1"/>
    <xf numFmtId="0" fontId="6" fillId="0" borderId="0" xfId="2" applyNumberFormat="1" applyFont="1" applyFill="1" applyBorder="1"/>
    <xf numFmtId="0" fontId="6" fillId="0" borderId="11" xfId="0" applyFont="1" applyFill="1" applyBorder="1"/>
    <xf numFmtId="167" fontId="6" fillId="0" borderId="11" xfId="1" applyNumberFormat="1" applyFont="1" applyFill="1" applyBorder="1"/>
    <xf numFmtId="168" fontId="6" fillId="0" borderId="0" xfId="2" applyNumberFormat="1" applyFont="1" applyFill="1" applyBorder="1"/>
    <xf numFmtId="43" fontId="6" fillId="0" borderId="0" xfId="1" applyFont="1" applyFill="1"/>
    <xf numFmtId="170" fontId="18" fillId="0" borderId="0" xfId="0" applyNumberFormat="1" applyFont="1" applyFill="1" applyBorder="1" applyAlignment="1">
      <alignment vertical="center"/>
    </xf>
    <xf numFmtId="175" fontId="6" fillId="0" borderId="0" xfId="1" applyNumberFormat="1" applyFont="1" applyFill="1"/>
    <xf numFmtId="9" fontId="6" fillId="0" borderId="0" xfId="2" applyFont="1"/>
    <xf numFmtId="0" fontId="9" fillId="0" borderId="0" xfId="0" applyFont="1" applyFill="1" applyBorder="1" applyAlignment="1">
      <alignment horizontal="center" vertical="center"/>
    </xf>
    <xf numFmtId="0" fontId="9" fillId="0" borderId="0" xfId="0" quotePrefix="1" applyFont="1" applyFill="1" applyBorder="1" applyAlignment="1">
      <alignment horizontal="center" vertical="center"/>
    </xf>
    <xf numFmtId="180" fontId="6" fillId="0" borderId="0" xfId="0" applyNumberFormat="1" applyFont="1" applyFill="1" applyBorder="1"/>
    <xf numFmtId="44" fontId="6" fillId="0" borderId="0" xfId="9" applyFont="1" applyFill="1"/>
    <xf numFmtId="180" fontId="24" fillId="0" borderId="0" xfId="1" applyNumberFormat="1" applyFont="1" applyFill="1" applyBorder="1"/>
    <xf numFmtId="180" fontId="18" fillId="0" borderId="0" xfId="1" applyNumberFormat="1" applyFont="1" applyFill="1" applyBorder="1"/>
    <xf numFmtId="180" fontId="6" fillId="0" borderId="0" xfId="0" applyNumberFormat="1" applyFont="1"/>
    <xf numFmtId="0" fontId="9" fillId="3" borderId="0" xfId="3" applyFont="1" applyFill="1" applyAlignment="1">
      <alignment horizontal="left" vertical="center"/>
    </xf>
    <xf numFmtId="0" fontId="24" fillId="0" borderId="0" xfId="3" applyFont="1" applyFill="1" applyBorder="1" applyAlignment="1">
      <alignment horizontal="center" vertical="center"/>
    </xf>
    <xf numFmtId="43" fontId="6" fillId="0" borderId="11" xfId="1" applyFont="1" applyBorder="1"/>
    <xf numFmtId="2" fontId="6" fillId="0" borderId="0" xfId="0" applyNumberFormat="1" applyFont="1"/>
    <xf numFmtId="43" fontId="6" fillId="0" borderId="0" xfId="1" applyFont="1" applyBorder="1"/>
    <xf numFmtId="9" fontId="10" fillId="0" borderId="0" xfId="2" applyFont="1"/>
    <xf numFmtId="0" fontId="18" fillId="0" borderId="0" xfId="0" applyFont="1" applyAlignment="1">
      <alignment horizontal="center"/>
    </xf>
    <xf numFmtId="179" fontId="6" fillId="0" borderId="11" xfId="0" applyNumberFormat="1" applyFont="1" applyBorder="1"/>
    <xf numFmtId="10" fontId="6" fillId="0" borderId="0" xfId="0" applyNumberFormat="1" applyFont="1"/>
    <xf numFmtId="0" fontId="15" fillId="0" borderId="0" xfId="0" applyFont="1" applyAlignment="1">
      <alignment horizontal="left" vertical="center"/>
    </xf>
    <xf numFmtId="0" fontId="6" fillId="0" borderId="0" xfId="0" applyFont="1" applyFill="1" applyBorder="1" applyAlignment="1">
      <alignment vertical="top" wrapText="1"/>
    </xf>
    <xf numFmtId="181" fontId="6" fillId="0" borderId="0" xfId="0" applyNumberFormat="1" applyFont="1" applyFill="1" applyBorder="1"/>
    <xf numFmtId="182" fontId="6" fillId="0" borderId="0" xfId="0" applyNumberFormat="1" applyFont="1" applyFill="1" applyBorder="1"/>
    <xf numFmtId="173" fontId="6" fillId="0" borderId="0" xfId="0" applyNumberFormat="1" applyFont="1" applyFill="1" applyBorder="1"/>
    <xf numFmtId="2" fontId="6" fillId="0" borderId="0" xfId="0" applyNumberFormat="1" applyFont="1" applyFill="1" applyBorder="1"/>
    <xf numFmtId="0" fontId="6" fillId="0" borderId="0" xfId="0" applyFont="1" applyAlignment="1">
      <alignment horizontal="left"/>
    </xf>
    <xf numFmtId="0" fontId="9" fillId="0" borderId="0" xfId="0" applyFont="1"/>
    <xf numFmtId="173" fontId="6" fillId="0" borderId="0" xfId="0" applyNumberFormat="1" applyFont="1"/>
    <xf numFmtId="164" fontId="6" fillId="0" borderId="11" xfId="1" applyNumberFormat="1" applyFont="1" applyBorder="1"/>
    <xf numFmtId="0" fontId="18" fillId="0" borderId="0" xfId="0" applyFont="1" applyBorder="1" applyAlignment="1"/>
    <xf numFmtId="168" fontId="6" fillId="0" borderId="0" xfId="0" applyNumberFormat="1" applyFont="1"/>
    <xf numFmtId="168" fontId="6" fillId="0" borderId="0" xfId="2" applyNumberFormat="1" applyFont="1"/>
    <xf numFmtId="0" fontId="6" fillId="11" borderId="0" xfId="0" applyFont="1" applyFill="1"/>
    <xf numFmtId="0" fontId="6" fillId="2" borderId="0" xfId="3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 wrapText="1"/>
    </xf>
    <xf numFmtId="0" fontId="24" fillId="0" borderId="0" xfId="3" applyFont="1" applyFill="1" applyAlignment="1">
      <alignment horizontal="left" vertical="center"/>
    </xf>
    <xf numFmtId="0" fontId="9" fillId="0" borderId="0" xfId="3" applyFont="1" applyFill="1" applyAlignment="1">
      <alignment horizontal="left" vertical="center"/>
    </xf>
    <xf numFmtId="0" fontId="31" fillId="3" borderId="11" xfId="0" applyFont="1" applyFill="1" applyBorder="1" applyAlignment="1">
      <alignment horizontal="center" vertical="center" wrapText="1"/>
    </xf>
    <xf numFmtId="0" fontId="24" fillId="3" borderId="14" xfId="0" applyFont="1" applyFill="1" applyBorder="1" applyAlignment="1">
      <alignment horizontal="center" vertical="center" wrapText="1"/>
    </xf>
    <xf numFmtId="9" fontId="9" fillId="0" borderId="0" xfId="0" applyNumberFormat="1" applyFont="1"/>
    <xf numFmtId="9" fontId="6" fillId="4" borderId="0" xfId="2" applyFont="1" applyFill="1" applyAlignment="1">
      <alignment horizontal="center"/>
    </xf>
    <xf numFmtId="0" fontId="12" fillId="0" borderId="0" xfId="0" applyFont="1" applyAlignment="1">
      <alignment horizontal="center"/>
    </xf>
    <xf numFmtId="0" fontId="9" fillId="0" borderId="0" xfId="0" applyFont="1" applyFill="1" applyAlignment="1">
      <alignment horizontal="left"/>
    </xf>
    <xf numFmtId="0" fontId="9" fillId="0" borderId="0" xfId="0" applyFont="1" applyFill="1"/>
    <xf numFmtId="10" fontId="6" fillId="4" borderId="0" xfId="2" applyNumberFormat="1" applyFont="1" applyFill="1" applyAlignment="1">
      <alignment horizontal="center"/>
    </xf>
    <xf numFmtId="0" fontId="6" fillId="0" borderId="0" xfId="0" applyFont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wrapText="1"/>
    </xf>
    <xf numFmtId="0" fontId="6" fillId="0" borderId="2" xfId="0" applyFont="1" applyBorder="1"/>
    <xf numFmtId="2" fontId="6" fillId="0" borderId="11" xfId="0" applyNumberFormat="1" applyFont="1" applyBorder="1"/>
    <xf numFmtId="173" fontId="6" fillId="0" borderId="0" xfId="0" applyNumberFormat="1" applyFont="1" applyBorder="1"/>
    <xf numFmtId="0" fontId="6" fillId="0" borderId="3" xfId="0" applyFont="1" applyBorder="1"/>
    <xf numFmtId="0" fontId="6" fillId="0" borderId="4" xfId="0" applyFont="1" applyBorder="1"/>
    <xf numFmtId="0" fontId="6" fillId="0" borderId="5" xfId="0" applyFont="1" applyBorder="1"/>
    <xf numFmtId="173" fontId="33" fillId="0" borderId="0" xfId="0" applyNumberFormat="1" applyFont="1" applyBorder="1"/>
    <xf numFmtId="173" fontId="12" fillId="0" borderId="0" xfId="0" applyNumberFormat="1" applyFont="1" applyBorder="1"/>
    <xf numFmtId="0" fontId="9" fillId="0" borderId="0" xfId="3" applyFont="1" applyFill="1" applyBorder="1" applyAlignment="1">
      <alignment vertical="center"/>
    </xf>
    <xf numFmtId="0" fontId="9" fillId="0" borderId="0" xfId="0" applyFont="1" applyFill="1" applyBorder="1"/>
    <xf numFmtId="9" fontId="9" fillId="0" borderId="0" xfId="0" applyNumberFormat="1" applyFont="1" applyFill="1"/>
    <xf numFmtId="9" fontId="6" fillId="0" borderId="0" xfId="2" applyFont="1" applyFill="1" applyAlignment="1">
      <alignment horizontal="center"/>
    </xf>
    <xf numFmtId="0" fontId="18" fillId="0" borderId="0" xfId="3" applyFont="1" applyFill="1" applyBorder="1" applyAlignment="1">
      <alignment horizontal="center" vertical="center"/>
    </xf>
    <xf numFmtId="0" fontId="24" fillId="0" borderId="0" xfId="3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0" xfId="0" applyNumberFormat="1" applyFont="1" applyFill="1" applyBorder="1"/>
    <xf numFmtId="0" fontId="9" fillId="0" borderId="0" xfId="0" applyFont="1" applyFill="1" applyBorder="1" applyAlignment="1">
      <alignment horizontal="left"/>
    </xf>
    <xf numFmtId="10" fontId="6" fillId="0" borderId="0" xfId="2" applyNumberFormat="1" applyFont="1"/>
    <xf numFmtId="2" fontId="33" fillId="0" borderId="0" xfId="0" applyNumberFormat="1" applyFont="1" applyFill="1" applyBorder="1"/>
    <xf numFmtId="0" fontId="34" fillId="0" borderId="0" xfId="0" applyFont="1"/>
    <xf numFmtId="0" fontId="34" fillId="0" borderId="0" xfId="0" applyFont="1" applyFill="1" applyBorder="1"/>
    <xf numFmtId="0" fontId="10" fillId="0" borderId="0" xfId="0" applyFont="1" applyFill="1" applyBorder="1"/>
    <xf numFmtId="0" fontId="18" fillId="4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4" fillId="3" borderId="0" xfId="3" applyFont="1" applyFill="1" applyAlignment="1">
      <alignment horizontal="left" vertical="center"/>
    </xf>
    <xf numFmtId="173" fontId="32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43" fontId="6" fillId="0" borderId="0" xfId="0" applyNumberFormat="1" applyFont="1" applyFill="1" applyBorder="1"/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Border="1" applyAlignment="1">
      <alignment horizontal="center"/>
    </xf>
    <xf numFmtId="164" fontId="6" fillId="0" borderId="11" xfId="1" applyNumberFormat="1" applyFont="1" applyFill="1" applyBorder="1"/>
    <xf numFmtId="164" fontId="6" fillId="0" borderId="0" xfId="0" applyNumberFormat="1" applyFont="1" applyFill="1" applyBorder="1"/>
    <xf numFmtId="4" fontId="6" fillId="0" borderId="0" xfId="0" applyNumberFormat="1" applyFont="1" applyFill="1" applyBorder="1" applyAlignment="1">
      <alignment horizontal="center"/>
    </xf>
    <xf numFmtId="173" fontId="6" fillId="2" borderId="11" xfId="0" applyNumberFormat="1" applyFont="1" applyFill="1" applyBorder="1"/>
    <xf numFmtId="0" fontId="30" fillId="0" borderId="0" xfId="0" applyFont="1" applyFill="1" applyBorder="1"/>
    <xf numFmtId="0" fontId="6" fillId="2" borderId="0" xfId="0" applyFont="1" applyFill="1" applyBorder="1"/>
    <xf numFmtId="164" fontId="9" fillId="2" borderId="0" xfId="1" applyNumberFormat="1" applyFont="1" applyFill="1" applyBorder="1" applyAlignment="1">
      <alignment horizontal="center" vertical="center"/>
    </xf>
    <xf numFmtId="43" fontId="6" fillId="2" borderId="0" xfId="1" applyFont="1" applyFill="1" applyBorder="1"/>
    <xf numFmtId="172" fontId="6" fillId="0" borderId="0" xfId="0" applyNumberFormat="1" applyFont="1"/>
    <xf numFmtId="43" fontId="6" fillId="0" borderId="11" xfId="1" applyFont="1" applyFill="1" applyBorder="1"/>
    <xf numFmtId="0" fontId="30" fillId="0" borderId="0" xfId="0" applyFont="1" applyBorder="1" applyAlignment="1"/>
    <xf numFmtId="166" fontId="6" fillId="0" borderId="0" xfId="0" applyNumberFormat="1" applyFont="1"/>
    <xf numFmtId="0" fontId="12" fillId="0" borderId="0" xfId="0" applyFont="1" applyFill="1"/>
    <xf numFmtId="177" fontId="6" fillId="0" borderId="0" xfId="0" applyNumberFormat="1" applyFont="1"/>
    <xf numFmtId="0" fontId="35" fillId="2" borderId="0" xfId="0" applyFont="1" applyFill="1" applyBorder="1" applyAlignment="1">
      <alignment horizontal="left" vertical="center"/>
    </xf>
    <xf numFmtId="3" fontId="36" fillId="2" borderId="0" xfId="0" applyNumberFormat="1" applyFont="1" applyFill="1" applyBorder="1" applyAlignment="1">
      <alignment horizontal="right" vertical="center" wrapText="1"/>
    </xf>
    <xf numFmtId="3" fontId="37" fillId="2" borderId="0" xfId="0" applyNumberFormat="1" applyFont="1" applyFill="1" applyBorder="1" applyAlignment="1">
      <alignment horizontal="right" vertical="center" wrapText="1"/>
    </xf>
    <xf numFmtId="4" fontId="6" fillId="0" borderId="0" xfId="0" applyNumberFormat="1" applyFont="1" applyFill="1" applyBorder="1"/>
    <xf numFmtId="3" fontId="6" fillId="0" borderId="11" xfId="1" applyNumberFormat="1" applyFont="1" applyFill="1" applyBorder="1"/>
    <xf numFmtId="178" fontId="6" fillId="0" borderId="0" xfId="0" applyNumberFormat="1" applyFont="1" applyFill="1" applyBorder="1"/>
    <xf numFmtId="0" fontId="12" fillId="2" borderId="0" xfId="0" applyFont="1" applyFill="1"/>
    <xf numFmtId="179" fontId="6" fillId="0" borderId="0" xfId="0" applyNumberFormat="1" applyFont="1" applyFill="1" applyBorder="1"/>
    <xf numFmtId="173" fontId="6" fillId="2" borderId="13" xfId="0" applyNumberFormat="1" applyFont="1" applyFill="1" applyBorder="1"/>
    <xf numFmtId="164" fontId="6" fillId="0" borderId="13" xfId="1" applyNumberFormat="1" applyFont="1" applyBorder="1"/>
    <xf numFmtId="172" fontId="6" fillId="0" borderId="0" xfId="0" applyNumberFormat="1" applyFont="1" applyBorder="1"/>
    <xf numFmtId="164" fontId="6" fillId="0" borderId="13" xfId="1" applyNumberFormat="1" applyFont="1" applyFill="1" applyBorder="1"/>
    <xf numFmtId="3" fontId="6" fillId="0" borderId="13" xfId="1" applyNumberFormat="1" applyFont="1" applyFill="1" applyBorder="1"/>
    <xf numFmtId="43" fontId="6" fillId="0" borderId="16" xfId="1" applyFont="1" applyFill="1" applyBorder="1"/>
    <xf numFmtId="43" fontId="6" fillId="0" borderId="13" xfId="1" applyFont="1" applyFill="1" applyBorder="1"/>
    <xf numFmtId="166" fontId="6" fillId="0" borderId="0" xfId="0" applyNumberFormat="1" applyFont="1" applyFill="1"/>
    <xf numFmtId="166" fontId="6" fillId="2" borderId="0" xfId="0" applyNumberFormat="1" applyFont="1" applyFill="1"/>
    <xf numFmtId="0" fontId="24" fillId="3" borderId="0" xfId="3" applyFont="1" applyFill="1" applyBorder="1" applyAlignment="1">
      <alignment horizontal="left" vertical="center"/>
    </xf>
    <xf numFmtId="0" fontId="9" fillId="3" borderId="0" xfId="3" applyFont="1" applyFill="1" applyBorder="1" applyAlignment="1">
      <alignment horizontal="left" vertical="center"/>
    </xf>
    <xf numFmtId="164" fontId="24" fillId="3" borderId="11" xfId="1" applyNumberFormat="1" applyFont="1" applyFill="1" applyBorder="1" applyAlignment="1">
      <alignment horizontal="center" vertical="center" wrapText="1"/>
    </xf>
    <xf numFmtId="164" fontId="24" fillId="3" borderId="19" xfId="1" applyNumberFormat="1" applyFont="1" applyFill="1" applyBorder="1" applyAlignment="1">
      <alignment horizontal="center" vertical="center"/>
    </xf>
    <xf numFmtId="164" fontId="24" fillId="3" borderId="20" xfId="1" applyNumberFormat="1" applyFont="1" applyFill="1" applyBorder="1" applyAlignment="1">
      <alignment horizontal="center" vertical="center"/>
    </xf>
    <xf numFmtId="164" fontId="24" fillId="3" borderId="22" xfId="1" applyNumberFormat="1" applyFont="1" applyFill="1" applyBorder="1" applyAlignment="1">
      <alignment horizontal="center" vertical="center" wrapText="1"/>
    </xf>
    <xf numFmtId="164" fontId="24" fillId="3" borderId="22" xfId="1" applyNumberFormat="1" applyFont="1" applyFill="1" applyBorder="1" applyAlignment="1">
      <alignment horizontal="center" vertical="center"/>
    </xf>
    <xf numFmtId="0" fontId="6" fillId="6" borderId="23" xfId="0" applyFont="1" applyFill="1" applyBorder="1" applyAlignment="1">
      <alignment horizontal="center" vertical="center" wrapText="1"/>
    </xf>
    <xf numFmtId="0" fontId="6" fillId="6" borderId="24" xfId="0" applyFont="1" applyFill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 vertical="center" wrapText="1"/>
    </xf>
    <xf numFmtId="173" fontId="32" fillId="0" borderId="26" xfId="0" applyNumberFormat="1" applyFont="1" applyFill="1" applyBorder="1" applyAlignment="1">
      <alignment horizontal="center" vertical="center" wrapText="1"/>
    </xf>
    <xf numFmtId="173" fontId="6" fillId="0" borderId="26" xfId="0" applyNumberFormat="1" applyFont="1" applyFill="1" applyBorder="1" applyAlignment="1">
      <alignment horizontal="center" vertical="center" wrapText="1"/>
    </xf>
    <xf numFmtId="2" fontId="6" fillId="0" borderId="26" xfId="0" applyNumberFormat="1" applyFont="1" applyFill="1" applyBorder="1" applyAlignment="1">
      <alignment horizontal="center" vertical="center" wrapText="1"/>
    </xf>
    <xf numFmtId="2" fontId="6" fillId="0" borderId="27" xfId="0" applyNumberFormat="1" applyFont="1" applyFill="1" applyBorder="1" applyAlignment="1">
      <alignment horizontal="center" vertical="center" wrapText="1"/>
    </xf>
    <xf numFmtId="0" fontId="6" fillId="0" borderId="18" xfId="0" applyFont="1" applyBorder="1"/>
    <xf numFmtId="0" fontId="6" fillId="0" borderId="19" xfId="0" applyFont="1" applyBorder="1"/>
    <xf numFmtId="2" fontId="6" fillId="0" borderId="20" xfId="0" applyNumberFormat="1" applyFont="1" applyBorder="1"/>
    <xf numFmtId="0" fontId="6" fillId="0" borderId="21" xfId="0" applyFont="1" applyBorder="1"/>
    <xf numFmtId="2" fontId="6" fillId="0" borderId="22" xfId="0" applyNumberFormat="1" applyFont="1" applyBorder="1"/>
    <xf numFmtId="2" fontId="12" fillId="0" borderId="22" xfId="0" applyNumberFormat="1" applyFont="1" applyBorder="1"/>
    <xf numFmtId="0" fontId="6" fillId="0" borderId="29" xfId="0" applyFont="1" applyBorder="1"/>
    <xf numFmtId="2" fontId="6" fillId="0" borderId="30" xfId="0" applyNumberFormat="1" applyFont="1" applyBorder="1"/>
    <xf numFmtId="2" fontId="6" fillId="0" borderId="19" xfId="0" applyNumberFormat="1" applyFont="1" applyBorder="1"/>
    <xf numFmtId="0" fontId="6" fillId="0" borderId="28" xfId="0" applyFont="1" applyBorder="1"/>
    <xf numFmtId="2" fontId="6" fillId="0" borderId="29" xfId="0" applyNumberFormat="1" applyFont="1" applyBorder="1"/>
    <xf numFmtId="0" fontId="18" fillId="0" borderId="31" xfId="3" applyFont="1" applyFill="1" applyBorder="1" applyAlignment="1">
      <alignment horizontal="center" vertical="center"/>
    </xf>
    <xf numFmtId="0" fontId="18" fillId="0" borderId="32" xfId="3" applyFont="1" applyFill="1" applyBorder="1" applyAlignment="1">
      <alignment horizontal="center" vertical="center"/>
    </xf>
    <xf numFmtId="0" fontId="18" fillId="0" borderId="33" xfId="3" applyFont="1" applyFill="1" applyBorder="1" applyAlignment="1">
      <alignment horizontal="center" vertical="center"/>
    </xf>
    <xf numFmtId="164" fontId="6" fillId="0" borderId="18" xfId="1" applyNumberFormat="1" applyFont="1" applyBorder="1" applyAlignment="1">
      <alignment horizontal="left" vertical="center"/>
    </xf>
    <xf numFmtId="168" fontId="6" fillId="0" borderId="20" xfId="0" applyNumberFormat="1" applyFont="1" applyBorder="1" applyAlignment="1">
      <alignment horizontal="center" vertical="center"/>
    </xf>
    <xf numFmtId="164" fontId="6" fillId="0" borderId="21" xfId="1" applyNumberFormat="1" applyFont="1" applyBorder="1" applyAlignment="1">
      <alignment horizontal="left" vertical="center"/>
    </xf>
    <xf numFmtId="168" fontId="6" fillId="0" borderId="22" xfId="0" applyNumberFormat="1" applyFont="1" applyBorder="1" applyAlignment="1">
      <alignment horizontal="center" vertical="center"/>
    </xf>
    <xf numFmtId="164" fontId="6" fillId="0" borderId="28" xfId="1" applyNumberFormat="1" applyFont="1" applyBorder="1" applyAlignment="1">
      <alignment horizontal="left" vertical="center"/>
    </xf>
    <xf numFmtId="168" fontId="6" fillId="0" borderId="30" xfId="0" applyNumberFormat="1" applyFont="1" applyBorder="1" applyAlignment="1">
      <alignment horizontal="center" vertical="center"/>
    </xf>
    <xf numFmtId="0" fontId="3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2" fillId="0" borderId="28" xfId="0" applyFont="1" applyFill="1" applyBorder="1" applyAlignment="1">
      <alignment horizontal="center" vertical="center" wrapText="1"/>
    </xf>
    <xf numFmtId="0" fontId="32" fillId="0" borderId="30" xfId="0" applyFont="1" applyFill="1" applyBorder="1" applyAlignment="1">
      <alignment horizontal="center" vertical="center" wrapText="1"/>
    </xf>
    <xf numFmtId="0" fontId="6" fillId="0" borderId="34" xfId="0" applyFont="1" applyBorder="1"/>
    <xf numFmtId="173" fontId="6" fillId="0" borderId="35" xfId="0" applyNumberFormat="1" applyFont="1" applyFill="1" applyBorder="1"/>
    <xf numFmtId="2" fontId="6" fillId="0" borderId="35" xfId="0" applyNumberFormat="1" applyFont="1" applyFill="1" applyBorder="1"/>
    <xf numFmtId="2" fontId="6" fillId="0" borderId="36" xfId="0" applyNumberFormat="1" applyFont="1" applyFill="1" applyBorder="1"/>
    <xf numFmtId="0" fontId="6" fillId="0" borderId="37" xfId="0" applyFont="1" applyBorder="1"/>
    <xf numFmtId="2" fontId="6" fillId="0" borderId="38" xfId="0" applyNumberFormat="1" applyFont="1" applyFill="1" applyBorder="1"/>
    <xf numFmtId="0" fontId="6" fillId="0" borderId="25" xfId="0" applyFont="1" applyBorder="1"/>
    <xf numFmtId="173" fontId="6" fillId="0" borderId="26" xfId="0" applyNumberFormat="1" applyFont="1" applyFill="1" applyBorder="1"/>
    <xf numFmtId="2" fontId="6" fillId="0" borderId="26" xfId="0" applyNumberFormat="1" applyFont="1" applyFill="1" applyBorder="1"/>
    <xf numFmtId="2" fontId="6" fillId="0" borderId="27" xfId="0" applyNumberFormat="1" applyFont="1" applyFill="1" applyBorder="1"/>
    <xf numFmtId="164" fontId="6" fillId="0" borderId="18" xfId="1" applyNumberFormat="1" applyFont="1" applyBorder="1"/>
    <xf numFmtId="168" fontId="6" fillId="0" borderId="20" xfId="2" applyNumberFormat="1" applyFont="1" applyFill="1" applyBorder="1"/>
    <xf numFmtId="164" fontId="6" fillId="0" borderId="21" xfId="1" applyNumberFormat="1" applyFont="1" applyBorder="1"/>
    <xf numFmtId="168" fontId="6" fillId="0" borderId="22" xfId="2" applyNumberFormat="1" applyFont="1" applyFill="1" applyBorder="1"/>
    <xf numFmtId="164" fontId="6" fillId="0" borderId="28" xfId="1" applyNumberFormat="1" applyFont="1" applyBorder="1"/>
    <xf numFmtId="168" fontId="6" fillId="0" borderId="30" xfId="2" applyNumberFormat="1" applyFont="1" applyFill="1" applyBorder="1"/>
    <xf numFmtId="10" fontId="6" fillId="0" borderId="20" xfId="2" applyNumberFormat="1" applyFont="1" applyBorder="1"/>
    <xf numFmtId="10" fontId="6" fillId="0" borderId="22" xfId="2" applyNumberFormat="1" applyFont="1" applyBorder="1"/>
    <xf numFmtId="10" fontId="6" fillId="0" borderId="30" xfId="2" applyNumberFormat="1" applyFont="1" applyBorder="1"/>
    <xf numFmtId="0" fontId="6" fillId="0" borderId="34" xfId="0" applyFont="1" applyFill="1" applyBorder="1"/>
    <xf numFmtId="0" fontId="6" fillId="0" borderId="37" xfId="0" applyFont="1" applyFill="1" applyBorder="1"/>
    <xf numFmtId="0" fontId="6" fillId="0" borderId="25" xfId="0" applyFont="1" applyFill="1" applyBorder="1"/>
    <xf numFmtId="164" fontId="6" fillId="0" borderId="18" xfId="1" applyNumberFormat="1" applyFont="1" applyBorder="1" applyAlignment="1">
      <alignment horizontal="center" vertical="center"/>
    </xf>
    <xf numFmtId="43" fontId="6" fillId="0" borderId="19" xfId="1" applyFont="1" applyBorder="1"/>
    <xf numFmtId="179" fontId="6" fillId="0" borderId="19" xfId="1" applyNumberFormat="1" applyFont="1" applyBorder="1"/>
    <xf numFmtId="179" fontId="6" fillId="0" borderId="20" xfId="1" applyNumberFormat="1" applyFont="1" applyBorder="1"/>
    <xf numFmtId="164" fontId="6" fillId="0" borderId="21" xfId="1" applyNumberFormat="1" applyFont="1" applyBorder="1" applyAlignment="1">
      <alignment horizontal="center" vertical="center"/>
    </xf>
    <xf numFmtId="179" fontId="6" fillId="0" borderId="22" xfId="1" applyNumberFormat="1" applyFont="1" applyBorder="1"/>
    <xf numFmtId="2" fontId="6" fillId="0" borderId="18" xfId="1" applyNumberFormat="1" applyFont="1" applyBorder="1" applyAlignment="1">
      <alignment horizontal="center" vertical="center"/>
    </xf>
    <xf numFmtId="2" fontId="6" fillId="0" borderId="20" xfId="1" applyNumberFormat="1" applyFont="1" applyBorder="1" applyAlignment="1">
      <alignment horizontal="center" vertical="center"/>
    </xf>
    <xf numFmtId="2" fontId="6" fillId="0" borderId="21" xfId="1" applyNumberFormat="1" applyFont="1" applyBorder="1" applyAlignment="1">
      <alignment horizontal="center" vertical="center"/>
    </xf>
    <xf numFmtId="2" fontId="6" fillId="0" borderId="22" xfId="1" applyNumberFormat="1" applyFont="1" applyBorder="1" applyAlignment="1">
      <alignment horizontal="center" vertical="center"/>
    </xf>
    <xf numFmtId="2" fontId="6" fillId="0" borderId="28" xfId="1" applyNumberFormat="1" applyFont="1" applyBorder="1" applyAlignment="1">
      <alignment horizontal="center" vertical="center"/>
    </xf>
    <xf numFmtId="2" fontId="6" fillId="0" borderId="30" xfId="1" applyNumberFormat="1" applyFont="1" applyBorder="1" applyAlignment="1">
      <alignment horizontal="center" vertical="center"/>
    </xf>
    <xf numFmtId="43" fontId="10" fillId="8" borderId="39" xfId="1" applyFont="1" applyFill="1" applyBorder="1"/>
    <xf numFmtId="43" fontId="10" fillId="8" borderId="40" xfId="1" applyFont="1" applyFill="1" applyBorder="1"/>
    <xf numFmtId="179" fontId="10" fillId="8" borderId="40" xfId="1" applyNumberFormat="1" applyFont="1" applyFill="1" applyBorder="1"/>
    <xf numFmtId="179" fontId="10" fillId="8" borderId="41" xfId="1" applyNumberFormat="1" applyFont="1" applyFill="1" applyBorder="1"/>
    <xf numFmtId="164" fontId="6" fillId="0" borderId="28" xfId="1" applyNumberFormat="1" applyFont="1" applyBorder="1" applyAlignment="1">
      <alignment horizontal="center" vertical="center"/>
    </xf>
    <xf numFmtId="43" fontId="6" fillId="0" borderId="29" xfId="1" applyFont="1" applyBorder="1"/>
    <xf numFmtId="179" fontId="6" fillId="0" borderId="29" xfId="1" applyNumberFormat="1" applyFont="1" applyBorder="1"/>
    <xf numFmtId="179" fontId="6" fillId="0" borderId="30" xfId="1" applyNumberFormat="1" applyFont="1" applyBorder="1"/>
    <xf numFmtId="0" fontId="2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left" vertical="center"/>
    </xf>
    <xf numFmtId="179" fontId="6" fillId="0" borderId="20" xfId="0" applyNumberFormat="1" applyFont="1" applyFill="1" applyBorder="1" applyAlignment="1">
      <alignment horizontal="right" vertical="center"/>
    </xf>
    <xf numFmtId="0" fontId="6" fillId="0" borderId="21" xfId="0" applyFont="1" applyFill="1" applyBorder="1" applyAlignment="1">
      <alignment horizontal="left" vertical="center"/>
    </xf>
    <xf numFmtId="179" fontId="6" fillId="0" borderId="22" xfId="0" applyNumberFormat="1" applyFont="1" applyFill="1" applyBorder="1" applyAlignment="1">
      <alignment horizontal="right" vertical="center"/>
    </xf>
    <xf numFmtId="0" fontId="10" fillId="8" borderId="39" xfId="0" applyFont="1" applyFill="1" applyBorder="1" applyAlignment="1">
      <alignment horizontal="right"/>
    </xf>
    <xf numFmtId="179" fontId="10" fillId="8" borderId="41" xfId="0" applyNumberFormat="1" applyFont="1" applyFill="1" applyBorder="1" applyAlignment="1">
      <alignment horizontal="right"/>
    </xf>
    <xf numFmtId="0" fontId="6" fillId="0" borderId="28" xfId="0" applyFont="1" applyFill="1" applyBorder="1" applyAlignment="1">
      <alignment horizontal="left" vertical="center"/>
    </xf>
    <xf numFmtId="179" fontId="6" fillId="0" borderId="30" xfId="0" applyNumberFormat="1" applyFont="1" applyFill="1" applyBorder="1" applyAlignment="1">
      <alignment horizontal="right" vertical="center"/>
    </xf>
    <xf numFmtId="0" fontId="6" fillId="2" borderId="21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center"/>
    </xf>
    <xf numFmtId="0" fontId="6" fillId="2" borderId="19" xfId="0" applyFont="1" applyFill="1" applyBorder="1" applyAlignment="1">
      <alignment horizontal="left" vertical="center"/>
    </xf>
    <xf numFmtId="179" fontId="6" fillId="2" borderId="19" xfId="5" applyNumberFormat="1" applyFont="1" applyFill="1" applyBorder="1" applyAlignment="1">
      <alignment vertical="center"/>
    </xf>
    <xf numFmtId="0" fontId="6" fillId="2" borderId="28" xfId="0" applyFont="1" applyFill="1" applyBorder="1" applyAlignment="1">
      <alignment horizontal="center"/>
    </xf>
    <xf numFmtId="0" fontId="6" fillId="2" borderId="29" xfId="0" applyFont="1" applyFill="1" applyBorder="1" applyAlignment="1">
      <alignment horizontal="left" vertical="center"/>
    </xf>
    <xf numFmtId="179" fontId="6" fillId="2" borderId="29" xfId="5" applyNumberFormat="1" applyFont="1" applyFill="1" applyBorder="1" applyAlignment="1">
      <alignment vertical="center"/>
    </xf>
    <xf numFmtId="179" fontId="12" fillId="0" borderId="29" xfId="5" applyNumberFormat="1" applyFont="1" applyFill="1" applyBorder="1" applyAlignment="1">
      <alignment vertical="center"/>
    </xf>
    <xf numFmtId="171" fontId="10" fillId="0" borderId="42" xfId="5" applyNumberFormat="1" applyFont="1" applyFill="1" applyBorder="1" applyAlignment="1">
      <alignment vertical="center"/>
    </xf>
    <xf numFmtId="0" fontId="6" fillId="0" borderId="18" xfId="0" applyFont="1" applyBorder="1" applyAlignment="1">
      <alignment horizontal="center"/>
    </xf>
    <xf numFmtId="0" fontId="6" fillId="0" borderId="19" xfId="0" applyFont="1" applyFill="1" applyBorder="1" applyAlignment="1">
      <alignment horizontal="left" vertical="center"/>
    </xf>
    <xf numFmtId="180" fontId="6" fillId="0" borderId="19" xfId="5" applyNumberFormat="1" applyFont="1" applyFill="1" applyBorder="1" applyAlignment="1">
      <alignment vertical="center"/>
    </xf>
    <xf numFmtId="180" fontId="6" fillId="0" borderId="20" xfId="1" applyNumberFormat="1" applyFont="1" applyFill="1" applyBorder="1"/>
    <xf numFmtId="0" fontId="6" fillId="0" borderId="21" xfId="0" applyFont="1" applyBorder="1" applyAlignment="1">
      <alignment horizontal="center"/>
    </xf>
    <xf numFmtId="180" fontId="6" fillId="0" borderId="22" xfId="1" applyNumberFormat="1" applyFont="1" applyFill="1" applyBorder="1"/>
    <xf numFmtId="0" fontId="6" fillId="0" borderId="28" xfId="0" applyFont="1" applyBorder="1" applyAlignment="1">
      <alignment horizontal="center"/>
    </xf>
    <xf numFmtId="0" fontId="6" fillId="0" borderId="29" xfId="0" applyFont="1" applyFill="1" applyBorder="1" applyAlignment="1">
      <alignment horizontal="left" vertical="center"/>
    </xf>
    <xf numFmtId="180" fontId="6" fillId="0" borderId="29" xfId="5" applyNumberFormat="1" applyFont="1" applyFill="1" applyBorder="1" applyAlignment="1">
      <alignment vertical="center"/>
    </xf>
    <xf numFmtId="180" fontId="6" fillId="0" borderId="30" xfId="1" applyNumberFormat="1" applyFont="1" applyFill="1" applyBorder="1"/>
    <xf numFmtId="180" fontId="10" fillId="8" borderId="40" xfId="1" applyNumberFormat="1" applyFont="1" applyFill="1" applyBorder="1"/>
    <xf numFmtId="180" fontId="10" fillId="8" borderId="41" xfId="1" applyNumberFormat="1" applyFont="1" applyFill="1" applyBorder="1"/>
    <xf numFmtId="0" fontId="9" fillId="3" borderId="18" xfId="0" applyFont="1" applyFill="1" applyBorder="1" applyAlignment="1">
      <alignment horizontal="left" vertical="center" wrapText="1"/>
    </xf>
    <xf numFmtId="2" fontId="6" fillId="0" borderId="20" xfId="0" applyNumberFormat="1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left" vertical="center" wrapText="1"/>
    </xf>
    <xf numFmtId="2" fontId="6" fillId="0" borderId="22" xfId="0" applyNumberFormat="1" applyFont="1" applyFill="1" applyBorder="1" applyAlignment="1">
      <alignment horizontal="center" vertical="center"/>
    </xf>
    <xf numFmtId="0" fontId="9" fillId="3" borderId="28" xfId="0" applyFont="1" applyFill="1" applyBorder="1" applyAlignment="1">
      <alignment horizontal="left" vertical="center" wrapText="1"/>
    </xf>
    <xf numFmtId="2" fontId="6" fillId="0" borderId="30" xfId="0" applyNumberFormat="1" applyFont="1" applyFill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21" xfId="0" applyFont="1" applyBorder="1" applyAlignment="1">
      <alignment horizontal="left" vertical="center"/>
    </xf>
    <xf numFmtId="180" fontId="6" fillId="0" borderId="19" xfId="1" applyNumberFormat="1" applyFont="1" applyBorder="1"/>
    <xf numFmtId="180" fontId="6" fillId="0" borderId="20" xfId="1" applyNumberFormat="1" applyFont="1" applyBorder="1"/>
    <xf numFmtId="180" fontId="6" fillId="0" borderId="22" xfId="1" applyNumberFormat="1" applyFont="1" applyBorder="1"/>
    <xf numFmtId="180" fontId="18" fillId="8" borderId="41" xfId="1" applyNumberFormat="1" applyFont="1" applyFill="1" applyBorder="1"/>
    <xf numFmtId="180" fontId="6" fillId="0" borderId="29" xfId="0" applyNumberFormat="1" applyFont="1" applyBorder="1"/>
    <xf numFmtId="180" fontId="6" fillId="0" borderId="30" xfId="1" applyNumberFormat="1" applyFont="1" applyBorder="1"/>
    <xf numFmtId="173" fontId="6" fillId="0" borderId="19" xfId="0" applyNumberFormat="1" applyFont="1" applyFill="1" applyBorder="1"/>
    <xf numFmtId="173" fontId="6" fillId="0" borderId="20" xfId="0" applyNumberFormat="1" applyFont="1" applyFill="1" applyBorder="1"/>
    <xf numFmtId="173" fontId="6" fillId="0" borderId="22" xfId="0" applyNumberFormat="1" applyFont="1" applyFill="1" applyBorder="1"/>
    <xf numFmtId="0" fontId="6" fillId="0" borderId="21" xfId="0" applyFont="1" applyFill="1" applyBorder="1"/>
    <xf numFmtId="173" fontId="6" fillId="0" borderId="29" xfId="0" applyNumberFormat="1" applyFont="1" applyFill="1" applyBorder="1"/>
    <xf numFmtId="173" fontId="6" fillId="0" borderId="30" xfId="0" applyNumberFormat="1" applyFont="1" applyFill="1" applyBorder="1"/>
    <xf numFmtId="180" fontId="6" fillId="0" borderId="19" xfId="1" applyNumberFormat="1" applyFont="1" applyFill="1" applyBorder="1"/>
    <xf numFmtId="180" fontId="10" fillId="0" borderId="20" xfId="1" applyNumberFormat="1" applyFont="1" applyFill="1" applyBorder="1"/>
    <xf numFmtId="180" fontId="10" fillId="0" borderId="22" xfId="1" applyNumberFormat="1" applyFont="1" applyFill="1" applyBorder="1"/>
    <xf numFmtId="0" fontId="6" fillId="0" borderId="46" xfId="0" applyFont="1" applyBorder="1" applyAlignment="1">
      <alignment horizontal="center"/>
    </xf>
    <xf numFmtId="0" fontId="6" fillId="0" borderId="14" xfId="0" applyFont="1" applyFill="1" applyBorder="1"/>
    <xf numFmtId="180" fontId="6" fillId="0" borderId="14" xfId="1" applyNumberFormat="1" applyFont="1" applyFill="1" applyBorder="1"/>
    <xf numFmtId="180" fontId="10" fillId="0" borderId="47" xfId="1" applyNumberFormat="1" applyFont="1" applyFill="1" applyBorder="1"/>
    <xf numFmtId="180" fontId="10" fillId="8" borderId="32" xfId="1" applyNumberFormat="1" applyFont="1" applyFill="1" applyBorder="1"/>
    <xf numFmtId="180" fontId="18" fillId="8" borderId="33" xfId="1" applyNumberFormat="1" applyFont="1" applyFill="1" applyBorder="1"/>
    <xf numFmtId="10" fontId="10" fillId="0" borderId="48" xfId="2" applyNumberFormat="1" applyFont="1" applyFill="1" applyBorder="1" applyAlignment="1">
      <alignment vertical="center"/>
    </xf>
    <xf numFmtId="170" fontId="10" fillId="0" borderId="49" xfId="5" applyNumberFormat="1" applyFont="1" applyFill="1" applyBorder="1" applyAlignment="1">
      <alignment vertical="center"/>
    </xf>
    <xf numFmtId="180" fontId="6" fillId="0" borderId="20" xfId="0" applyNumberFormat="1" applyFont="1" applyBorder="1"/>
    <xf numFmtId="180" fontId="6" fillId="0" borderId="22" xfId="0" applyNumberFormat="1" applyFont="1" applyBorder="1"/>
    <xf numFmtId="0" fontId="6" fillId="0" borderId="14" xfId="0" applyFont="1" applyBorder="1"/>
    <xf numFmtId="180" fontId="6" fillId="0" borderId="14" xfId="1" applyNumberFormat="1" applyFont="1" applyBorder="1"/>
    <xf numFmtId="180" fontId="6" fillId="0" borderId="47" xfId="0" applyNumberFormat="1" applyFont="1" applyBorder="1"/>
    <xf numFmtId="180" fontId="18" fillId="8" borderId="32" xfId="1" applyNumberFormat="1" applyFont="1" applyFill="1" applyBorder="1"/>
    <xf numFmtId="4" fontId="6" fillId="0" borderId="18" xfId="0" applyNumberFormat="1" applyFont="1" applyBorder="1"/>
    <xf numFmtId="179" fontId="12" fillId="0" borderId="19" xfId="0" applyNumberFormat="1" applyFont="1" applyFill="1" applyBorder="1"/>
    <xf numFmtId="179" fontId="12" fillId="0" borderId="20" xfId="0" applyNumberFormat="1" applyFont="1" applyFill="1" applyBorder="1"/>
    <xf numFmtId="4" fontId="6" fillId="0" borderId="21" xfId="0" applyNumberFormat="1" applyFont="1" applyBorder="1"/>
    <xf numFmtId="179" fontId="12" fillId="0" borderId="22" xfId="0" applyNumberFormat="1" applyFont="1" applyFill="1" applyBorder="1"/>
    <xf numFmtId="4" fontId="6" fillId="0" borderId="28" xfId="0" applyNumberFormat="1" applyFont="1" applyBorder="1"/>
    <xf numFmtId="179" fontId="12" fillId="0" borderId="29" xfId="0" applyNumberFormat="1" applyFont="1" applyFill="1" applyBorder="1"/>
    <xf numFmtId="179" fontId="12" fillId="0" borderId="30" xfId="0" applyNumberFormat="1" applyFont="1" applyFill="1" applyBorder="1"/>
    <xf numFmtId="179" fontId="10" fillId="8" borderId="31" xfId="0" applyNumberFormat="1" applyFont="1" applyFill="1" applyBorder="1"/>
    <xf numFmtId="179" fontId="10" fillId="8" borderId="33" xfId="0" applyNumberFormat="1" applyFont="1" applyFill="1" applyBorder="1"/>
    <xf numFmtId="164" fontId="6" fillId="0" borderId="18" xfId="1" applyNumberFormat="1" applyFont="1" applyBorder="1" applyAlignment="1">
      <alignment horizontal="center"/>
    </xf>
    <xf numFmtId="9" fontId="6" fillId="0" borderId="19" xfId="2" applyNumberFormat="1" applyFont="1" applyFill="1" applyBorder="1"/>
    <xf numFmtId="9" fontId="6" fillId="0" borderId="20" xfId="2" applyNumberFormat="1" applyFont="1" applyFill="1" applyBorder="1"/>
    <xf numFmtId="164" fontId="6" fillId="0" borderId="21" xfId="1" applyNumberFormat="1" applyFont="1" applyBorder="1" applyAlignment="1">
      <alignment horizontal="center"/>
    </xf>
    <xf numFmtId="9" fontId="6" fillId="0" borderId="22" xfId="2" applyNumberFormat="1" applyFont="1" applyFill="1" applyBorder="1"/>
    <xf numFmtId="164" fontId="6" fillId="0" borderId="28" xfId="1" applyNumberFormat="1" applyFont="1" applyBorder="1" applyAlignment="1">
      <alignment horizontal="center"/>
    </xf>
    <xf numFmtId="0" fontId="6" fillId="0" borderId="40" xfId="0" applyFont="1" applyBorder="1"/>
    <xf numFmtId="9" fontId="6" fillId="0" borderId="29" xfId="2" applyNumberFormat="1" applyFont="1" applyFill="1" applyBorder="1"/>
    <xf numFmtId="9" fontId="6" fillId="0" borderId="30" xfId="2" applyNumberFormat="1" applyFont="1" applyFill="1" applyBorder="1"/>
    <xf numFmtId="9" fontId="6" fillId="0" borderId="21" xfId="2" applyNumberFormat="1" applyFont="1" applyFill="1" applyBorder="1" applyAlignment="1">
      <alignment horizontal="center" vertical="center"/>
    </xf>
    <xf numFmtId="1" fontId="6" fillId="0" borderId="22" xfId="2" applyNumberFormat="1" applyFont="1" applyFill="1" applyBorder="1" applyAlignment="1">
      <alignment horizontal="center" vertical="center"/>
    </xf>
    <xf numFmtId="9" fontId="6" fillId="0" borderId="28" xfId="2" applyNumberFormat="1" applyFont="1" applyFill="1" applyBorder="1" applyAlignment="1">
      <alignment horizontal="center" vertical="center"/>
    </xf>
    <xf numFmtId="9" fontId="6" fillId="0" borderId="29" xfId="2" applyNumberFormat="1" applyFont="1" applyFill="1" applyBorder="1" applyAlignment="1">
      <alignment horizontal="center" vertical="center"/>
    </xf>
    <xf numFmtId="1" fontId="6" fillId="0" borderId="30" xfId="2" applyNumberFormat="1" applyFont="1" applyFill="1" applyBorder="1" applyAlignment="1">
      <alignment horizontal="center" vertical="center"/>
    </xf>
    <xf numFmtId="10" fontId="6" fillId="0" borderId="52" xfId="2" applyNumberFormat="1" applyFont="1" applyFill="1" applyBorder="1" applyAlignment="1">
      <alignment horizontal="center" vertical="center"/>
    </xf>
    <xf numFmtId="10" fontId="6" fillId="0" borderId="49" xfId="2" applyNumberFormat="1" applyFont="1" applyFill="1" applyBorder="1" applyAlignment="1">
      <alignment horizontal="center" vertical="center"/>
    </xf>
    <xf numFmtId="10" fontId="6" fillId="0" borderId="53" xfId="2" applyNumberFormat="1" applyFont="1" applyFill="1" applyBorder="1" applyAlignment="1">
      <alignment horizontal="center" vertical="center"/>
    </xf>
    <xf numFmtId="2" fontId="12" fillId="5" borderId="22" xfId="7" applyNumberFormat="1" applyFont="1" applyFill="1" applyBorder="1" applyAlignment="1">
      <alignment horizontal="center" vertical="center" wrapText="1"/>
    </xf>
    <xf numFmtId="2" fontId="12" fillId="10" borderId="22" xfId="7" applyNumberFormat="1" applyFont="1" applyFill="1" applyBorder="1" applyAlignment="1">
      <alignment horizontal="center" vertical="center" wrapText="1"/>
    </xf>
    <xf numFmtId="2" fontId="12" fillId="10" borderId="29" xfId="7" applyNumberFormat="1" applyFont="1" applyFill="1" applyBorder="1" applyAlignment="1">
      <alignment horizontal="center" vertical="center" wrapText="1"/>
    </xf>
    <xf numFmtId="2" fontId="12" fillId="10" borderId="30" xfId="7" applyNumberFormat="1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21" fillId="9" borderId="23" xfId="0" applyFont="1" applyFill="1" applyBorder="1" applyAlignment="1">
      <alignment horizontal="center" vertical="center" wrapText="1"/>
    </xf>
    <xf numFmtId="0" fontId="21" fillId="9" borderId="54" xfId="0" applyFont="1" applyFill="1" applyBorder="1" applyAlignment="1">
      <alignment horizontal="center" vertical="center" wrapText="1"/>
    </xf>
    <xf numFmtId="2" fontId="12" fillId="5" borderId="18" xfId="7" applyNumberFormat="1" applyFont="1" applyFill="1" applyBorder="1" applyAlignment="1">
      <alignment horizontal="center" vertical="center" wrapText="1"/>
    </xf>
    <xf numFmtId="2" fontId="12" fillId="5" borderId="19" xfId="7" applyNumberFormat="1" applyFont="1" applyFill="1" applyBorder="1" applyAlignment="1">
      <alignment horizontal="center" vertical="center" wrapText="1"/>
    </xf>
    <xf numFmtId="2" fontId="12" fillId="5" borderId="20" xfId="7" applyNumberFormat="1" applyFont="1" applyFill="1" applyBorder="1" applyAlignment="1">
      <alignment horizontal="center" vertical="center" wrapText="1"/>
    </xf>
    <xf numFmtId="2" fontId="12" fillId="5" borderId="21" xfId="7" applyNumberFormat="1" applyFont="1" applyFill="1" applyBorder="1" applyAlignment="1">
      <alignment horizontal="center" vertical="center" wrapText="1"/>
    </xf>
    <xf numFmtId="2" fontId="12" fillId="10" borderId="21" xfId="7" applyNumberFormat="1" applyFont="1" applyFill="1" applyBorder="1" applyAlignment="1">
      <alignment horizontal="center" vertical="center" wrapText="1"/>
    </xf>
    <xf numFmtId="2" fontId="12" fillId="10" borderId="28" xfId="7" applyNumberFormat="1" applyFont="1" applyFill="1" applyBorder="1" applyAlignment="1">
      <alignment horizontal="center" vertical="center" wrapText="1"/>
    </xf>
    <xf numFmtId="49" fontId="21" fillId="9" borderId="23" xfId="0" applyNumberFormat="1" applyFont="1" applyFill="1" applyBorder="1" applyAlignment="1">
      <alignment horizontal="center" vertical="center" wrapText="1"/>
    </xf>
    <xf numFmtId="180" fontId="6" fillId="0" borderId="29" xfId="1" applyNumberFormat="1" applyFont="1" applyBorder="1"/>
    <xf numFmtId="180" fontId="6" fillId="0" borderId="30" xfId="0" applyNumberFormat="1" applyFont="1" applyBorder="1"/>
    <xf numFmtId="0" fontId="24" fillId="3" borderId="45" xfId="0" applyFont="1" applyFill="1" applyBorder="1" applyAlignment="1">
      <alignment horizontal="center" vertical="center" wrapText="1"/>
    </xf>
    <xf numFmtId="180" fontId="10" fillId="8" borderId="32" xfId="0" applyNumberFormat="1" applyFont="1" applyFill="1" applyBorder="1"/>
    <xf numFmtId="180" fontId="10" fillId="8" borderId="33" xfId="0" applyNumberFormat="1" applyFont="1" applyFill="1" applyBorder="1"/>
    <xf numFmtId="10" fontId="10" fillId="2" borderId="42" xfId="2" applyNumberFormat="1" applyFont="1" applyFill="1" applyBorder="1" applyAlignment="1">
      <alignment horizontal="center"/>
    </xf>
    <xf numFmtId="0" fontId="10" fillId="2" borderId="42" xfId="0" applyFont="1" applyFill="1" applyBorder="1" applyAlignment="1">
      <alignment horizontal="center"/>
    </xf>
    <xf numFmtId="0" fontId="24" fillId="3" borderId="50" xfId="3" applyFont="1" applyFill="1" applyBorder="1" applyAlignment="1">
      <alignment horizontal="left" vertical="center"/>
    </xf>
    <xf numFmtId="2" fontId="10" fillId="2" borderId="42" xfId="0" applyNumberFormat="1" applyFont="1" applyFill="1" applyBorder="1" applyAlignment="1">
      <alignment horizontal="center"/>
    </xf>
    <xf numFmtId="0" fontId="24" fillId="3" borderId="55" xfId="3" applyFont="1" applyFill="1" applyBorder="1" applyAlignment="1">
      <alignment horizontal="left" vertical="center"/>
    </xf>
    <xf numFmtId="0" fontId="12" fillId="0" borderId="21" xfId="0" applyFont="1" applyFill="1" applyBorder="1" applyAlignment="1">
      <alignment horizontal="center" vertical="center"/>
    </xf>
    <xf numFmtId="183" fontId="12" fillId="0" borderId="22" xfId="1" applyNumberFormat="1" applyFont="1" applyFill="1" applyBorder="1" applyAlignment="1">
      <alignment horizontal="center" vertical="center"/>
    </xf>
    <xf numFmtId="0" fontId="12" fillId="0" borderId="28" xfId="0" applyFont="1" applyFill="1" applyBorder="1" applyAlignment="1">
      <alignment horizontal="center" vertical="center"/>
    </xf>
    <xf numFmtId="183" fontId="12" fillId="0" borderId="30" xfId="1" applyNumberFormat="1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183" fontId="12" fillId="0" borderId="20" xfId="1" applyNumberFormat="1" applyFont="1" applyFill="1" applyBorder="1" applyAlignment="1">
      <alignment horizontal="center" vertical="center"/>
    </xf>
    <xf numFmtId="14" fontId="12" fillId="0" borderId="21" xfId="4" applyNumberFormat="1" applyFont="1" applyFill="1" applyBorder="1"/>
    <xf numFmtId="43" fontId="12" fillId="0" borderId="22" xfId="1" applyFont="1" applyFill="1" applyBorder="1"/>
    <xf numFmtId="14" fontId="12" fillId="0" borderId="28" xfId="4" applyNumberFormat="1" applyFont="1" applyFill="1" applyBorder="1"/>
    <xf numFmtId="43" fontId="12" fillId="0" borderId="30" xfId="1" applyFont="1" applyFill="1" applyBorder="1"/>
    <xf numFmtId="14" fontId="12" fillId="0" borderId="18" xfId="4" applyNumberFormat="1" applyFont="1" applyFill="1" applyBorder="1"/>
    <xf numFmtId="43" fontId="12" fillId="0" borderId="20" xfId="1" applyFont="1" applyFill="1" applyBorder="1"/>
    <xf numFmtId="183" fontId="18" fillId="2" borderId="42" xfId="1" applyNumberFormat="1" applyFont="1" applyFill="1" applyBorder="1" applyAlignment="1">
      <alignment vertical="center"/>
    </xf>
    <xf numFmtId="0" fontId="6" fillId="0" borderId="35" xfId="0" applyFont="1" applyBorder="1"/>
    <xf numFmtId="9" fontId="6" fillId="0" borderId="35" xfId="2" applyFont="1" applyBorder="1"/>
    <xf numFmtId="0" fontId="6" fillId="0" borderId="36" xfId="0" applyFont="1" applyBorder="1"/>
    <xf numFmtId="0" fontId="6" fillId="0" borderId="38" xfId="0" applyFont="1" applyBorder="1"/>
    <xf numFmtId="0" fontId="6" fillId="0" borderId="26" xfId="0" applyFont="1" applyBorder="1"/>
    <xf numFmtId="9" fontId="10" fillId="2" borderId="26" xfId="0" applyNumberFormat="1" applyFont="1" applyFill="1" applyBorder="1"/>
    <xf numFmtId="0" fontId="6" fillId="0" borderId="27" xfId="0" applyFont="1" applyBorder="1"/>
    <xf numFmtId="0" fontId="12" fillId="0" borderId="34" xfId="0" applyFont="1" applyFill="1" applyBorder="1" applyAlignment="1">
      <alignment vertical="center"/>
    </xf>
    <xf numFmtId="43" fontId="12" fillId="2" borderId="35" xfId="1" applyFont="1" applyFill="1" applyBorder="1" applyAlignment="1">
      <alignment horizontal="center"/>
    </xf>
    <xf numFmtId="43" fontId="12" fillId="0" borderId="35" xfId="1" applyFont="1" applyFill="1" applyBorder="1" applyAlignment="1">
      <alignment horizontal="center"/>
    </xf>
    <xf numFmtId="43" fontId="12" fillId="0" borderId="36" xfId="1" applyFont="1" applyFill="1" applyBorder="1" applyAlignment="1">
      <alignment horizontal="center"/>
    </xf>
    <xf numFmtId="0" fontId="12" fillId="0" borderId="37" xfId="0" applyFont="1" applyFill="1" applyBorder="1" applyAlignment="1">
      <alignment vertical="center"/>
    </xf>
    <xf numFmtId="43" fontId="12" fillId="0" borderId="38" xfId="1" applyFont="1" applyFill="1" applyBorder="1" applyAlignment="1">
      <alignment horizontal="center"/>
    </xf>
    <xf numFmtId="43" fontId="12" fillId="0" borderId="25" xfId="1" applyFont="1" applyFill="1" applyBorder="1" applyAlignment="1">
      <alignment vertical="center"/>
    </xf>
    <xf numFmtId="43" fontId="12" fillId="0" borderId="26" xfId="1" applyFont="1" applyFill="1" applyBorder="1" applyAlignment="1">
      <alignment horizontal="center" vertical="center"/>
    </xf>
    <xf numFmtId="43" fontId="12" fillId="0" borderId="27" xfId="1" applyFont="1" applyFill="1" applyBorder="1" applyAlignment="1">
      <alignment horizontal="center" vertical="center"/>
    </xf>
    <xf numFmtId="0" fontId="6" fillId="0" borderId="50" xfId="0" applyFont="1" applyBorder="1"/>
    <xf numFmtId="183" fontId="10" fillId="2" borderId="42" xfId="1" applyNumberFormat="1" applyFont="1" applyFill="1" applyBorder="1"/>
    <xf numFmtId="0" fontId="12" fillId="0" borderId="21" xfId="0" applyFont="1" applyBorder="1" applyAlignment="1">
      <alignment horizontal="center"/>
    </xf>
    <xf numFmtId="43" fontId="12" fillId="0" borderId="22" xfId="1" applyFont="1" applyBorder="1" applyAlignment="1">
      <alignment horizontal="center"/>
    </xf>
    <xf numFmtId="0" fontId="12" fillId="2" borderId="21" xfId="0" applyFont="1" applyFill="1" applyBorder="1" applyAlignment="1">
      <alignment horizontal="center"/>
    </xf>
    <xf numFmtId="43" fontId="12" fillId="2" borderId="22" xfId="1" applyFont="1" applyFill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43" fontId="12" fillId="0" borderId="30" xfId="1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43" fontId="12" fillId="0" borderId="20" xfId="1" applyFont="1" applyBorder="1" applyAlignment="1">
      <alignment horizontal="center"/>
    </xf>
    <xf numFmtId="43" fontId="10" fillId="2" borderId="42" xfId="1" applyFont="1" applyFill="1" applyBorder="1"/>
    <xf numFmtId="43" fontId="10" fillId="2" borderId="42" xfId="1" applyFont="1" applyFill="1" applyBorder="1" applyAlignment="1">
      <alignment vertical="center"/>
    </xf>
    <xf numFmtId="0" fontId="24" fillId="3" borderId="32" xfId="3" applyFont="1" applyFill="1" applyBorder="1" applyAlignment="1">
      <alignment horizontal="center" vertical="center"/>
    </xf>
    <xf numFmtId="0" fontId="24" fillId="3" borderId="32" xfId="3" applyFont="1" applyFill="1" applyBorder="1" applyAlignment="1">
      <alignment horizontal="center" vertical="center" wrapText="1"/>
    </xf>
    <xf numFmtId="0" fontId="24" fillId="3" borderId="33" xfId="3" applyFont="1" applyFill="1" applyBorder="1" applyAlignment="1">
      <alignment horizontal="center" vertical="center"/>
    </xf>
    <xf numFmtId="2" fontId="10" fillId="0" borderId="42" xfId="0" applyNumberFormat="1" applyFont="1" applyFill="1" applyBorder="1" applyAlignment="1">
      <alignment horizontal="center" vertical="center"/>
    </xf>
    <xf numFmtId="2" fontId="10" fillId="0" borderId="42" xfId="0" applyNumberFormat="1" applyFont="1" applyFill="1" applyBorder="1" applyAlignment="1">
      <alignment horizontal="center"/>
    </xf>
    <xf numFmtId="43" fontId="18" fillId="2" borderId="42" xfId="1" applyFont="1" applyFill="1" applyBorder="1" applyAlignment="1">
      <alignment horizontal="center" vertical="center"/>
    </xf>
    <xf numFmtId="0" fontId="24" fillId="3" borderId="50" xfId="3" applyFont="1" applyFill="1" applyBorder="1" applyAlignment="1">
      <alignment horizontal="left" vertical="center" wrapText="1"/>
    </xf>
    <xf numFmtId="0" fontId="24" fillId="3" borderId="50" xfId="3" applyFont="1" applyFill="1" applyBorder="1" applyAlignment="1">
      <alignment horizontal="center" vertical="center" wrapText="1"/>
    </xf>
    <xf numFmtId="43" fontId="12" fillId="0" borderId="19" xfId="1" applyFont="1" applyFill="1" applyBorder="1"/>
    <xf numFmtId="43" fontId="6" fillId="0" borderId="20" xfId="0" applyNumberFormat="1" applyFont="1" applyBorder="1"/>
    <xf numFmtId="43" fontId="6" fillId="0" borderId="22" xfId="0" applyNumberFormat="1" applyFont="1" applyBorder="1"/>
    <xf numFmtId="43" fontId="12" fillId="0" borderId="29" xfId="1" applyFont="1" applyFill="1" applyBorder="1"/>
    <xf numFmtId="43" fontId="6" fillId="0" borderId="30" xfId="0" applyNumberFormat="1" applyFont="1" applyBorder="1"/>
    <xf numFmtId="2" fontId="10" fillId="2" borderId="42" xfId="1" applyNumberFormat="1" applyFont="1" applyFill="1" applyBorder="1" applyAlignment="1">
      <alignment horizontal="right" vertical="center"/>
    </xf>
    <xf numFmtId="179" fontId="10" fillId="8" borderId="22" xfId="1" applyNumberFormat="1" applyFont="1" applyFill="1" applyBorder="1"/>
    <xf numFmtId="179" fontId="6" fillId="0" borderId="21" xfId="1" applyNumberFormat="1" applyFont="1" applyBorder="1"/>
    <xf numFmtId="179" fontId="6" fillId="0" borderId="61" xfId="1" applyNumberFormat="1" applyFont="1" applyFill="1" applyBorder="1"/>
    <xf numFmtId="179" fontId="6" fillId="0" borderId="16" xfId="1" applyNumberFormat="1" applyFont="1" applyFill="1" applyBorder="1"/>
    <xf numFmtId="179" fontId="10" fillId="8" borderId="62" xfId="1" applyNumberFormat="1" applyFont="1" applyFill="1" applyBorder="1"/>
    <xf numFmtId="179" fontId="6" fillId="0" borderId="21" xfId="0" applyNumberFormat="1" applyFont="1" applyBorder="1"/>
    <xf numFmtId="179" fontId="10" fillId="8" borderId="22" xfId="0" applyNumberFormat="1" applyFont="1" applyFill="1" applyBorder="1"/>
    <xf numFmtId="179" fontId="6" fillId="0" borderId="61" xfId="0" applyNumberFormat="1" applyFont="1" applyBorder="1"/>
    <xf numFmtId="179" fontId="6" fillId="0" borderId="16" xfId="0" applyNumberFormat="1" applyFont="1" applyBorder="1"/>
    <xf numFmtId="179" fontId="10" fillId="8" borderId="62" xfId="0" applyNumberFormat="1" applyFont="1" applyFill="1" applyBorder="1"/>
    <xf numFmtId="9" fontId="6" fillId="0" borderId="42" xfId="2" applyNumberFormat="1" applyFont="1" applyBorder="1" applyAlignment="1">
      <alignment horizontal="center" vertical="center"/>
    </xf>
    <xf numFmtId="0" fontId="24" fillId="3" borderId="57" xfId="3" applyFont="1" applyFill="1" applyBorder="1" applyAlignment="1">
      <alignment horizontal="left" vertical="center" wrapText="1"/>
    </xf>
    <xf numFmtId="0" fontId="24" fillId="3" borderId="54" xfId="3" applyFont="1" applyFill="1" applyBorder="1" applyAlignment="1">
      <alignment horizontal="left" vertical="center" wrapText="1"/>
    </xf>
    <xf numFmtId="9" fontId="6" fillId="0" borderId="48" xfId="2" applyFont="1" applyBorder="1" applyAlignment="1">
      <alignment horizontal="center" vertical="center"/>
    </xf>
    <xf numFmtId="9" fontId="6" fillId="0" borderId="49" xfId="2" applyFont="1" applyBorder="1" applyAlignment="1">
      <alignment horizontal="center" vertical="center"/>
    </xf>
    <xf numFmtId="10" fontId="6" fillId="0" borderId="48" xfId="0" applyNumberFormat="1" applyFont="1" applyBorder="1" applyAlignment="1">
      <alignment horizontal="center" vertical="center"/>
    </xf>
    <xf numFmtId="10" fontId="6" fillId="0" borderId="52" xfId="0" applyNumberFormat="1" applyFont="1" applyBorder="1" applyAlignment="1">
      <alignment horizontal="center"/>
    </xf>
    <xf numFmtId="10" fontId="6" fillId="0" borderId="49" xfId="0" applyNumberFormat="1" applyFont="1" applyBorder="1" applyAlignment="1">
      <alignment horizontal="center"/>
    </xf>
    <xf numFmtId="179" fontId="6" fillId="0" borderId="61" xfId="1" applyNumberFormat="1" applyFont="1" applyBorder="1"/>
    <xf numFmtId="179" fontId="6" fillId="0" borderId="16" xfId="1" applyNumberFormat="1" applyFont="1" applyBorder="1"/>
    <xf numFmtId="10" fontId="6" fillId="0" borderId="48" xfId="0" applyNumberFormat="1" applyFont="1" applyBorder="1" applyAlignment="1">
      <alignment horizontal="center"/>
    </xf>
    <xf numFmtId="179" fontId="6" fillId="0" borderId="18" xfId="1" applyNumberFormat="1" applyFont="1" applyBorder="1"/>
    <xf numFmtId="179" fontId="10" fillId="8" borderId="20" xfId="0" applyNumberFormat="1" applyFont="1" applyFill="1" applyBorder="1"/>
    <xf numFmtId="0" fontId="31" fillId="3" borderId="31" xfId="0" applyFont="1" applyFill="1" applyBorder="1" applyAlignment="1">
      <alignment horizontal="center" vertical="center" wrapText="1"/>
    </xf>
    <xf numFmtId="0" fontId="31" fillId="3" borderId="33" xfId="0" applyFont="1" applyFill="1" applyBorder="1" applyAlignment="1">
      <alignment horizontal="center" vertical="center" wrapText="1"/>
    </xf>
    <xf numFmtId="0" fontId="24" fillId="3" borderId="44" xfId="0" applyFont="1" applyFill="1" applyBorder="1" applyAlignment="1">
      <alignment horizontal="center" vertical="center" wrapText="1"/>
    </xf>
    <xf numFmtId="0" fontId="24" fillId="3" borderId="47" xfId="0" applyFont="1" applyFill="1" applyBorder="1" applyAlignment="1">
      <alignment horizontal="center" vertical="center" wrapText="1"/>
    </xf>
    <xf numFmtId="0" fontId="24" fillId="3" borderId="29" xfId="0" applyFont="1" applyFill="1" applyBorder="1" applyAlignment="1">
      <alignment horizontal="center" vertical="center" wrapText="1"/>
    </xf>
    <xf numFmtId="0" fontId="24" fillId="3" borderId="30" xfId="0" applyFont="1" applyFill="1" applyBorder="1" applyAlignment="1">
      <alignment horizontal="center" vertical="center" wrapText="1"/>
    </xf>
    <xf numFmtId="0" fontId="6" fillId="6" borderId="50" xfId="0" applyFont="1" applyFill="1" applyBorder="1" applyAlignment="1">
      <alignment horizontal="center" vertical="center" wrapText="1"/>
    </xf>
    <xf numFmtId="0" fontId="6" fillId="6" borderId="55" xfId="0" applyFont="1" applyFill="1" applyBorder="1" applyAlignment="1">
      <alignment horizontal="center" vertical="center" wrapText="1"/>
    </xf>
    <xf numFmtId="0" fontId="6" fillId="6" borderId="56" xfId="0" applyFont="1" applyFill="1" applyBorder="1" applyAlignment="1">
      <alignment horizontal="center" vertical="center" wrapText="1"/>
    </xf>
    <xf numFmtId="9" fontId="6" fillId="0" borderId="42" xfId="0" applyNumberFormat="1" applyFont="1" applyBorder="1"/>
    <xf numFmtId="9" fontId="10" fillId="4" borderId="42" xfId="0" applyNumberFormat="1" applyFont="1" applyFill="1" applyBorder="1"/>
    <xf numFmtId="10" fontId="6" fillId="0" borderId="42" xfId="0" applyNumberFormat="1" applyFont="1" applyFill="1" applyBorder="1"/>
    <xf numFmtId="0" fontId="31" fillId="3" borderId="19" xfId="0" applyFont="1" applyFill="1" applyBorder="1" applyAlignment="1">
      <alignment horizontal="center" vertical="center" wrapText="1"/>
    </xf>
    <xf numFmtId="0" fontId="31" fillId="3" borderId="20" xfId="0" applyFont="1" applyFill="1" applyBorder="1" applyAlignment="1">
      <alignment horizontal="center" vertical="center" wrapText="1"/>
    </xf>
    <xf numFmtId="0" fontId="31" fillId="3" borderId="22" xfId="0" applyFont="1" applyFill="1" applyBorder="1" applyAlignment="1">
      <alignment horizontal="center" vertical="center" wrapText="1"/>
    </xf>
    <xf numFmtId="0" fontId="31" fillId="3" borderId="29" xfId="0" applyFont="1" applyFill="1" applyBorder="1" applyAlignment="1">
      <alignment horizontal="center" vertical="center" wrapText="1"/>
    </xf>
    <xf numFmtId="0" fontId="6" fillId="3" borderId="30" xfId="0" applyFont="1" applyFill="1" applyBorder="1" applyAlignment="1">
      <alignment vertical="top" wrapText="1"/>
    </xf>
    <xf numFmtId="164" fontId="6" fillId="0" borderId="16" xfId="1" applyNumberFormat="1" applyFont="1" applyBorder="1"/>
    <xf numFmtId="0" fontId="24" fillId="3" borderId="31" xfId="3" applyFont="1" applyFill="1" applyBorder="1" applyAlignment="1">
      <alignment horizontal="center" vertical="center" wrapText="1"/>
    </xf>
    <xf numFmtId="0" fontId="24" fillId="3" borderId="33" xfId="3" applyFont="1" applyFill="1" applyBorder="1" applyAlignment="1">
      <alignment horizontal="center" vertical="center" wrapText="1"/>
    </xf>
    <xf numFmtId="164" fontId="24" fillId="3" borderId="29" xfId="1" applyNumberFormat="1" applyFont="1" applyFill="1" applyBorder="1" applyAlignment="1">
      <alignment horizontal="center" vertical="center"/>
    </xf>
    <xf numFmtId="164" fontId="24" fillId="3" borderId="30" xfId="1" applyNumberFormat="1" applyFont="1" applyFill="1" applyBorder="1" applyAlignment="1">
      <alignment horizontal="center" vertical="center"/>
    </xf>
    <xf numFmtId="164" fontId="9" fillId="3" borderId="20" xfId="1" applyNumberFormat="1" applyFont="1" applyFill="1" applyBorder="1" applyAlignment="1">
      <alignment horizontal="center" vertical="center"/>
    </xf>
    <xf numFmtId="164" fontId="9" fillId="3" borderId="22" xfId="1" applyNumberFormat="1" applyFont="1" applyFill="1" applyBorder="1" applyAlignment="1">
      <alignment horizontal="center" vertical="center"/>
    </xf>
    <xf numFmtId="164" fontId="9" fillId="3" borderId="30" xfId="1" applyNumberFormat="1" applyFont="1" applyFill="1" applyBorder="1" applyAlignment="1">
      <alignment horizontal="center" vertical="center"/>
    </xf>
    <xf numFmtId="179" fontId="6" fillId="2" borderId="48" xfId="0" applyNumberFormat="1" applyFont="1" applyFill="1" applyBorder="1" applyAlignment="1">
      <alignment horizontal="right"/>
    </xf>
    <xf numFmtId="179" fontId="32" fillId="2" borderId="52" xfId="0" applyNumberFormat="1" applyFont="1" applyFill="1" applyBorder="1" applyAlignment="1">
      <alignment horizontal="right" vertical="center" wrapText="1"/>
    </xf>
    <xf numFmtId="179" fontId="6" fillId="0" borderId="49" xfId="1" applyNumberFormat="1" applyFont="1" applyFill="1" applyBorder="1" applyAlignment="1">
      <alignment horizontal="right"/>
    </xf>
    <xf numFmtId="164" fontId="6" fillId="0" borderId="16" xfId="1" applyNumberFormat="1" applyFont="1" applyFill="1" applyBorder="1"/>
    <xf numFmtId="164" fontId="6" fillId="0" borderId="18" xfId="1" applyNumberFormat="1" applyFont="1" applyFill="1" applyBorder="1"/>
    <xf numFmtId="164" fontId="6" fillId="0" borderId="19" xfId="1" applyNumberFormat="1" applyFont="1" applyFill="1" applyBorder="1"/>
    <xf numFmtId="164" fontId="6" fillId="2" borderId="20" xfId="1" applyNumberFormat="1" applyFont="1" applyFill="1" applyBorder="1"/>
    <xf numFmtId="164" fontId="6" fillId="0" borderId="21" xfId="1" applyNumberFormat="1" applyFont="1" applyFill="1" applyBorder="1"/>
    <xf numFmtId="164" fontId="6" fillId="2" borderId="22" xfId="1" applyNumberFormat="1" applyFont="1" applyFill="1" applyBorder="1"/>
    <xf numFmtId="164" fontId="6" fillId="0" borderId="28" xfId="1" applyNumberFormat="1" applyFont="1" applyFill="1" applyBorder="1"/>
    <xf numFmtId="164" fontId="6" fillId="0" borderId="29" xfId="1" applyNumberFormat="1" applyFont="1" applyFill="1" applyBorder="1"/>
    <xf numFmtId="164" fontId="6" fillId="2" borderId="30" xfId="1" applyNumberFormat="1" applyFont="1" applyFill="1" applyBorder="1"/>
    <xf numFmtId="173" fontId="6" fillId="2" borderId="18" xfId="0" applyNumberFormat="1" applyFont="1" applyFill="1" applyBorder="1"/>
    <xf numFmtId="173" fontId="6" fillId="2" borderId="19" xfId="0" applyNumberFormat="1" applyFont="1" applyFill="1" applyBorder="1"/>
    <xf numFmtId="173" fontId="6" fillId="2" borderId="20" xfId="0" applyNumberFormat="1" applyFont="1" applyFill="1" applyBorder="1"/>
    <xf numFmtId="173" fontId="6" fillId="2" borderId="21" xfId="0" applyNumberFormat="1" applyFont="1" applyFill="1" applyBorder="1"/>
    <xf numFmtId="173" fontId="6" fillId="2" borderId="22" xfId="0" applyNumberFormat="1" applyFont="1" applyFill="1" applyBorder="1"/>
    <xf numFmtId="173" fontId="6" fillId="2" borderId="28" xfId="0" applyNumberFormat="1" applyFont="1" applyFill="1" applyBorder="1"/>
    <xf numFmtId="173" fontId="6" fillId="2" borderId="29" xfId="0" applyNumberFormat="1" applyFont="1" applyFill="1" applyBorder="1"/>
    <xf numFmtId="173" fontId="6" fillId="2" borderId="30" xfId="0" applyNumberFormat="1" applyFont="1" applyFill="1" applyBorder="1"/>
    <xf numFmtId="164" fontId="6" fillId="0" borderId="22" xfId="1" applyNumberFormat="1" applyFont="1" applyBorder="1"/>
    <xf numFmtId="164" fontId="6" fillId="0" borderId="30" xfId="1" applyNumberFormat="1" applyFont="1" applyBorder="1"/>
    <xf numFmtId="164" fontId="6" fillId="0" borderId="61" xfId="1" applyNumberFormat="1" applyFont="1" applyBorder="1"/>
    <xf numFmtId="164" fontId="6" fillId="0" borderId="62" xfId="1" applyNumberFormat="1" applyFont="1" applyBorder="1"/>
    <xf numFmtId="164" fontId="6" fillId="0" borderId="61" xfId="1" applyNumberFormat="1" applyFont="1" applyFill="1" applyBorder="1"/>
    <xf numFmtId="164" fontId="6" fillId="2" borderId="62" xfId="1" applyNumberFormat="1" applyFont="1" applyFill="1" applyBorder="1"/>
    <xf numFmtId="164" fontId="9" fillId="3" borderId="12" xfId="1" applyNumberFormat="1" applyFont="1" applyFill="1" applyBorder="1" applyAlignment="1">
      <alignment horizontal="center" vertical="center"/>
    </xf>
    <xf numFmtId="43" fontId="6" fillId="0" borderId="21" xfId="1" applyFont="1" applyFill="1" applyBorder="1"/>
    <xf numFmtId="43" fontId="6" fillId="2" borderId="22" xfId="1" applyFont="1" applyFill="1" applyBorder="1"/>
    <xf numFmtId="43" fontId="6" fillId="0" borderId="61" xfId="1" applyFont="1" applyFill="1" applyBorder="1"/>
    <xf numFmtId="43" fontId="6" fillId="2" borderId="62" xfId="1" applyFont="1" applyFill="1" applyBorder="1"/>
    <xf numFmtId="2" fontId="10" fillId="0" borderId="27" xfId="0" applyNumberFormat="1" applyFont="1" applyBorder="1"/>
    <xf numFmtId="164" fontId="24" fillId="3" borderId="47" xfId="1" applyNumberFormat="1" applyFont="1" applyFill="1" applyBorder="1" applyAlignment="1">
      <alignment horizontal="center" vertical="center"/>
    </xf>
    <xf numFmtId="0" fontId="6" fillId="6" borderId="57" xfId="0" applyFont="1" applyFill="1" applyBorder="1" applyAlignment="1">
      <alignment horizontal="center" vertical="center" wrapText="1"/>
    </xf>
    <xf numFmtId="0" fontId="6" fillId="6" borderId="58" xfId="0" applyFont="1" applyFill="1" applyBorder="1" applyAlignment="1">
      <alignment horizontal="center" vertical="center" wrapText="1"/>
    </xf>
    <xf numFmtId="0" fontId="6" fillId="6" borderId="34" xfId="0" applyFont="1" applyFill="1" applyBorder="1" applyAlignment="1">
      <alignment horizontal="center" vertical="center" wrapText="1"/>
    </xf>
    <xf numFmtId="0" fontId="6" fillId="6" borderId="36" xfId="0" applyFont="1" applyFill="1" applyBorder="1" applyAlignment="1">
      <alignment horizontal="center" vertical="center" wrapText="1"/>
    </xf>
    <xf numFmtId="2" fontId="10" fillId="0" borderId="56" xfId="0" applyNumberFormat="1" applyFont="1" applyBorder="1"/>
    <xf numFmtId="166" fontId="6" fillId="0" borderId="36" xfId="0" applyNumberFormat="1" applyFont="1" applyFill="1" applyBorder="1"/>
    <xf numFmtId="166" fontId="6" fillId="0" borderId="38" xfId="1" applyNumberFormat="1" applyFont="1" applyFill="1" applyBorder="1"/>
    <xf numFmtId="166" fontId="6" fillId="0" borderId="27" xfId="1" applyNumberFormat="1" applyFont="1" applyFill="1" applyBorder="1"/>
    <xf numFmtId="166" fontId="6" fillId="0" borderId="38" xfId="0" applyNumberFormat="1" applyFont="1" applyFill="1" applyBorder="1"/>
    <xf numFmtId="2" fontId="10" fillId="0" borderId="56" xfId="0" applyNumberFormat="1" applyFont="1" applyFill="1" applyBorder="1"/>
    <xf numFmtId="0" fontId="6" fillId="6" borderId="59" xfId="0" applyFont="1" applyFill="1" applyBorder="1" applyAlignment="1">
      <alignment horizontal="center" vertical="center" wrapText="1"/>
    </xf>
    <xf numFmtId="0" fontId="6" fillId="6" borderId="60" xfId="0" applyFont="1" applyFill="1" applyBorder="1" applyAlignment="1">
      <alignment horizontal="center" vertical="center" wrapText="1"/>
    </xf>
    <xf numFmtId="164" fontId="9" fillId="3" borderId="29" xfId="1" applyNumberFormat="1" applyFont="1" applyFill="1" applyBorder="1" applyAlignment="1">
      <alignment horizontal="center" vertical="center"/>
    </xf>
    <xf numFmtId="164" fontId="9" fillId="3" borderId="64" xfId="1" applyNumberFormat="1" applyFont="1" applyFill="1" applyBorder="1" applyAlignment="1">
      <alignment horizontal="center" vertical="center"/>
    </xf>
    <xf numFmtId="164" fontId="9" fillId="3" borderId="65" xfId="1" applyNumberFormat="1" applyFont="1" applyFill="1" applyBorder="1" applyAlignment="1">
      <alignment horizontal="center" vertical="center"/>
    </xf>
    <xf numFmtId="164" fontId="6" fillId="0" borderId="20" xfId="1" applyNumberFormat="1" applyFont="1" applyFill="1" applyBorder="1"/>
    <xf numFmtId="164" fontId="6" fillId="0" borderId="22" xfId="1" applyNumberFormat="1" applyFont="1" applyFill="1" applyBorder="1"/>
    <xf numFmtId="164" fontId="6" fillId="0" borderId="30" xfId="1" applyNumberFormat="1" applyFont="1" applyFill="1" applyBorder="1"/>
    <xf numFmtId="164" fontId="6" fillId="0" borderId="68" xfId="1" applyNumberFormat="1" applyFont="1" applyFill="1" applyBorder="1"/>
    <xf numFmtId="164" fontId="6" fillId="0" borderId="69" xfId="1" applyNumberFormat="1" applyFont="1" applyFill="1" applyBorder="1"/>
    <xf numFmtId="164" fontId="6" fillId="0" borderId="19" xfId="1" applyNumberFormat="1" applyFont="1" applyBorder="1"/>
    <xf numFmtId="176" fontId="6" fillId="0" borderId="30" xfId="0" applyNumberFormat="1" applyFont="1" applyFill="1" applyBorder="1" applyAlignment="1" applyProtection="1">
      <alignment horizontal="center"/>
      <protection locked="0"/>
    </xf>
    <xf numFmtId="164" fontId="6" fillId="0" borderId="68" xfId="1" applyNumberFormat="1" applyFont="1" applyBorder="1"/>
    <xf numFmtId="173" fontId="6" fillId="0" borderId="68" xfId="0" applyNumberFormat="1" applyFont="1" applyFill="1" applyBorder="1"/>
    <xf numFmtId="173" fontId="6" fillId="0" borderId="13" xfId="0" applyNumberFormat="1" applyFont="1" applyFill="1" applyBorder="1"/>
    <xf numFmtId="173" fontId="6" fillId="0" borderId="69" xfId="0" applyNumberFormat="1" applyFont="1" applyFill="1" applyBorder="1"/>
    <xf numFmtId="3" fontId="6" fillId="0" borderId="19" xfId="1" applyNumberFormat="1" applyFont="1" applyFill="1" applyBorder="1"/>
    <xf numFmtId="3" fontId="6" fillId="0" borderId="20" xfId="1" applyNumberFormat="1" applyFont="1" applyFill="1" applyBorder="1"/>
    <xf numFmtId="3" fontId="6" fillId="0" borderId="22" xfId="1" applyNumberFormat="1" applyFont="1" applyFill="1" applyBorder="1"/>
    <xf numFmtId="3" fontId="6" fillId="0" borderId="29" xfId="1" applyNumberFormat="1" applyFont="1" applyFill="1" applyBorder="1"/>
    <xf numFmtId="3" fontId="6" fillId="0" borderId="30" xfId="1" applyNumberFormat="1" applyFont="1" applyFill="1" applyBorder="1"/>
    <xf numFmtId="3" fontId="6" fillId="0" borderId="68" xfId="1" applyNumberFormat="1" applyFont="1" applyFill="1" applyBorder="1"/>
    <xf numFmtId="3" fontId="6" fillId="0" borderId="69" xfId="1" applyNumberFormat="1" applyFont="1" applyFill="1" applyBorder="1"/>
    <xf numFmtId="43" fontId="6" fillId="0" borderId="19" xfId="1" applyFont="1" applyFill="1" applyBorder="1"/>
    <xf numFmtId="43" fontId="6" fillId="0" borderId="20" xfId="1" applyFont="1" applyFill="1" applyBorder="1"/>
    <xf numFmtId="43" fontId="6" fillId="0" borderId="22" xfId="1" applyFont="1" applyFill="1" applyBorder="1"/>
    <xf numFmtId="176" fontId="6" fillId="0" borderId="22" xfId="1" applyNumberFormat="1" applyFont="1" applyFill="1" applyBorder="1"/>
    <xf numFmtId="176" fontId="6" fillId="0" borderId="30" xfId="1" applyNumberFormat="1" applyFont="1" applyFill="1" applyBorder="1"/>
    <xf numFmtId="43" fontId="6" fillId="0" borderId="68" xfId="1" applyFont="1" applyFill="1" applyBorder="1"/>
    <xf numFmtId="173" fontId="10" fillId="2" borderId="56" xfId="0" applyNumberFormat="1" applyFont="1" applyFill="1" applyBorder="1"/>
    <xf numFmtId="166" fontId="6" fillId="2" borderId="36" xfId="0" applyNumberFormat="1" applyFont="1" applyFill="1" applyBorder="1"/>
    <xf numFmtId="166" fontId="6" fillId="2" borderId="38" xfId="1" applyNumberFormat="1" applyFont="1" applyFill="1" applyBorder="1"/>
    <xf numFmtId="166" fontId="6" fillId="2" borderId="38" xfId="0" applyNumberFormat="1" applyFont="1" applyFill="1" applyBorder="1"/>
    <xf numFmtId="166" fontId="6" fillId="2" borderId="27" xfId="1" applyNumberFormat="1" applyFont="1" applyFill="1" applyBorder="1"/>
    <xf numFmtId="173" fontId="10" fillId="0" borderId="56" xfId="0" applyNumberFormat="1" applyFont="1" applyBorder="1"/>
    <xf numFmtId="0" fontId="6" fillId="2" borderId="25" xfId="0" applyFont="1" applyFill="1" applyBorder="1"/>
    <xf numFmtId="164" fontId="9" fillId="3" borderId="64" xfId="1" applyNumberFormat="1" applyFont="1" applyFill="1" applyBorder="1" applyAlignment="1">
      <alignment vertical="center"/>
    </xf>
    <xf numFmtId="164" fontId="9" fillId="3" borderId="12" xfId="1" applyNumberFormat="1" applyFont="1" applyFill="1" applyBorder="1" applyAlignment="1">
      <alignment vertical="center"/>
    </xf>
    <xf numFmtId="164" fontId="9" fillId="3" borderId="65" xfId="1" applyNumberFormat="1" applyFont="1" applyFill="1" applyBorder="1" applyAlignment="1">
      <alignment vertical="center"/>
    </xf>
    <xf numFmtId="180" fontId="12" fillId="2" borderId="48" xfId="1" applyNumberFormat="1" applyFont="1" applyFill="1" applyBorder="1" applyAlignment="1">
      <alignment horizontal="right" vertical="center"/>
    </xf>
    <xf numFmtId="180" fontId="12" fillId="2" borderId="52" xfId="1" applyNumberFormat="1" applyFont="1" applyFill="1" applyBorder="1" applyAlignment="1">
      <alignment horizontal="right" vertical="center"/>
    </xf>
    <xf numFmtId="180" fontId="6" fillId="0" borderId="49" xfId="1" applyNumberFormat="1" applyFont="1" applyFill="1" applyBorder="1" applyAlignment="1">
      <alignment horizontal="right"/>
    </xf>
    <xf numFmtId="179" fontId="6" fillId="2" borderId="58" xfId="0" applyNumberFormat="1" applyFont="1" applyFill="1" applyBorder="1" applyAlignment="1">
      <alignment horizontal="right"/>
    </xf>
    <xf numFmtId="179" fontId="32" fillId="2" borderId="24" xfId="0" applyNumberFormat="1" applyFont="1" applyFill="1" applyBorder="1" applyAlignment="1">
      <alignment horizontal="right" vertical="center" wrapText="1"/>
    </xf>
    <xf numFmtId="179" fontId="6" fillId="0" borderId="66" xfId="1" applyNumberFormat="1" applyFont="1" applyFill="1" applyBorder="1" applyAlignment="1">
      <alignment horizontal="right"/>
    </xf>
    <xf numFmtId="164" fontId="9" fillId="3" borderId="20" xfId="1" applyNumberFormat="1" applyFont="1" applyFill="1" applyBorder="1" applyAlignment="1">
      <alignment vertical="center"/>
    </xf>
    <xf numFmtId="164" fontId="9" fillId="3" borderId="22" xfId="1" applyNumberFormat="1" applyFont="1" applyFill="1" applyBorder="1" applyAlignment="1">
      <alignment vertical="center"/>
    </xf>
    <xf numFmtId="164" fontId="9" fillId="3" borderId="30" xfId="1" applyNumberFormat="1" applyFont="1" applyFill="1" applyBorder="1" applyAlignment="1">
      <alignment vertical="center"/>
    </xf>
    <xf numFmtId="176" fontId="6" fillId="2" borderId="30" xfId="0" applyNumberFormat="1" applyFont="1" applyFill="1" applyBorder="1" applyAlignment="1" applyProtection="1">
      <alignment horizontal="center"/>
      <protection locked="0"/>
    </xf>
    <xf numFmtId="3" fontId="6" fillId="2" borderId="20" xfId="1" applyNumberFormat="1" applyFont="1" applyFill="1" applyBorder="1"/>
    <xf numFmtId="3" fontId="6" fillId="2" borderId="22" xfId="1" applyNumberFormat="1" applyFont="1" applyFill="1" applyBorder="1"/>
    <xf numFmtId="3" fontId="6" fillId="2" borderId="30" xfId="1" applyNumberFormat="1" applyFont="1" applyFill="1" applyBorder="1"/>
    <xf numFmtId="43" fontId="6" fillId="2" borderId="20" xfId="1" applyFont="1" applyFill="1" applyBorder="1"/>
    <xf numFmtId="176" fontId="6" fillId="2" borderId="22" xfId="1" applyNumberFormat="1" applyFont="1" applyFill="1" applyBorder="1"/>
    <xf numFmtId="176" fontId="6" fillId="2" borderId="30" xfId="1" applyNumberFormat="1" applyFont="1" applyFill="1" applyBorder="1"/>
    <xf numFmtId="173" fontId="6" fillId="2" borderId="68" xfId="0" applyNumberFormat="1" applyFont="1" applyFill="1" applyBorder="1"/>
    <xf numFmtId="173" fontId="6" fillId="2" borderId="69" xfId="0" applyNumberFormat="1" applyFont="1" applyFill="1" applyBorder="1"/>
    <xf numFmtId="0" fontId="6" fillId="6" borderId="54" xfId="0" applyFont="1" applyFill="1" applyBorder="1" applyAlignment="1">
      <alignment horizontal="center" vertical="center" wrapText="1"/>
    </xf>
    <xf numFmtId="0" fontId="6" fillId="6" borderId="66" xfId="0" applyFont="1" applyFill="1" applyBorder="1" applyAlignment="1">
      <alignment horizontal="center" vertical="center" wrapText="1"/>
    </xf>
    <xf numFmtId="164" fontId="6" fillId="2" borderId="20" xfId="1" applyNumberFormat="1" applyFont="1" applyFill="1" applyBorder="1" applyAlignment="1">
      <alignment vertical="center"/>
    </xf>
    <xf numFmtId="3" fontId="6" fillId="0" borderId="18" xfId="1" applyNumberFormat="1" applyFont="1" applyFill="1" applyBorder="1"/>
    <xf numFmtId="3" fontId="6" fillId="0" borderId="21" xfId="1" applyNumberFormat="1" applyFont="1" applyFill="1" applyBorder="1"/>
    <xf numFmtId="3" fontId="6" fillId="0" borderId="28" xfId="1" applyNumberFormat="1" applyFont="1" applyFill="1" applyBorder="1"/>
    <xf numFmtId="43" fontId="6" fillId="0" borderId="18" xfId="1" applyFont="1" applyFill="1" applyBorder="1"/>
    <xf numFmtId="164" fontId="6" fillId="0" borderId="29" xfId="1" applyNumberFormat="1" applyFont="1" applyBorder="1"/>
    <xf numFmtId="164" fontId="6" fillId="2" borderId="22" xfId="1" applyNumberFormat="1" applyFont="1" applyFill="1" applyBorder="1" applyAlignment="1">
      <alignment vertical="center"/>
    </xf>
    <xf numFmtId="43" fontId="6" fillId="7" borderId="20" xfId="1" applyFont="1" applyFill="1" applyBorder="1"/>
    <xf numFmtId="43" fontId="6" fillId="7" borderId="22" xfId="1" applyFont="1" applyFill="1" applyBorder="1"/>
    <xf numFmtId="176" fontId="6" fillId="7" borderId="22" xfId="1" applyNumberFormat="1" applyFont="1" applyFill="1" applyBorder="1"/>
    <xf numFmtId="176" fontId="6" fillId="7" borderId="30" xfId="1" applyNumberFormat="1" applyFont="1" applyFill="1" applyBorder="1"/>
    <xf numFmtId="176" fontId="6" fillId="2" borderId="20" xfId="1" applyNumberFormat="1" applyFont="1" applyFill="1" applyBorder="1"/>
    <xf numFmtId="0" fontId="24" fillId="3" borderId="31" xfId="3" applyFont="1" applyFill="1" applyBorder="1" applyAlignment="1">
      <alignment horizontal="center" vertical="center" wrapText="1"/>
    </xf>
    <xf numFmtId="0" fontId="24" fillId="3" borderId="33" xfId="3" applyFont="1" applyFill="1" applyBorder="1" applyAlignment="1">
      <alignment horizontal="center" vertical="center" wrapText="1"/>
    </xf>
    <xf numFmtId="179" fontId="10" fillId="8" borderId="50" xfId="0" applyNumberFormat="1" applyFont="1" applyFill="1" applyBorder="1"/>
    <xf numFmtId="179" fontId="10" fillId="8" borderId="32" xfId="0" applyNumberFormat="1" applyFont="1" applyFill="1" applyBorder="1"/>
    <xf numFmtId="0" fontId="12" fillId="2" borderId="0" xfId="3" applyFont="1" applyFill="1" applyAlignment="1">
      <alignment horizontal="center" vertical="center"/>
    </xf>
    <xf numFmtId="0" fontId="38" fillId="2" borderId="0" xfId="3" applyFont="1" applyFill="1" applyAlignment="1">
      <alignment horizontal="center" vertical="center"/>
    </xf>
    <xf numFmtId="0" fontId="39" fillId="2" borderId="0" xfId="3" applyFont="1" applyFill="1" applyAlignment="1">
      <alignment vertical="center"/>
    </xf>
    <xf numFmtId="0" fontId="38" fillId="2" borderId="0" xfId="3" applyFont="1" applyFill="1" applyAlignment="1">
      <alignment vertical="center"/>
    </xf>
    <xf numFmtId="0" fontId="40" fillId="2" borderId="0" xfId="3" applyFont="1" applyFill="1" applyAlignment="1">
      <alignment vertical="center"/>
    </xf>
    <xf numFmtId="0" fontId="12" fillId="2" borderId="1" xfId="3" applyFont="1" applyFill="1" applyBorder="1" applyAlignment="1">
      <alignment horizontal="center" vertical="center"/>
    </xf>
    <xf numFmtId="0" fontId="19" fillId="2" borderId="1" xfId="3" applyFont="1" applyFill="1" applyBorder="1" applyAlignment="1">
      <alignment vertical="center"/>
    </xf>
    <xf numFmtId="10" fontId="6" fillId="0" borderId="0" xfId="0" applyNumberFormat="1" applyFont="1" applyBorder="1"/>
    <xf numFmtId="0" fontId="23" fillId="0" borderId="0" xfId="3" applyFont="1" applyFill="1" applyAlignment="1">
      <alignment horizontal="left" vertical="center"/>
    </xf>
    <xf numFmtId="0" fontId="14" fillId="0" borderId="0" xfId="3" applyFont="1" applyFill="1" applyBorder="1" applyAlignment="1">
      <alignment vertical="center"/>
    </xf>
    <xf numFmtId="0" fontId="27" fillId="0" borderId="0" xfId="0" applyFont="1" applyFill="1" applyBorder="1" applyAlignment="1">
      <alignment horizontal="left" vertical="center"/>
    </xf>
    <xf numFmtId="3" fontId="28" fillId="0" borderId="0" xfId="0" applyNumberFormat="1" applyFont="1" applyFill="1" applyBorder="1" applyAlignment="1">
      <alignment horizontal="right" vertical="center" wrapText="1"/>
    </xf>
    <xf numFmtId="0" fontId="12" fillId="2" borderId="0" xfId="3" applyFont="1" applyFill="1" applyAlignment="1">
      <alignment horizontal="left" vertical="center"/>
    </xf>
    <xf numFmtId="0" fontId="6" fillId="0" borderId="6" xfId="7" applyFont="1" applyBorder="1"/>
    <xf numFmtId="164" fontId="23" fillId="3" borderId="0" xfId="3" applyNumberFormat="1" applyFont="1" applyFill="1" applyAlignment="1">
      <alignment horizontal="left" vertical="center"/>
    </xf>
    <xf numFmtId="164" fontId="6" fillId="0" borderId="0" xfId="0" applyNumberFormat="1" applyFont="1"/>
    <xf numFmtId="0" fontId="24" fillId="3" borderId="31" xfId="0" applyFont="1" applyFill="1" applyBorder="1" applyAlignment="1">
      <alignment horizontal="center" vertical="center"/>
    </xf>
    <xf numFmtId="0" fontId="24" fillId="3" borderId="32" xfId="0" applyFont="1" applyFill="1" applyBorder="1" applyAlignment="1">
      <alignment horizontal="center" vertical="center" wrapText="1"/>
    </xf>
    <xf numFmtId="0" fontId="24" fillId="3" borderId="3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4" fontId="6" fillId="0" borderId="0" xfId="0" applyNumberFormat="1" applyFont="1"/>
    <xf numFmtId="4" fontId="6" fillId="0" borderId="0" xfId="0" applyNumberFormat="1" applyFont="1" applyBorder="1"/>
    <xf numFmtId="43" fontId="6" fillId="0" borderId="0" xfId="1" applyFont="1" applyFill="1" applyBorder="1"/>
    <xf numFmtId="164" fontId="6" fillId="0" borderId="0" xfId="1" applyNumberFormat="1" applyFont="1" applyFill="1" applyBorder="1"/>
    <xf numFmtId="0" fontId="24" fillId="3" borderId="31" xfId="0" applyFont="1" applyFill="1" applyBorder="1"/>
    <xf numFmtId="0" fontId="24" fillId="3" borderId="32" xfId="0" applyFont="1" applyFill="1" applyBorder="1" applyAlignment="1">
      <alignment horizontal="center"/>
    </xf>
    <xf numFmtId="0" fontId="24" fillId="3" borderId="33" xfId="0" applyFont="1" applyFill="1" applyBorder="1" applyAlignment="1">
      <alignment horizontal="center"/>
    </xf>
    <xf numFmtId="2" fontId="6" fillId="0" borderId="19" xfId="0" applyNumberFormat="1" applyFont="1" applyFill="1" applyBorder="1" applyAlignment="1">
      <alignment horizontal="center" vertical="center"/>
    </xf>
    <xf numFmtId="164" fontId="6" fillId="0" borderId="0" xfId="1" applyNumberFormat="1" applyFont="1" applyFill="1" applyBorder="1" applyAlignment="1">
      <alignment horizontal="left" vertical="top"/>
    </xf>
    <xf numFmtId="2" fontId="6" fillId="0" borderId="11" xfId="0" applyNumberFormat="1" applyFont="1" applyFill="1" applyBorder="1" applyAlignment="1">
      <alignment horizontal="center" vertical="center"/>
    </xf>
    <xf numFmtId="2" fontId="6" fillId="0" borderId="29" xfId="0" applyNumberFormat="1" applyFont="1" applyFill="1" applyBorder="1" applyAlignment="1">
      <alignment horizontal="center" vertical="center"/>
    </xf>
    <xf numFmtId="164" fontId="6" fillId="0" borderId="0" xfId="1" applyNumberFormat="1" applyFont="1"/>
    <xf numFmtId="43" fontId="6" fillId="0" borderId="0" xfId="1" applyFont="1"/>
    <xf numFmtId="43" fontId="24" fillId="3" borderId="31" xfId="1" applyFont="1" applyFill="1" applyBorder="1" applyAlignment="1">
      <alignment horizontal="center" vertical="center"/>
    </xf>
    <xf numFmtId="43" fontId="24" fillId="3" borderId="32" xfId="1" applyFont="1" applyFill="1" applyBorder="1" applyAlignment="1">
      <alignment horizontal="center" vertical="center"/>
    </xf>
    <xf numFmtId="43" fontId="24" fillId="3" borderId="33" xfId="1" applyFont="1" applyFill="1" applyBorder="1" applyAlignment="1">
      <alignment horizontal="center" vertical="center"/>
    </xf>
    <xf numFmtId="43" fontId="24" fillId="3" borderId="18" xfId="1" applyFont="1" applyFill="1" applyBorder="1" applyAlignment="1">
      <alignment horizontal="center" vertical="center"/>
    </xf>
    <xf numFmtId="43" fontId="24" fillId="3" borderId="19" xfId="1" applyFont="1" applyFill="1" applyBorder="1" applyAlignment="1">
      <alignment horizontal="center" vertical="center"/>
    </xf>
    <xf numFmtId="43" fontId="24" fillId="3" borderId="20" xfId="1" applyFont="1" applyFill="1" applyBorder="1" applyAlignment="1">
      <alignment horizontal="center" vertical="center"/>
    </xf>
    <xf numFmtId="43" fontId="24" fillId="3" borderId="42" xfId="1" applyFont="1" applyFill="1" applyBorder="1" applyAlignment="1">
      <alignment horizontal="center" vertical="center" wrapText="1"/>
    </xf>
    <xf numFmtId="0" fontId="24" fillId="3" borderId="18" xfId="0" applyFont="1" applyFill="1" applyBorder="1" applyAlignment="1">
      <alignment horizontal="center" vertical="center" wrapText="1"/>
    </xf>
    <xf numFmtId="0" fontId="18" fillId="0" borderId="7" xfId="7" applyFont="1" applyBorder="1"/>
    <xf numFmtId="0" fontId="18" fillId="0" borderId="6" xfId="7" applyFont="1" applyBorder="1"/>
    <xf numFmtId="0" fontId="24" fillId="3" borderId="43" xfId="0" applyFont="1" applyFill="1" applyBorder="1" applyAlignment="1">
      <alignment horizontal="center" vertical="center"/>
    </xf>
    <xf numFmtId="0" fontId="24" fillId="3" borderId="44" xfId="0" applyFont="1" applyFill="1" applyBorder="1" applyAlignment="1">
      <alignment horizontal="center" vertical="center"/>
    </xf>
    <xf numFmtId="0" fontId="24" fillId="3" borderId="42" xfId="3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center" vertical="center"/>
    </xf>
    <xf numFmtId="0" fontId="24" fillId="3" borderId="33" xfId="0" applyFont="1" applyFill="1" applyBorder="1" applyAlignment="1">
      <alignment horizontal="center" vertical="center"/>
    </xf>
    <xf numFmtId="0" fontId="24" fillId="3" borderId="45" xfId="0" applyFont="1" applyFill="1" applyBorder="1" applyAlignment="1">
      <alignment horizontal="center" vertical="center"/>
    </xf>
    <xf numFmtId="0" fontId="24" fillId="3" borderId="32" xfId="0" applyFont="1" applyFill="1" applyBorder="1" applyAlignment="1">
      <alignment horizontal="center" vertical="center"/>
    </xf>
    <xf numFmtId="0" fontId="24" fillId="3" borderId="31" xfId="0" applyFont="1" applyFill="1" applyBorder="1" applyAlignment="1">
      <alignment horizontal="center" vertical="center" wrapText="1"/>
    </xf>
    <xf numFmtId="0" fontId="24" fillId="3" borderId="32" xfId="0" quotePrefix="1" applyFont="1" applyFill="1" applyBorder="1" applyAlignment="1">
      <alignment horizontal="center" vertical="center" wrapText="1"/>
    </xf>
    <xf numFmtId="0" fontId="24" fillId="3" borderId="48" xfId="0" applyFont="1" applyFill="1" applyBorder="1" applyAlignment="1">
      <alignment horizontal="center" vertical="center"/>
    </xf>
    <xf numFmtId="0" fontId="24" fillId="3" borderId="49" xfId="0" applyFont="1" applyFill="1" applyBorder="1" applyAlignment="1">
      <alignment horizontal="center" vertical="center"/>
    </xf>
    <xf numFmtId="43" fontId="24" fillId="3" borderId="43" xfId="1" applyFont="1" applyFill="1" applyBorder="1" applyAlignment="1">
      <alignment horizontal="center" vertical="center"/>
    </xf>
    <xf numFmtId="43" fontId="24" fillId="3" borderId="44" xfId="1" applyFont="1" applyFill="1" applyBorder="1" applyAlignment="1">
      <alignment horizontal="center" vertical="center"/>
    </xf>
    <xf numFmtId="43" fontId="24" fillId="3" borderId="44" xfId="1" applyFont="1" applyFill="1" applyBorder="1" applyAlignment="1">
      <alignment horizontal="center" vertical="center" wrapText="1"/>
    </xf>
    <xf numFmtId="43" fontId="24" fillId="3" borderId="45" xfId="1" applyFont="1" applyFill="1" applyBorder="1" applyAlignment="1">
      <alignment horizontal="center" vertical="center" wrapText="1"/>
    </xf>
    <xf numFmtId="43" fontId="24" fillId="3" borderId="31" xfId="1" applyFont="1" applyFill="1" applyBorder="1" applyAlignment="1">
      <alignment horizontal="center" vertical="center" wrapText="1"/>
    </xf>
    <xf numFmtId="43" fontId="24" fillId="3" borderId="33" xfId="1" applyFont="1" applyFill="1" applyBorder="1" applyAlignment="1">
      <alignment horizontal="center" vertical="center" wrapText="1"/>
    </xf>
    <xf numFmtId="43" fontId="24" fillId="3" borderId="32" xfId="1" applyFont="1" applyFill="1" applyBorder="1" applyAlignment="1">
      <alignment horizontal="center" vertical="center" wrapText="1"/>
    </xf>
    <xf numFmtId="179" fontId="6" fillId="0" borderId="46" xfId="1" applyNumberFormat="1" applyFont="1" applyBorder="1"/>
    <xf numFmtId="179" fontId="6" fillId="0" borderId="14" xfId="1" applyNumberFormat="1" applyFont="1" applyBorder="1"/>
    <xf numFmtId="179" fontId="10" fillId="8" borderId="47" xfId="1" applyNumberFormat="1" applyFont="1" applyFill="1" applyBorder="1"/>
    <xf numFmtId="179" fontId="10" fillId="8" borderId="31" xfId="1" applyNumberFormat="1" applyFont="1" applyFill="1" applyBorder="1"/>
    <xf numFmtId="179" fontId="10" fillId="8" borderId="32" xfId="1" applyNumberFormat="1" applyFont="1" applyFill="1" applyBorder="1"/>
    <xf numFmtId="179" fontId="10" fillId="8" borderId="33" xfId="1" applyNumberFormat="1" applyFont="1" applyFill="1" applyBorder="1"/>
    <xf numFmtId="179" fontId="10" fillId="8" borderId="47" xfId="0" applyNumberFormat="1" applyFont="1" applyFill="1" applyBorder="1"/>
    <xf numFmtId="179" fontId="6" fillId="0" borderId="46" xfId="0" applyNumberFormat="1" applyFont="1" applyBorder="1"/>
    <xf numFmtId="179" fontId="6" fillId="0" borderId="14" xfId="0" applyNumberFormat="1" applyFont="1" applyBorder="1"/>
    <xf numFmtId="43" fontId="24" fillId="3" borderId="43" xfId="1" applyFont="1" applyFill="1" applyBorder="1" applyAlignment="1">
      <alignment horizontal="center" vertical="center" wrapText="1"/>
    </xf>
    <xf numFmtId="0" fontId="41" fillId="3" borderId="0" xfId="3" applyFont="1" applyFill="1" applyAlignment="1">
      <alignment horizontal="left" vertical="center"/>
    </xf>
    <xf numFmtId="0" fontId="42" fillId="2" borderId="0" xfId="3" applyFont="1" applyFill="1" applyBorder="1" applyAlignment="1">
      <alignment vertical="center"/>
    </xf>
    <xf numFmtId="0" fontId="43" fillId="2" borderId="0" xfId="0" applyFont="1" applyFill="1" applyBorder="1" applyAlignment="1">
      <alignment horizontal="left" vertical="center"/>
    </xf>
    <xf numFmtId="3" fontId="44" fillId="2" borderId="0" xfId="0" applyNumberFormat="1" applyFont="1" applyFill="1" applyBorder="1" applyAlignment="1">
      <alignment horizontal="right" vertical="center" wrapText="1"/>
    </xf>
    <xf numFmtId="3" fontId="45" fillId="2" borderId="0" xfId="0" applyNumberFormat="1" applyFont="1" applyFill="1" applyBorder="1" applyAlignment="1">
      <alignment horizontal="right" vertical="center" wrapText="1"/>
    </xf>
    <xf numFmtId="0" fontId="42" fillId="0" borderId="0" xfId="0" applyFont="1"/>
    <xf numFmtId="0" fontId="10" fillId="0" borderId="0" xfId="0" applyFont="1" applyAlignment="1">
      <alignment horizontal="left"/>
    </xf>
    <xf numFmtId="164" fontId="24" fillId="3" borderId="42" xfId="1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164" fontId="24" fillId="3" borderId="31" xfId="1" applyNumberFormat="1" applyFont="1" applyFill="1" applyBorder="1" applyAlignment="1">
      <alignment horizontal="center" vertical="center"/>
    </xf>
    <xf numFmtId="164" fontId="24" fillId="3" borderId="32" xfId="1" applyNumberFormat="1" applyFont="1" applyFill="1" applyBorder="1" applyAlignment="1">
      <alignment horizontal="center" vertical="center"/>
    </xf>
    <xf numFmtId="164" fontId="24" fillId="3" borderId="33" xfId="1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 wrapText="1"/>
    </xf>
    <xf numFmtId="1" fontId="24" fillId="3" borderId="31" xfId="1" applyNumberFormat="1" applyFont="1" applyFill="1" applyBorder="1" applyAlignment="1">
      <alignment horizontal="right" vertical="center"/>
    </xf>
    <xf numFmtId="2" fontId="10" fillId="0" borderId="0" xfId="0" applyNumberFormat="1" applyFont="1" applyFill="1" applyBorder="1"/>
    <xf numFmtId="164" fontId="24" fillId="3" borderId="67" xfId="1" applyNumberFormat="1" applyFont="1" applyFill="1" applyBorder="1" applyAlignment="1">
      <alignment horizontal="center" vertical="center" wrapText="1"/>
    </xf>
    <xf numFmtId="0" fontId="24" fillId="3" borderId="31" xfId="1" applyNumberFormat="1" applyFont="1" applyFill="1" applyBorder="1" applyAlignment="1">
      <alignment vertical="center"/>
    </xf>
    <xf numFmtId="164" fontId="24" fillId="3" borderId="32" xfId="1" applyNumberFormat="1" applyFont="1" applyFill="1" applyBorder="1" applyAlignment="1">
      <alignment vertical="center"/>
    </xf>
    <xf numFmtId="164" fontId="24" fillId="3" borderId="33" xfId="1" applyNumberFormat="1" applyFont="1" applyFill="1" applyBorder="1" applyAlignment="1">
      <alignment vertical="center"/>
    </xf>
    <xf numFmtId="4" fontId="10" fillId="0" borderId="0" xfId="0" applyNumberFormat="1" applyFont="1" applyFill="1" applyBorder="1"/>
    <xf numFmtId="164" fontId="24" fillId="3" borderId="50" xfId="1" applyNumberFormat="1" applyFont="1" applyFill="1" applyBorder="1" applyAlignment="1">
      <alignment horizontal="center" vertical="center"/>
    </xf>
    <xf numFmtId="164" fontId="24" fillId="3" borderId="70" xfId="1" applyNumberFormat="1" applyFont="1" applyFill="1" applyBorder="1" applyAlignment="1">
      <alignment horizontal="center" vertical="center"/>
    </xf>
    <xf numFmtId="164" fontId="24" fillId="3" borderId="71" xfId="1" applyNumberFormat="1" applyFont="1" applyFill="1" applyBorder="1" applyAlignment="1">
      <alignment horizontal="center" vertical="center"/>
    </xf>
    <xf numFmtId="164" fontId="24" fillId="3" borderId="43" xfId="1" applyNumberFormat="1" applyFont="1" applyFill="1" applyBorder="1" applyAlignment="1">
      <alignment horizontal="center" vertical="center"/>
    </xf>
    <xf numFmtId="164" fontId="24" fillId="3" borderId="44" xfId="1" applyNumberFormat="1" applyFont="1" applyFill="1" applyBorder="1" applyAlignment="1">
      <alignment horizontal="center" vertical="center"/>
    </xf>
    <xf numFmtId="164" fontId="24" fillId="3" borderId="45" xfId="1" applyNumberFormat="1" applyFont="1" applyFill="1" applyBorder="1" applyAlignment="1">
      <alignment horizontal="center" vertical="center"/>
    </xf>
    <xf numFmtId="0" fontId="24" fillId="3" borderId="43" xfId="1" applyNumberFormat="1" applyFont="1" applyFill="1" applyBorder="1" applyAlignment="1">
      <alignment vertical="center"/>
    </xf>
    <xf numFmtId="164" fontId="24" fillId="3" borderId="44" xfId="1" applyNumberFormat="1" applyFont="1" applyFill="1" applyBorder="1" applyAlignment="1">
      <alignment vertical="center"/>
    </xf>
    <xf numFmtId="164" fontId="24" fillId="3" borderId="45" xfId="1" applyNumberFormat="1" applyFont="1" applyFill="1" applyBorder="1" applyAlignment="1">
      <alignment vertical="center"/>
    </xf>
    <xf numFmtId="0" fontId="24" fillId="3" borderId="43" xfId="1" applyNumberFormat="1" applyFont="1" applyFill="1" applyBorder="1" applyAlignment="1">
      <alignment horizontal="center" vertical="center"/>
    </xf>
    <xf numFmtId="184" fontId="24" fillId="3" borderId="43" xfId="1" applyNumberFormat="1" applyFont="1" applyFill="1" applyBorder="1" applyAlignment="1">
      <alignment horizontal="right" vertical="center"/>
    </xf>
    <xf numFmtId="0" fontId="24" fillId="3" borderId="43" xfId="1" applyNumberFormat="1" applyFont="1" applyFill="1" applyBorder="1" applyAlignment="1">
      <alignment horizontal="right" vertical="center"/>
    </xf>
    <xf numFmtId="0" fontId="24" fillId="3" borderId="50" xfId="3" applyFont="1" applyFill="1" applyBorder="1" applyAlignment="1">
      <alignment vertical="center"/>
    </xf>
    <xf numFmtId="0" fontId="5" fillId="0" borderId="0" xfId="0" applyFont="1"/>
    <xf numFmtId="0" fontId="47" fillId="0" borderId="0" xfId="0" applyFont="1" applyAlignment="1"/>
    <xf numFmtId="0" fontId="8" fillId="3" borderId="0" xfId="3" applyFont="1" applyFill="1" applyBorder="1" applyAlignment="1">
      <alignment horizontal="left" vertical="center"/>
    </xf>
    <xf numFmtId="0" fontId="24" fillId="3" borderId="18" xfId="3" applyFont="1" applyFill="1" applyBorder="1" applyAlignment="1">
      <alignment horizontal="left" vertical="center" wrapText="1"/>
    </xf>
    <xf numFmtId="9" fontId="6" fillId="0" borderId="20" xfId="2" applyFont="1" applyBorder="1" applyAlignment="1">
      <alignment horizontal="center" vertical="center"/>
    </xf>
    <xf numFmtId="0" fontId="24" fillId="3" borderId="28" xfId="3" applyFont="1" applyFill="1" applyBorder="1" applyAlignment="1">
      <alignment horizontal="left" vertical="center" wrapText="1"/>
    </xf>
    <xf numFmtId="9" fontId="6" fillId="0" borderId="30" xfId="2" applyFont="1" applyBorder="1" applyAlignment="1">
      <alignment horizontal="center" vertical="center"/>
    </xf>
    <xf numFmtId="0" fontId="11" fillId="2" borderId="0" xfId="8" applyFont="1" applyFill="1" applyBorder="1" applyAlignment="1">
      <alignment horizontal="center" vertical="center"/>
    </xf>
    <xf numFmtId="173" fontId="6" fillId="0" borderId="18" xfId="0" applyNumberFormat="1" applyFont="1" applyFill="1" applyBorder="1"/>
    <xf numFmtId="173" fontId="6" fillId="0" borderId="21" xfId="0" applyNumberFormat="1" applyFont="1" applyFill="1" applyBorder="1"/>
    <xf numFmtId="173" fontId="6" fillId="0" borderId="28" xfId="0" applyNumberFormat="1" applyFont="1" applyFill="1" applyBorder="1"/>
    <xf numFmtId="185" fontId="6" fillId="0" borderId="0" xfId="9" applyNumberFormat="1" applyFont="1"/>
    <xf numFmtId="0" fontId="10" fillId="0" borderId="0" xfId="0" applyFont="1" applyBorder="1" applyAlignment="1">
      <alignment vertical="center"/>
    </xf>
    <xf numFmtId="3" fontId="12" fillId="0" borderId="0" xfId="0" applyNumberFormat="1" applyFont="1"/>
    <xf numFmtId="0" fontId="49" fillId="3" borderId="0" xfId="3" applyFont="1" applyFill="1" applyAlignment="1">
      <alignment horizontal="left" vertical="center"/>
    </xf>
    <xf numFmtId="0" fontId="24" fillId="11" borderId="75" xfId="0" applyFont="1" applyFill="1" applyBorder="1" applyAlignment="1">
      <alignment horizontal="center"/>
    </xf>
    <xf numFmtId="0" fontId="6" fillId="0" borderId="76" xfId="0" quotePrefix="1" applyFont="1" applyBorder="1" applyAlignment="1">
      <alignment horizontal="center" vertical="center"/>
    </xf>
    <xf numFmtId="0" fontId="6" fillId="0" borderId="77" xfId="0" applyFont="1" applyBorder="1"/>
    <xf numFmtId="0" fontId="6" fillId="0" borderId="77" xfId="0" applyFont="1" applyBorder="1" applyAlignment="1">
      <alignment horizontal="center"/>
    </xf>
    <xf numFmtId="4" fontId="6" fillId="0" borderId="77" xfId="0" applyNumberFormat="1" applyFont="1" applyBorder="1" applyAlignment="1">
      <alignment horizontal="center" vertical="center"/>
    </xf>
    <xf numFmtId="0" fontId="6" fillId="0" borderId="76" xfId="0" applyFont="1" applyBorder="1" applyAlignment="1">
      <alignment horizontal="center" vertical="center"/>
    </xf>
    <xf numFmtId="0" fontId="6" fillId="0" borderId="77" xfId="0" quotePrefix="1" applyFont="1" applyBorder="1" applyAlignment="1">
      <alignment horizontal="center"/>
    </xf>
    <xf numFmtId="0" fontId="6" fillId="0" borderId="77" xfId="0" applyFont="1" applyBorder="1" applyAlignment="1">
      <alignment horizontal="center" vertical="center"/>
    </xf>
    <xf numFmtId="0" fontId="6" fillId="0" borderId="76" xfId="0" applyFont="1" applyFill="1" applyBorder="1" applyAlignment="1">
      <alignment horizontal="center" vertical="center"/>
    </xf>
    <xf numFmtId="0" fontId="6" fillId="0" borderId="77" xfId="0" applyFont="1" applyFill="1" applyBorder="1"/>
    <xf numFmtId="4" fontId="6" fillId="0" borderId="77" xfId="0" applyNumberFormat="1" applyFont="1" applyFill="1" applyBorder="1" applyAlignment="1">
      <alignment horizontal="center" vertical="center"/>
    </xf>
    <xf numFmtId="0" fontId="24" fillId="11" borderId="82" xfId="0" applyFont="1" applyFill="1" applyBorder="1" applyAlignment="1">
      <alignment horizontal="center" wrapText="1"/>
    </xf>
    <xf numFmtId="186" fontId="12" fillId="0" borderId="83" xfId="0" applyNumberFormat="1" applyFont="1" applyBorder="1" applyAlignment="1">
      <alignment horizontal="center"/>
    </xf>
    <xf numFmtId="10" fontId="12" fillId="0" borderId="83" xfId="2" applyNumberFormat="1" applyFont="1" applyBorder="1" applyAlignment="1">
      <alignment horizontal="center"/>
    </xf>
    <xf numFmtId="186" fontId="12" fillId="0" borderId="85" xfId="0" applyNumberFormat="1" applyFont="1" applyBorder="1" applyAlignment="1">
      <alignment horizontal="center"/>
    </xf>
    <xf numFmtId="2" fontId="12" fillId="5" borderId="77" xfId="7" applyNumberFormat="1" applyFont="1" applyFill="1" applyBorder="1" applyAlignment="1">
      <alignment horizontal="center" vertical="center" wrapText="1"/>
    </xf>
    <xf numFmtId="2" fontId="12" fillId="10" borderId="77" xfId="7" applyNumberFormat="1" applyFont="1" applyFill="1" applyBorder="1" applyAlignment="1">
      <alignment horizontal="center" vertical="center" wrapText="1"/>
    </xf>
    <xf numFmtId="2" fontId="12" fillId="10" borderId="87" xfId="7" applyNumberFormat="1" applyFont="1" applyFill="1" applyBorder="1" applyAlignment="1">
      <alignment horizontal="center" vertical="center" wrapText="1"/>
    </xf>
    <xf numFmtId="2" fontId="12" fillId="5" borderId="87" xfId="7" applyNumberFormat="1" applyFont="1" applyFill="1" applyBorder="1" applyAlignment="1">
      <alignment horizontal="center" vertical="center" wrapText="1"/>
    </xf>
    <xf numFmtId="2" fontId="12" fillId="5" borderId="78" xfId="7" applyNumberFormat="1" applyFont="1" applyFill="1" applyBorder="1" applyAlignment="1">
      <alignment horizontal="center" vertical="center" wrapText="1"/>
    </xf>
    <xf numFmtId="49" fontId="21" fillId="9" borderId="91" xfId="0" applyNumberFormat="1" applyFont="1" applyFill="1" applyBorder="1" applyAlignment="1">
      <alignment horizontal="center" vertical="center" wrapText="1"/>
    </xf>
    <xf numFmtId="2" fontId="12" fillId="5" borderId="92" xfId="7" applyNumberFormat="1" applyFont="1" applyFill="1" applyBorder="1" applyAlignment="1">
      <alignment horizontal="center" vertical="center" wrapText="1"/>
    </xf>
    <xf numFmtId="2" fontId="12" fillId="10" borderId="80" xfId="7" applyNumberFormat="1" applyFont="1" applyFill="1" applyBorder="1" applyAlignment="1">
      <alignment horizontal="center" vertical="center" wrapText="1"/>
    </xf>
    <xf numFmtId="2" fontId="12" fillId="5" borderId="80" xfId="7" applyNumberFormat="1" applyFont="1" applyFill="1" applyBorder="1" applyAlignment="1">
      <alignment horizontal="center" vertical="center" wrapText="1"/>
    </xf>
    <xf numFmtId="2" fontId="12" fillId="5" borderId="81" xfId="7" applyNumberFormat="1" applyFont="1" applyFill="1" applyBorder="1" applyAlignment="1">
      <alignment horizontal="center" vertical="center" wrapText="1"/>
    </xf>
    <xf numFmtId="0" fontId="12" fillId="0" borderId="76" xfId="0" applyFont="1" applyBorder="1" applyAlignment="1">
      <alignment horizontal="center" vertical="center"/>
    </xf>
    <xf numFmtId="3" fontId="12" fillId="0" borderId="77" xfId="0" applyNumberFormat="1" applyFont="1" applyBorder="1" applyAlignment="1">
      <alignment horizontal="center" vertical="center"/>
    </xf>
    <xf numFmtId="187" fontId="12" fillId="0" borderId="77" xfId="0" applyNumberFormat="1" applyFont="1" applyBorder="1" applyAlignment="1">
      <alignment horizontal="center" vertical="center"/>
    </xf>
    <xf numFmtId="187" fontId="12" fillId="0" borderId="78" xfId="0" applyNumberFormat="1" applyFont="1" applyBorder="1" applyAlignment="1">
      <alignment horizontal="center" vertical="center"/>
    </xf>
    <xf numFmtId="0" fontId="20" fillId="0" borderId="76" xfId="0" applyFont="1" applyBorder="1" applyAlignment="1">
      <alignment horizontal="center" vertical="center"/>
    </xf>
    <xf numFmtId="0" fontId="20" fillId="0" borderId="79" xfId="0" applyFont="1" applyBorder="1" applyAlignment="1">
      <alignment horizontal="center" vertical="center"/>
    </xf>
    <xf numFmtId="187" fontId="12" fillId="0" borderId="80" xfId="0" applyNumberFormat="1" applyFont="1" applyBorder="1" applyAlignment="1">
      <alignment horizontal="center" vertical="center"/>
    </xf>
    <xf numFmtId="187" fontId="12" fillId="0" borderId="81" xfId="0" applyNumberFormat="1" applyFont="1" applyBorder="1" applyAlignment="1">
      <alignment horizontal="center" vertical="center"/>
    </xf>
    <xf numFmtId="3" fontId="12" fillId="0" borderId="88" xfId="0" applyNumberFormat="1" applyFont="1" applyBorder="1" applyAlignment="1">
      <alignment horizontal="center" vertical="center"/>
    </xf>
    <xf numFmtId="0" fontId="20" fillId="0" borderId="88" xfId="0" applyFont="1" applyBorder="1" applyAlignment="1">
      <alignment horizontal="center" vertical="center"/>
    </xf>
    <xf numFmtId="0" fontId="20" fillId="0" borderId="93" xfId="0" applyFont="1" applyBorder="1" applyAlignment="1">
      <alignment horizontal="center" vertical="center"/>
    </xf>
    <xf numFmtId="0" fontId="12" fillId="0" borderId="89" xfId="0" applyFont="1" applyBorder="1" applyAlignment="1">
      <alignment horizontal="center" vertical="center"/>
    </xf>
    <xf numFmtId="0" fontId="20" fillId="0" borderId="89" xfId="0" applyFont="1" applyBorder="1" applyAlignment="1">
      <alignment horizontal="center" vertical="center"/>
    </xf>
    <xf numFmtId="3" fontId="12" fillId="0" borderId="73" xfId="0" applyNumberFormat="1" applyFont="1" applyBorder="1" applyAlignment="1">
      <alignment horizontal="center" vertical="center"/>
    </xf>
    <xf numFmtId="0" fontId="12" fillId="0" borderId="94" xfId="0" applyFont="1" applyBorder="1" applyAlignment="1">
      <alignment horizontal="center" vertical="center"/>
    </xf>
    <xf numFmtId="3" fontId="12" fillId="0" borderId="95" xfId="0" applyNumberFormat="1" applyFont="1" applyBorder="1" applyAlignment="1">
      <alignment horizontal="center" vertical="center"/>
    </xf>
    <xf numFmtId="187" fontId="12" fillId="0" borderId="75" xfId="0" applyNumberFormat="1" applyFont="1" applyBorder="1" applyAlignment="1">
      <alignment horizontal="center" vertical="center"/>
    </xf>
    <xf numFmtId="3" fontId="12" fillId="0" borderId="76" xfId="0" applyNumberFormat="1" applyFont="1" applyBorder="1" applyAlignment="1">
      <alignment horizontal="center" vertical="center"/>
    </xf>
    <xf numFmtId="0" fontId="20" fillId="0" borderId="96" xfId="0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/>
    </xf>
    <xf numFmtId="3" fontId="12" fillId="0" borderId="74" xfId="0" applyNumberFormat="1" applyFont="1" applyBorder="1" applyAlignment="1">
      <alignment horizontal="center" vertical="center"/>
    </xf>
    <xf numFmtId="187" fontId="12" fillId="0" borderId="74" xfId="0" applyNumberFormat="1" applyFont="1" applyBorder="1" applyAlignment="1">
      <alignment horizontal="center" vertical="center"/>
    </xf>
    <xf numFmtId="49" fontId="9" fillId="0" borderId="0" xfId="0" applyNumberFormat="1" applyFont="1" applyFill="1" applyBorder="1"/>
    <xf numFmtId="164" fontId="6" fillId="0" borderId="77" xfId="1" applyNumberFormat="1" applyFont="1" applyFill="1" applyBorder="1"/>
    <xf numFmtId="0" fontId="6" fillId="0" borderId="76" xfId="0" applyFont="1" applyFill="1" applyBorder="1"/>
    <xf numFmtId="164" fontId="6" fillId="0" borderId="78" xfId="1" applyNumberFormat="1" applyFont="1" applyFill="1" applyBorder="1"/>
    <xf numFmtId="0" fontId="6" fillId="0" borderId="73" xfId="0" applyFont="1" applyFill="1" applyBorder="1"/>
    <xf numFmtId="164" fontId="6" fillId="0" borderId="74" xfId="1" applyNumberFormat="1" applyFont="1" applyFill="1" applyBorder="1"/>
    <xf numFmtId="164" fontId="6" fillId="0" borderId="75" xfId="1" applyNumberFormat="1" applyFont="1" applyFill="1" applyBorder="1"/>
    <xf numFmtId="0" fontId="24" fillId="11" borderId="97" xfId="0" applyFont="1" applyFill="1" applyBorder="1" applyAlignment="1">
      <alignment horizontal="center"/>
    </xf>
    <xf numFmtId="0" fontId="24" fillId="11" borderId="86" xfId="0" applyFont="1" applyFill="1" applyBorder="1" applyAlignment="1">
      <alignment horizontal="center"/>
    </xf>
    <xf numFmtId="0" fontId="24" fillId="11" borderId="90" xfId="0" applyFont="1" applyFill="1" applyBorder="1" applyAlignment="1">
      <alignment horizontal="center"/>
    </xf>
    <xf numFmtId="0" fontId="51" fillId="0" borderId="0" xfId="0" applyFont="1"/>
    <xf numFmtId="0" fontId="53" fillId="0" borderId="0" xfId="0" applyFont="1"/>
    <xf numFmtId="0" fontId="51" fillId="2" borderId="0" xfId="0" applyFont="1" applyFill="1"/>
    <xf numFmtId="0" fontId="52" fillId="2" borderId="0" xfId="10" applyFont="1" applyFill="1" applyBorder="1" applyAlignment="1">
      <alignment horizontal="left"/>
    </xf>
    <xf numFmtId="0" fontId="41" fillId="2" borderId="0" xfId="10" applyFont="1" applyFill="1"/>
    <xf numFmtId="0" fontId="53" fillId="2" borderId="0" xfId="0" applyFont="1" applyFill="1"/>
    <xf numFmtId="0" fontId="54" fillId="2" borderId="0" xfId="10" applyFont="1" applyFill="1" applyBorder="1" applyAlignment="1">
      <alignment horizontal="center"/>
    </xf>
    <xf numFmtId="164" fontId="55" fillId="2" borderId="0" xfId="10" applyNumberFormat="1" applyFont="1" applyFill="1" applyAlignment="1">
      <alignment horizontal="center"/>
    </xf>
    <xf numFmtId="0" fontId="9" fillId="2" borderId="0" xfId="0" applyFont="1" applyFill="1"/>
    <xf numFmtId="0" fontId="56" fillId="2" borderId="0" xfId="10" applyFont="1" applyFill="1" applyBorder="1" applyAlignment="1">
      <alignment horizontal="left"/>
    </xf>
    <xf numFmtId="3" fontId="10" fillId="0" borderId="0" xfId="0" applyNumberFormat="1" applyFont="1"/>
    <xf numFmtId="0" fontId="57" fillId="0" borderId="0" xfId="0" applyFont="1"/>
    <xf numFmtId="0" fontId="57" fillId="2" borderId="0" xfId="0" applyFont="1" applyFill="1"/>
    <xf numFmtId="164" fontId="58" fillId="2" borderId="0" xfId="1" applyNumberFormat="1" applyFont="1" applyFill="1"/>
    <xf numFmtId="0" fontId="59" fillId="0" borderId="0" xfId="0" applyFont="1"/>
    <xf numFmtId="0" fontId="61" fillId="0" borderId="0" xfId="0" applyFont="1"/>
    <xf numFmtId="0" fontId="62" fillId="11" borderId="105" xfId="0" applyFont="1" applyFill="1" applyBorder="1" applyAlignment="1">
      <alignment horizontal="center" vertical="center"/>
    </xf>
    <xf numFmtId="0" fontId="62" fillId="11" borderId="104" xfId="0" applyFont="1" applyFill="1" applyBorder="1" applyAlignment="1">
      <alignment horizontal="center" vertical="center"/>
    </xf>
    <xf numFmtId="0" fontId="62" fillId="11" borderId="104" xfId="0" applyFont="1" applyFill="1" applyBorder="1" applyAlignment="1">
      <alignment horizontal="center" vertical="center" wrapText="1"/>
    </xf>
    <xf numFmtId="0" fontId="62" fillId="11" borderId="107" xfId="0" applyFont="1" applyFill="1" applyBorder="1" applyAlignment="1">
      <alignment horizontal="center" vertical="center" wrapText="1"/>
    </xf>
    <xf numFmtId="0" fontId="62" fillId="11" borderId="106" xfId="0" applyFont="1" applyFill="1" applyBorder="1" applyAlignment="1">
      <alignment horizontal="center" vertical="center" wrapText="1"/>
    </xf>
    <xf numFmtId="0" fontId="62" fillId="11" borderId="103" xfId="0" applyFont="1" applyFill="1" applyBorder="1" applyAlignment="1">
      <alignment horizontal="center" vertical="center" wrapText="1"/>
    </xf>
    <xf numFmtId="0" fontId="63" fillId="0" borderId="0" xfId="0" applyFont="1"/>
    <xf numFmtId="0" fontId="64" fillId="14" borderId="102" xfId="0" applyFont="1" applyFill="1" applyBorder="1" applyAlignment="1">
      <alignment horizontal="center" vertical="center"/>
    </xf>
    <xf numFmtId="0" fontId="64" fillId="14" borderId="99" xfId="0" applyFont="1" applyFill="1" applyBorder="1" applyAlignment="1">
      <alignment horizontal="center" vertical="center"/>
    </xf>
    <xf numFmtId="1" fontId="64" fillId="14" borderId="99" xfId="1" applyNumberFormat="1" applyFont="1" applyFill="1" applyBorder="1" applyAlignment="1">
      <alignment horizontal="center" vertical="center" wrapText="1"/>
    </xf>
    <xf numFmtId="1" fontId="64" fillId="14" borderId="101" xfId="1" applyNumberFormat="1" applyFont="1" applyFill="1" applyBorder="1" applyAlignment="1">
      <alignment horizontal="center" vertical="center" wrapText="1"/>
    </xf>
    <xf numFmtId="17" fontId="64" fillId="14" borderId="100" xfId="0" applyNumberFormat="1" applyFont="1" applyFill="1" applyBorder="1" applyAlignment="1">
      <alignment horizontal="center" vertical="center" wrapText="1"/>
    </xf>
    <xf numFmtId="0" fontId="64" fillId="14" borderId="98" xfId="0" applyFont="1" applyFill="1" applyBorder="1" applyAlignment="1">
      <alignment horizontal="center" vertical="center"/>
    </xf>
    <xf numFmtId="0" fontId="17" fillId="0" borderId="21" xfId="0" applyFont="1" applyBorder="1"/>
    <xf numFmtId="164" fontId="6" fillId="0" borderId="22" xfId="0" applyNumberFormat="1" applyFont="1" applyBorder="1"/>
    <xf numFmtId="0" fontId="17" fillId="0" borderId="28" xfId="0" applyFont="1" applyBorder="1"/>
    <xf numFmtId="0" fontId="17" fillId="0" borderId="0" xfId="0" applyFont="1"/>
    <xf numFmtId="164" fontId="65" fillId="0" borderId="0" xfId="0" applyNumberFormat="1" applyFont="1"/>
    <xf numFmtId="3" fontId="6" fillId="0" borderId="0" xfId="0" applyNumberFormat="1" applyFont="1"/>
    <xf numFmtId="0" fontId="8" fillId="3" borderId="50" xfId="10" applyFont="1" applyFill="1" applyBorder="1" applyAlignment="1">
      <alignment horizontal="center"/>
    </xf>
    <xf numFmtId="0" fontId="17" fillId="2" borderId="11" xfId="0" applyFont="1" applyFill="1" applyBorder="1"/>
    <xf numFmtId="164" fontId="17" fillId="2" borderId="11" xfId="1" applyNumberFormat="1" applyFont="1" applyFill="1" applyBorder="1"/>
    <xf numFmtId="4" fontId="63" fillId="2" borderId="11" xfId="0" applyNumberFormat="1" applyFont="1" applyFill="1" applyBorder="1" applyAlignment="1">
      <alignment horizontal="right"/>
    </xf>
    <xf numFmtId="3" fontId="63" fillId="2" borderId="11" xfId="0" applyNumberFormat="1" applyFont="1" applyFill="1" applyBorder="1"/>
    <xf numFmtId="9" fontId="63" fillId="0" borderId="11" xfId="2" applyNumberFormat="1" applyFont="1" applyBorder="1"/>
    <xf numFmtId="2" fontId="17" fillId="2" borderId="11" xfId="2" applyNumberFormat="1" applyFont="1" applyFill="1" applyBorder="1"/>
    <xf numFmtId="3" fontId="63" fillId="2" borderId="11" xfId="0" applyNumberFormat="1" applyFont="1" applyFill="1" applyBorder="1" applyAlignment="1">
      <alignment horizontal="right"/>
    </xf>
    <xf numFmtId="0" fontId="17" fillId="2" borderId="18" xfId="0" applyFont="1" applyFill="1" applyBorder="1"/>
    <xf numFmtId="0" fontId="17" fillId="2" borderId="19" xfId="0" applyFont="1" applyFill="1" applyBorder="1"/>
    <xf numFmtId="164" fontId="17" fillId="2" borderId="19" xfId="1" applyNumberFormat="1" applyFont="1" applyFill="1" applyBorder="1"/>
    <xf numFmtId="4" fontId="63" fillId="2" borderId="19" xfId="0" applyNumberFormat="1" applyFont="1" applyFill="1" applyBorder="1" applyAlignment="1">
      <alignment horizontal="right"/>
    </xf>
    <xf numFmtId="3" fontId="63" fillId="2" borderId="19" xfId="0" applyNumberFormat="1" applyFont="1" applyFill="1" applyBorder="1"/>
    <xf numFmtId="9" fontId="63" fillId="0" borderId="19" xfId="2" applyNumberFormat="1" applyFont="1" applyBorder="1"/>
    <xf numFmtId="0" fontId="17" fillId="2" borderId="21" xfId="0" applyFont="1" applyFill="1" applyBorder="1"/>
    <xf numFmtId="0" fontId="17" fillId="2" borderId="28" xfId="0" applyFont="1" applyFill="1" applyBorder="1"/>
    <xf numFmtId="0" fontId="17" fillId="2" borderId="29" xfId="0" applyFont="1" applyFill="1" applyBorder="1"/>
    <xf numFmtId="164" fontId="17" fillId="2" borderId="29" xfId="1" applyNumberFormat="1" applyFont="1" applyFill="1" applyBorder="1"/>
    <xf numFmtId="3" fontId="63" fillId="2" borderId="29" xfId="0" applyNumberFormat="1" applyFont="1" applyFill="1" applyBorder="1"/>
    <xf numFmtId="9" fontId="63" fillId="0" borderId="29" xfId="2" applyNumberFormat="1" applyFont="1" applyBorder="1"/>
    <xf numFmtId="0" fontId="24" fillId="11" borderId="108" xfId="0" applyFont="1" applyFill="1" applyBorder="1" applyAlignment="1">
      <alignment horizontal="center" vertical="center" wrapText="1"/>
    </xf>
    <xf numFmtId="0" fontId="24" fillId="11" borderId="109" xfId="0" applyFont="1" applyFill="1" applyBorder="1" applyAlignment="1">
      <alignment horizontal="center" vertical="center" wrapText="1"/>
    </xf>
    <xf numFmtId="0" fontId="24" fillId="11" borderId="110" xfId="0" applyFont="1" applyFill="1" applyBorder="1" applyAlignment="1">
      <alignment horizontal="center" vertical="center" wrapText="1"/>
    </xf>
    <xf numFmtId="0" fontId="17" fillId="0" borderId="18" xfId="0" applyFont="1" applyBorder="1"/>
    <xf numFmtId="164" fontId="6" fillId="0" borderId="20" xfId="0" applyNumberFormat="1" applyFont="1" applyBorder="1"/>
    <xf numFmtId="164" fontId="6" fillId="0" borderId="30" xfId="0" applyNumberFormat="1" applyFont="1" applyBorder="1"/>
    <xf numFmtId="0" fontId="41" fillId="3" borderId="0" xfId="10" applyFont="1" applyFill="1" applyBorder="1"/>
    <xf numFmtId="0" fontId="6" fillId="0" borderId="72" xfId="0" applyFont="1" applyBorder="1" applyAlignment="1">
      <alignment horizontal="center" wrapText="1"/>
    </xf>
    <xf numFmtId="0" fontId="66" fillId="13" borderId="56" xfId="0" applyFont="1" applyFill="1" applyBorder="1" applyAlignment="1">
      <alignment horizontal="center" vertical="center"/>
    </xf>
    <xf numFmtId="0" fontId="24" fillId="11" borderId="73" xfId="0" applyFont="1" applyFill="1" applyBorder="1" applyAlignment="1">
      <alignment horizontal="center"/>
    </xf>
    <xf numFmtId="0" fontId="24" fillId="11" borderId="74" xfId="0" applyFont="1" applyFill="1" applyBorder="1" applyAlignment="1">
      <alignment horizontal="center"/>
    </xf>
    <xf numFmtId="10" fontId="9" fillId="0" borderId="0" xfId="2" applyNumberFormat="1" applyFont="1" applyAlignment="1">
      <alignment horizontal="center"/>
    </xf>
    <xf numFmtId="0" fontId="6" fillId="0" borderId="76" xfId="0" applyFont="1" applyBorder="1"/>
    <xf numFmtId="0" fontId="6" fillId="0" borderId="79" xfId="0" applyFont="1" applyBorder="1"/>
    <xf numFmtId="49" fontId="10" fillId="4" borderId="42" xfId="0" applyNumberFormat="1" applyFont="1" applyFill="1" applyBorder="1"/>
    <xf numFmtId="0" fontId="12" fillId="0" borderId="76" xfId="0" applyFont="1" applyFill="1" applyBorder="1"/>
    <xf numFmtId="0" fontId="24" fillId="11" borderId="82" xfId="0" applyFont="1" applyFill="1" applyBorder="1" applyAlignment="1">
      <alignment horizontal="center" vertical="center" wrapText="1"/>
    </xf>
    <xf numFmtId="167" fontId="65" fillId="15" borderId="20" xfId="0" applyNumberFormat="1" applyFont="1" applyFill="1" applyBorder="1"/>
    <xf numFmtId="167" fontId="65" fillId="15" borderId="22" xfId="0" applyNumberFormat="1" applyFont="1" applyFill="1" applyBorder="1"/>
    <xf numFmtId="43" fontId="65" fillId="15" borderId="22" xfId="0" applyNumberFormat="1" applyFont="1" applyFill="1" applyBorder="1"/>
    <xf numFmtId="43" fontId="65" fillId="15" borderId="30" xfId="0" applyNumberFormat="1" applyFont="1" applyFill="1" applyBorder="1"/>
    <xf numFmtId="0" fontId="10" fillId="15" borderId="79" xfId="0" applyFont="1" applyFill="1" applyBorder="1"/>
    <xf numFmtId="164" fontId="10" fillId="15" borderId="80" xfId="1" applyNumberFormat="1" applyFont="1" applyFill="1" applyBorder="1"/>
    <xf numFmtId="164" fontId="10" fillId="15" borderId="81" xfId="1" applyNumberFormat="1" applyFont="1" applyFill="1" applyBorder="1"/>
    <xf numFmtId="0" fontId="10" fillId="15" borderId="80" xfId="0" applyFont="1" applyFill="1" applyBorder="1"/>
    <xf numFmtId="4" fontId="10" fillId="15" borderId="80" xfId="0" applyNumberFormat="1" applyFont="1" applyFill="1" applyBorder="1" applyAlignment="1">
      <alignment horizontal="center" vertical="center"/>
    </xf>
    <xf numFmtId="0" fontId="10" fillId="15" borderId="79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right" vertical="center" wrapText="1"/>
    </xf>
    <xf numFmtId="0" fontId="3" fillId="0" borderId="0" xfId="8" applyAlignment="1">
      <alignment horizontal="center"/>
    </xf>
    <xf numFmtId="2" fontId="6" fillId="0" borderId="0" xfId="0" applyNumberFormat="1" applyFont="1" applyAlignment="1">
      <alignment horizontal="center"/>
    </xf>
    <xf numFmtId="0" fontId="12" fillId="0" borderId="111" xfId="7" applyFont="1" applyBorder="1"/>
    <xf numFmtId="0" fontId="6" fillId="0" borderId="112" xfId="0" applyFont="1" applyBorder="1"/>
    <xf numFmtId="0" fontId="3" fillId="0" borderId="112" xfId="8" applyBorder="1"/>
    <xf numFmtId="0" fontId="3" fillId="0" borderId="112" xfId="8" applyBorder="1" applyAlignment="1">
      <alignment horizontal="right"/>
    </xf>
    <xf numFmtId="0" fontId="3" fillId="0" borderId="0" xfId="8" applyBorder="1" applyAlignment="1">
      <alignment horizontal="right"/>
    </xf>
    <xf numFmtId="0" fontId="6" fillId="0" borderId="17" xfId="0" applyFont="1" applyBorder="1"/>
    <xf numFmtId="0" fontId="11" fillId="2" borderId="17" xfId="8" applyFont="1" applyFill="1" applyBorder="1" applyAlignment="1">
      <alignment horizontal="center" vertical="center"/>
    </xf>
    <xf numFmtId="0" fontId="9" fillId="0" borderId="17" xfId="0" applyFont="1" applyBorder="1"/>
    <xf numFmtId="0" fontId="24" fillId="11" borderId="108" xfId="0" applyFont="1" applyFill="1" applyBorder="1" applyAlignment="1">
      <alignment horizontal="center"/>
    </xf>
    <xf numFmtId="0" fontId="24" fillId="11" borderId="109" xfId="0" applyFont="1" applyFill="1" applyBorder="1" applyAlignment="1">
      <alignment horizontal="center"/>
    </xf>
    <xf numFmtId="0" fontId="24" fillId="11" borderId="110" xfId="0" applyFont="1" applyFill="1" applyBorder="1" applyAlignment="1">
      <alignment horizontal="center"/>
    </xf>
    <xf numFmtId="0" fontId="24" fillId="11" borderId="73" xfId="0" applyFont="1" applyFill="1" applyBorder="1" applyAlignment="1">
      <alignment horizontal="center"/>
    </xf>
    <xf numFmtId="0" fontId="24" fillId="11" borderId="75" xfId="0" applyFont="1" applyFill="1" applyBorder="1" applyAlignment="1">
      <alignment horizontal="center"/>
    </xf>
    <xf numFmtId="0" fontId="8" fillId="3" borderId="0" xfId="3" applyFont="1" applyFill="1" applyAlignment="1">
      <alignment horizontal="left" vertical="center"/>
    </xf>
    <xf numFmtId="0" fontId="24" fillId="3" borderId="45" xfId="3" applyFont="1" applyFill="1" applyBorder="1" applyAlignment="1">
      <alignment horizontal="center" vertical="center"/>
    </xf>
    <xf numFmtId="0" fontId="18" fillId="2" borderId="73" xfId="3" applyFont="1" applyFill="1" applyBorder="1" applyAlignment="1">
      <alignment horizontal="left" vertical="center"/>
    </xf>
    <xf numFmtId="0" fontId="18" fillId="2" borderId="97" xfId="3" applyFont="1" applyFill="1" applyBorder="1" applyAlignment="1">
      <alignment horizontal="left" vertical="center"/>
    </xf>
    <xf numFmtId="0" fontId="18" fillId="8" borderId="113" xfId="3" applyFont="1" applyFill="1" applyBorder="1" applyAlignment="1">
      <alignment horizontal="left" vertical="center"/>
    </xf>
    <xf numFmtId="3" fontId="18" fillId="2" borderId="90" xfId="3" applyNumberFormat="1" applyFont="1" applyFill="1" applyBorder="1" applyAlignment="1">
      <alignment horizontal="center" vertical="center"/>
    </xf>
    <xf numFmtId="3" fontId="18" fillId="8" borderId="114" xfId="3" applyNumberFormat="1" applyFont="1" applyFill="1" applyBorder="1" applyAlignment="1">
      <alignment horizontal="center" vertical="center"/>
    </xf>
    <xf numFmtId="3" fontId="18" fillId="2" borderId="110" xfId="3" applyNumberFormat="1" applyFont="1" applyFill="1" applyBorder="1" applyAlignment="1">
      <alignment horizontal="center" vertical="center"/>
    </xf>
    <xf numFmtId="164" fontId="0" fillId="0" borderId="0" xfId="1" applyNumberFormat="1" applyFont="1"/>
    <xf numFmtId="43" fontId="6" fillId="0" borderId="0" xfId="1" applyNumberFormat="1" applyFont="1"/>
    <xf numFmtId="167" fontId="6" fillId="0" borderId="0" xfId="1" applyNumberFormat="1" applyFont="1"/>
    <xf numFmtId="0" fontId="6" fillId="0" borderId="78" xfId="0" applyFont="1" applyBorder="1" applyAlignment="1"/>
    <xf numFmtId="0" fontId="6" fillId="2" borderId="78" xfId="0" applyFont="1" applyFill="1" applyBorder="1" applyAlignment="1"/>
    <xf numFmtId="0" fontId="6" fillId="0" borderId="78" xfId="0" applyFont="1" applyFill="1" applyBorder="1" applyAlignment="1"/>
    <xf numFmtId="0" fontId="10" fillId="15" borderId="81" xfId="0" applyFont="1" applyFill="1" applyBorder="1" applyAlignment="1"/>
    <xf numFmtId="0" fontId="67" fillId="0" borderId="0" xfId="0" applyFont="1" applyAlignment="1">
      <alignment horizontal="center"/>
    </xf>
    <xf numFmtId="0" fontId="9" fillId="2" borderId="0" xfId="3" applyFont="1" applyFill="1" applyAlignment="1">
      <alignment horizontal="left" vertical="center"/>
    </xf>
    <xf numFmtId="0" fontId="8" fillId="2" borderId="0" xfId="3" applyFont="1" applyFill="1" applyAlignment="1">
      <alignment horizontal="left" vertical="center"/>
    </xf>
    <xf numFmtId="0" fontId="49" fillId="2" borderId="0" xfId="3" applyFont="1" applyFill="1" applyAlignment="1">
      <alignment horizontal="left" vertical="center"/>
    </xf>
    <xf numFmtId="0" fontId="0" fillId="2" borderId="0" xfId="0" applyFill="1"/>
    <xf numFmtId="0" fontId="10" fillId="2" borderId="0" xfId="0" applyFont="1" applyFill="1"/>
    <xf numFmtId="0" fontId="24" fillId="3" borderId="31" xfId="3" applyFont="1" applyFill="1" applyBorder="1" applyAlignment="1">
      <alignment horizontal="center" vertical="center"/>
    </xf>
    <xf numFmtId="0" fontId="62" fillId="3" borderId="76" xfId="3" applyFont="1" applyFill="1" applyBorder="1" applyAlignment="1">
      <alignment horizontal="center" vertical="center"/>
    </xf>
    <xf numFmtId="186" fontId="6" fillId="0" borderId="78" xfId="9" applyNumberFormat="1" applyFont="1" applyFill="1" applyBorder="1" applyAlignment="1">
      <alignment horizontal="center"/>
    </xf>
    <xf numFmtId="186" fontId="6" fillId="0" borderId="81" xfId="9" applyNumberFormat="1" applyFont="1" applyFill="1" applyBorder="1" applyAlignment="1">
      <alignment horizontal="center"/>
    </xf>
    <xf numFmtId="0" fontId="62" fillId="3" borderId="78" xfId="3" applyFont="1" applyFill="1" applyBorder="1" applyAlignment="1">
      <alignment horizontal="center" vertical="center"/>
    </xf>
    <xf numFmtId="0" fontId="12" fillId="0" borderId="76" xfId="0" applyFont="1" applyBorder="1" applyAlignment="1">
      <alignment horizontal="left"/>
    </xf>
    <xf numFmtId="0" fontId="12" fillId="0" borderId="76" xfId="0" applyFont="1" applyBorder="1" applyAlignment="1">
      <alignment horizontal="left" vertical="top" wrapText="1"/>
    </xf>
    <xf numFmtId="0" fontId="12" fillId="0" borderId="76" xfId="0" applyFont="1" applyFill="1" applyBorder="1" applyAlignment="1">
      <alignment horizontal="left"/>
    </xf>
    <xf numFmtId="186" fontId="6" fillId="0" borderId="78" xfId="9" applyNumberFormat="1" applyFont="1" applyFill="1" applyBorder="1" applyAlignment="1">
      <alignment horizontal="center" vertical="center"/>
    </xf>
    <xf numFmtId="186" fontId="18" fillId="8" borderId="114" xfId="3" applyNumberFormat="1" applyFont="1" applyFill="1" applyBorder="1" applyAlignment="1">
      <alignment horizontal="center" vertical="center"/>
    </xf>
    <xf numFmtId="0" fontId="12" fillId="0" borderId="79" xfId="0" applyFont="1" applyBorder="1" applyAlignment="1">
      <alignment horizontal="left"/>
    </xf>
    <xf numFmtId="186" fontId="12" fillId="0" borderId="78" xfId="0" applyNumberFormat="1" applyFont="1" applyBorder="1" applyAlignment="1">
      <alignment horizontal="center"/>
    </xf>
    <xf numFmtId="186" fontId="12" fillId="0" borderId="78" xfId="0" applyNumberFormat="1" applyFont="1" applyFill="1" applyBorder="1" applyAlignment="1">
      <alignment horizontal="center"/>
    </xf>
    <xf numFmtId="186" fontId="6" fillId="0" borderId="0" xfId="9" applyNumberFormat="1" applyFont="1" applyAlignment="1">
      <alignment horizontal="center"/>
    </xf>
    <xf numFmtId="186" fontId="6" fillId="0" borderId="0" xfId="0" applyNumberFormat="1" applyFont="1" applyAlignment="1">
      <alignment horizontal="center"/>
    </xf>
    <xf numFmtId="186" fontId="0" fillId="0" borderId="0" xfId="0" applyNumberFormat="1" applyAlignment="1">
      <alignment horizontal="center"/>
    </xf>
    <xf numFmtId="186" fontId="63" fillId="2" borderId="0" xfId="9" applyNumberFormat="1" applyFont="1" applyFill="1" applyBorder="1" applyAlignment="1">
      <alignment horizontal="center"/>
    </xf>
    <xf numFmtId="0" fontId="65" fillId="2" borderId="0" xfId="0" applyFont="1" applyFill="1" applyBorder="1"/>
    <xf numFmtId="2" fontId="65" fillId="2" borderId="0" xfId="0" applyNumberFormat="1" applyFont="1" applyFill="1" applyBorder="1"/>
    <xf numFmtId="43" fontId="65" fillId="2" borderId="0" xfId="1" applyNumberFormat="1" applyFont="1" applyFill="1" applyBorder="1"/>
    <xf numFmtId="0" fontId="24" fillId="11" borderId="73" xfId="0" applyFont="1" applyFill="1" applyBorder="1" applyAlignment="1">
      <alignment horizontal="center" vertical="center" wrapText="1"/>
    </xf>
    <xf numFmtId="0" fontId="24" fillId="11" borderId="74" xfId="0" applyFont="1" applyFill="1" applyBorder="1" applyAlignment="1">
      <alignment horizontal="center" vertical="center" wrapText="1"/>
    </xf>
    <xf numFmtId="0" fontId="8" fillId="11" borderId="75" xfId="0" applyFont="1" applyFill="1" applyBorder="1" applyAlignment="1">
      <alignment horizontal="center" vertical="center" wrapText="1"/>
    </xf>
    <xf numFmtId="0" fontId="6" fillId="0" borderId="76" xfId="0" applyNumberFormat="1" applyFont="1" applyBorder="1"/>
    <xf numFmtId="164" fontId="10" fillId="0" borderId="78" xfId="1" applyNumberFormat="1" applyFont="1" applyFill="1" applyBorder="1"/>
    <xf numFmtId="9" fontId="6" fillId="0" borderId="77" xfId="2" applyNumberFormat="1" applyFont="1" applyBorder="1" applyAlignment="1">
      <alignment horizontal="center"/>
    </xf>
    <xf numFmtId="0" fontId="18" fillId="8" borderId="79" xfId="3" applyFont="1" applyFill="1" applyBorder="1" applyAlignment="1">
      <alignment horizontal="left" vertical="center"/>
    </xf>
    <xf numFmtId="9" fontId="18" fillId="8" borderId="80" xfId="3" applyNumberFormat="1" applyFont="1" applyFill="1" applyBorder="1" applyAlignment="1">
      <alignment horizontal="center" vertical="center"/>
    </xf>
    <xf numFmtId="186" fontId="18" fillId="8" borderId="81" xfId="3" applyNumberFormat="1" applyFont="1" applyFill="1" applyBorder="1" applyAlignment="1">
      <alignment horizontal="center" vertical="center"/>
    </xf>
    <xf numFmtId="173" fontId="6" fillId="0" borderId="77" xfId="0" applyNumberFormat="1" applyFont="1" applyFill="1" applyBorder="1" applyAlignment="1">
      <alignment horizontal="center"/>
    </xf>
    <xf numFmtId="2" fontId="6" fillId="0" borderId="77" xfId="0" applyNumberFormat="1" applyFont="1" applyFill="1" applyBorder="1" applyAlignment="1">
      <alignment horizontal="center"/>
    </xf>
    <xf numFmtId="2" fontId="6" fillId="0" borderId="78" xfId="0" applyNumberFormat="1" applyFont="1" applyFill="1" applyBorder="1" applyAlignment="1">
      <alignment horizontal="center"/>
    </xf>
    <xf numFmtId="173" fontId="6" fillId="0" borderId="80" xfId="0" applyNumberFormat="1" applyFont="1" applyFill="1" applyBorder="1" applyAlignment="1">
      <alignment horizontal="center"/>
    </xf>
    <xf numFmtId="2" fontId="6" fillId="0" borderId="80" xfId="0" applyNumberFormat="1" applyFont="1" applyFill="1" applyBorder="1" applyAlignment="1">
      <alignment horizontal="center"/>
    </xf>
    <xf numFmtId="2" fontId="6" fillId="0" borderId="81" xfId="0" applyNumberFormat="1" applyFont="1" applyFill="1" applyBorder="1" applyAlignment="1">
      <alignment horizontal="center"/>
    </xf>
    <xf numFmtId="188" fontId="6" fillId="0" borderId="0" xfId="0" applyNumberFormat="1" applyFont="1"/>
    <xf numFmtId="0" fontId="6" fillId="6" borderId="77" xfId="0" applyFont="1" applyFill="1" applyBorder="1" applyAlignment="1">
      <alignment horizontal="center" vertical="center" wrapText="1"/>
    </xf>
    <xf numFmtId="0" fontId="31" fillId="3" borderId="77" xfId="0" applyFont="1" applyFill="1" applyBorder="1" applyAlignment="1">
      <alignment horizontal="center" vertical="center" wrapText="1"/>
    </xf>
    <xf numFmtId="0" fontId="31" fillId="3" borderId="74" xfId="0" applyFont="1" applyFill="1" applyBorder="1" applyAlignment="1">
      <alignment horizontal="center" vertical="center" wrapText="1"/>
    </xf>
    <xf numFmtId="0" fontId="31" fillId="3" borderId="75" xfId="0" applyFont="1" applyFill="1" applyBorder="1" applyAlignment="1">
      <alignment horizontal="center" vertical="center" wrapText="1"/>
    </xf>
    <xf numFmtId="0" fontId="31" fillId="3" borderId="78" xfId="0" applyFont="1" applyFill="1" applyBorder="1" applyAlignment="1">
      <alignment horizontal="center" vertical="center" wrapText="1"/>
    </xf>
    <xf numFmtId="0" fontId="6" fillId="6" borderId="76" xfId="0" applyFont="1" applyFill="1" applyBorder="1" applyAlignment="1">
      <alignment horizontal="center" vertical="center" wrapText="1"/>
    </xf>
    <xf numFmtId="0" fontId="6" fillId="6" borderId="78" xfId="0" applyFont="1" applyFill="1" applyBorder="1" applyAlignment="1">
      <alignment horizontal="center" vertical="center" wrapText="1"/>
    </xf>
    <xf numFmtId="10" fontId="10" fillId="0" borderId="42" xfId="0" applyNumberFormat="1" applyFont="1" applyFill="1" applyBorder="1" applyAlignment="1">
      <alignment horizontal="center"/>
    </xf>
    <xf numFmtId="173" fontId="0" fillId="0" borderId="0" xfId="0" applyNumberFormat="1"/>
    <xf numFmtId="0" fontId="24" fillId="2" borderId="0" xfId="3" applyFont="1" applyFill="1" applyAlignment="1">
      <alignment horizontal="left" vertical="center"/>
    </xf>
    <xf numFmtId="0" fontId="9" fillId="2" borderId="0" xfId="3" applyFont="1" applyFill="1" applyBorder="1" applyAlignment="1">
      <alignment vertical="center"/>
    </xf>
    <xf numFmtId="43" fontId="24" fillId="2" borderId="0" xfId="1" applyFont="1" applyFill="1" applyBorder="1" applyAlignment="1">
      <alignment horizontal="center" vertical="center"/>
    </xf>
    <xf numFmtId="0" fontId="24" fillId="2" borderId="0" xfId="3" applyFont="1" applyFill="1" applyBorder="1" applyAlignment="1">
      <alignment horizontal="center" vertical="center" wrapText="1"/>
    </xf>
    <xf numFmtId="164" fontId="9" fillId="2" borderId="0" xfId="1" applyNumberFormat="1" applyFont="1" applyFill="1" applyBorder="1" applyAlignment="1">
      <alignment horizontal="left" vertical="center"/>
    </xf>
    <xf numFmtId="168" fontId="9" fillId="2" borderId="0" xfId="0" applyNumberFormat="1" applyFont="1" applyFill="1" applyBorder="1" applyAlignment="1">
      <alignment horizontal="center" vertical="center"/>
    </xf>
    <xf numFmtId="0" fontId="12" fillId="0" borderId="0" xfId="7" applyFont="1" applyBorder="1"/>
    <xf numFmtId="0" fontId="18" fillId="0" borderId="0" xfId="7" applyFont="1" applyBorder="1"/>
    <xf numFmtId="186" fontId="15" fillId="2" borderId="0" xfId="9" applyNumberFormat="1" applyFont="1" applyFill="1" applyBorder="1" applyAlignment="1">
      <alignment horizontal="left"/>
    </xf>
    <xf numFmtId="0" fontId="24" fillId="0" borderId="0" xfId="0" applyFont="1" applyFill="1" applyBorder="1"/>
    <xf numFmtId="173" fontId="9" fillId="0" borderId="0" xfId="0" applyNumberFormat="1" applyFont="1" applyFill="1" applyBorder="1"/>
    <xf numFmtId="0" fontId="12" fillId="0" borderId="0" xfId="0" applyFont="1" applyFill="1" applyAlignment="1"/>
    <xf numFmtId="0" fontId="9" fillId="2" borderId="0" xfId="0" applyFont="1" applyFill="1" applyBorder="1"/>
    <xf numFmtId="0" fontId="24" fillId="2" borderId="0" xfId="0" applyFont="1" applyFill="1" applyBorder="1"/>
    <xf numFmtId="0" fontId="9" fillId="2" borderId="0" xfId="0" applyFont="1" applyFill="1" applyBorder="1" applyAlignment="1">
      <alignment horizontal="center"/>
    </xf>
    <xf numFmtId="173" fontId="9" fillId="2" borderId="0" xfId="0" applyNumberFormat="1" applyFont="1" applyFill="1" applyBorder="1"/>
    <xf numFmtId="0" fontId="9" fillId="0" borderId="0" xfId="0" applyFont="1" applyFill="1" applyBorder="1" applyAlignment="1">
      <alignment horizontal="center"/>
    </xf>
    <xf numFmtId="0" fontId="60" fillId="0" borderId="0" xfId="0" applyFont="1" applyBorder="1" applyAlignment="1"/>
    <xf numFmtId="186" fontId="12" fillId="0" borderId="84" xfId="0" applyNumberFormat="1" applyFont="1" applyBorder="1" applyAlignment="1">
      <alignment horizontal="center"/>
    </xf>
    <xf numFmtId="10" fontId="12" fillId="0" borderId="115" xfId="2" applyNumberFormat="1" applyFont="1" applyBorder="1" applyAlignment="1">
      <alignment horizontal="center"/>
    </xf>
    <xf numFmtId="0" fontId="24" fillId="11" borderId="84" xfId="0" applyFont="1" applyFill="1" applyBorder="1" applyAlignment="1">
      <alignment horizontal="center" wrapText="1"/>
    </xf>
    <xf numFmtId="0" fontId="24" fillId="11" borderId="115" xfId="0" applyFont="1" applyFill="1" applyBorder="1" applyAlignment="1">
      <alignment horizontal="center"/>
    </xf>
    <xf numFmtId="0" fontId="24" fillId="11" borderId="85" xfId="0" applyFont="1" applyFill="1" applyBorder="1" applyAlignment="1">
      <alignment horizontal="center" wrapText="1"/>
    </xf>
    <xf numFmtId="0" fontId="24" fillId="11" borderId="42" xfId="0" applyFont="1" applyFill="1" applyBorder="1" applyAlignment="1">
      <alignment horizontal="center" wrapText="1"/>
    </xf>
    <xf numFmtId="186" fontId="12" fillId="0" borderId="42" xfId="0" applyNumberFormat="1" applyFont="1" applyBorder="1" applyAlignment="1">
      <alignment horizontal="center"/>
    </xf>
    <xf numFmtId="186" fontId="18" fillId="8" borderId="83" xfId="0" applyNumberFormat="1" applyFont="1" applyFill="1" applyBorder="1" applyAlignment="1">
      <alignment horizontal="center"/>
    </xf>
    <xf numFmtId="186" fontId="12" fillId="2" borderId="85" xfId="0" applyNumberFormat="1" applyFont="1" applyFill="1" applyBorder="1" applyAlignment="1">
      <alignment horizontal="left" indent="9"/>
    </xf>
    <xf numFmtId="186" fontId="12" fillId="0" borderId="0" xfId="0" applyNumberFormat="1" applyFont="1" applyBorder="1" applyAlignment="1">
      <alignment horizontal="center"/>
    </xf>
    <xf numFmtId="49" fontId="9" fillId="11" borderId="76" xfId="7" applyNumberFormat="1" applyFont="1" applyFill="1" applyBorder="1" applyAlignment="1">
      <alignment horizontal="center" vertical="center" wrapText="1"/>
    </xf>
    <xf numFmtId="49" fontId="9" fillId="11" borderId="79" xfId="7" applyNumberFormat="1" applyFont="1" applyFill="1" applyBorder="1" applyAlignment="1">
      <alignment horizontal="center" vertical="center" wrapText="1"/>
    </xf>
    <xf numFmtId="0" fontId="32" fillId="0" borderId="116" xfId="0" quotePrefix="1" applyFont="1" applyBorder="1" applyAlignment="1">
      <alignment horizontal="center" vertical="center"/>
    </xf>
    <xf numFmtId="0" fontId="32" fillId="0" borderId="116" xfId="0" applyFont="1" applyBorder="1" applyAlignment="1">
      <alignment horizontal="center" vertical="center"/>
    </xf>
    <xf numFmtId="0" fontId="12" fillId="0" borderId="116" xfId="0" quotePrefix="1" applyFont="1" applyBorder="1" applyAlignment="1">
      <alignment horizontal="center" vertical="center"/>
    </xf>
    <xf numFmtId="0" fontId="12" fillId="0" borderId="35" xfId="0" applyFont="1" applyBorder="1"/>
    <xf numFmtId="0" fontId="18" fillId="16" borderId="117" xfId="0" quotePrefix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24" fillId="11" borderId="73" xfId="0" applyFont="1" applyFill="1" applyBorder="1" applyAlignment="1">
      <alignment horizontal="center"/>
    </xf>
    <xf numFmtId="0" fontId="24" fillId="11" borderId="74" xfId="0" applyFont="1" applyFill="1" applyBorder="1" applyAlignment="1">
      <alignment horizontal="center"/>
    </xf>
    <xf numFmtId="0" fontId="24" fillId="11" borderId="75" xfId="0" applyFont="1" applyFill="1" applyBorder="1" applyAlignment="1">
      <alignment horizontal="center"/>
    </xf>
    <xf numFmtId="0" fontId="24" fillId="11" borderId="50" xfId="0" applyFont="1" applyFill="1" applyBorder="1" applyAlignment="1">
      <alignment horizontal="center"/>
    </xf>
    <xf numFmtId="0" fontId="24" fillId="11" borderId="55" xfId="0" applyFont="1" applyFill="1" applyBorder="1" applyAlignment="1">
      <alignment horizontal="center"/>
    </xf>
    <xf numFmtId="0" fontId="24" fillId="11" borderId="56" xfId="0" applyFont="1" applyFill="1" applyBorder="1" applyAlignment="1">
      <alignment horizontal="center"/>
    </xf>
    <xf numFmtId="0" fontId="24" fillId="3" borderId="43" xfId="0" applyFont="1" applyFill="1" applyBorder="1" applyAlignment="1">
      <alignment horizontal="center" vertical="center"/>
    </xf>
    <xf numFmtId="0" fontId="24" fillId="3" borderId="45" xfId="0" applyFont="1" applyFill="1" applyBorder="1" applyAlignment="1">
      <alignment horizontal="center" vertical="center"/>
    </xf>
    <xf numFmtId="0" fontId="10" fillId="8" borderId="50" xfId="0" applyFont="1" applyFill="1" applyBorder="1" applyAlignment="1">
      <alignment horizontal="center"/>
    </xf>
    <xf numFmtId="0" fontId="10" fillId="8" borderId="51" xfId="0" applyFont="1" applyFill="1" applyBorder="1" applyAlignment="1">
      <alignment horizontal="center"/>
    </xf>
    <xf numFmtId="0" fontId="24" fillId="3" borderId="50" xfId="3" applyFont="1" applyFill="1" applyBorder="1" applyAlignment="1">
      <alignment horizontal="center" vertical="center"/>
    </xf>
    <xf numFmtId="0" fontId="24" fillId="3" borderId="55" xfId="3" applyFont="1" applyFill="1" applyBorder="1" applyAlignment="1">
      <alignment horizontal="center" vertical="center"/>
    </xf>
    <xf numFmtId="0" fontId="24" fillId="3" borderId="56" xfId="3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wrapText="1"/>
    </xf>
    <xf numFmtId="0" fontId="24" fillId="3" borderId="50" xfId="3" applyFont="1" applyFill="1" applyBorder="1" applyAlignment="1">
      <alignment horizontal="left" vertical="center" wrapText="1"/>
    </xf>
    <xf numFmtId="0" fontId="24" fillId="3" borderId="55" xfId="3" applyFont="1" applyFill="1" applyBorder="1" applyAlignment="1">
      <alignment horizontal="left" vertical="center" wrapText="1"/>
    </xf>
    <xf numFmtId="0" fontId="18" fillId="8" borderId="50" xfId="0" applyFont="1" applyFill="1" applyBorder="1" applyAlignment="1">
      <alignment horizontal="center"/>
    </xf>
    <xf numFmtId="0" fontId="18" fillId="8" borderId="51" xfId="0" applyFont="1" applyFill="1" applyBorder="1" applyAlignment="1">
      <alignment horizontal="center"/>
    </xf>
    <xf numFmtId="0" fontId="24" fillId="3" borderId="43" xfId="3" applyFont="1" applyFill="1" applyBorder="1" applyAlignment="1">
      <alignment horizontal="left" vertical="center"/>
    </xf>
    <xf numFmtId="0" fontId="24" fillId="3" borderId="45" xfId="3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24" fillId="3" borderId="34" xfId="3" applyFont="1" applyFill="1" applyBorder="1" applyAlignment="1">
      <alignment horizontal="left" vertical="center"/>
    </xf>
    <xf numFmtId="0" fontId="24" fillId="3" borderId="35" xfId="3" applyFont="1" applyFill="1" applyBorder="1" applyAlignment="1">
      <alignment horizontal="left" vertical="center"/>
    </xf>
    <xf numFmtId="0" fontId="24" fillId="3" borderId="36" xfId="3" applyFont="1" applyFill="1" applyBorder="1" applyAlignment="1">
      <alignment horizontal="left" vertical="center"/>
    </xf>
    <xf numFmtId="0" fontId="6" fillId="0" borderId="21" xfId="0" applyFont="1" applyBorder="1" applyAlignment="1">
      <alignment horizontal="left" vertical="center"/>
    </xf>
    <xf numFmtId="0" fontId="6" fillId="0" borderId="28" xfId="0" applyFont="1" applyBorder="1" applyAlignment="1">
      <alignment horizontal="left" vertical="center"/>
    </xf>
    <xf numFmtId="0" fontId="24" fillId="3" borderId="31" xfId="3" applyFont="1" applyFill="1" applyBorder="1" applyAlignment="1">
      <alignment horizontal="left" vertical="center"/>
    </xf>
    <xf numFmtId="0" fontId="24" fillId="3" borderId="32" xfId="3" applyFont="1" applyFill="1" applyBorder="1" applyAlignment="1">
      <alignment horizontal="left" vertical="center"/>
    </xf>
    <xf numFmtId="0" fontId="24" fillId="3" borderId="33" xfId="3" applyFont="1" applyFill="1" applyBorder="1" applyAlignment="1">
      <alignment horizontal="left" vertical="center"/>
    </xf>
    <xf numFmtId="0" fontId="24" fillId="3" borderId="50" xfId="0" applyFont="1" applyFill="1" applyBorder="1" applyAlignment="1">
      <alignment horizontal="center" vertical="center"/>
    </xf>
    <xf numFmtId="0" fontId="24" fillId="3" borderId="56" xfId="0" applyFont="1" applyFill="1" applyBorder="1" applyAlignment="1">
      <alignment horizontal="center" vertical="center"/>
    </xf>
    <xf numFmtId="0" fontId="62" fillId="3" borderId="73" xfId="3" applyFont="1" applyFill="1" applyBorder="1" applyAlignment="1">
      <alignment horizontal="center" vertical="center"/>
    </xf>
    <xf numFmtId="0" fontId="62" fillId="3" borderId="75" xfId="3" applyFont="1" applyFill="1" applyBorder="1" applyAlignment="1">
      <alignment horizontal="center" vertical="center"/>
    </xf>
    <xf numFmtId="164" fontId="5" fillId="0" borderId="55" xfId="10" applyNumberFormat="1" applyFont="1" applyFill="1" applyBorder="1" applyAlignment="1">
      <alignment horizontal="center"/>
    </xf>
    <xf numFmtId="164" fontId="5" fillId="0" borderId="56" xfId="10" applyNumberFormat="1" applyFont="1" applyFill="1" applyBorder="1" applyAlignment="1">
      <alignment horizontal="center"/>
    </xf>
    <xf numFmtId="3" fontId="53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0" fontId="31" fillId="3" borderId="43" xfId="0" applyFont="1" applyFill="1" applyBorder="1" applyAlignment="1">
      <alignment horizontal="center" vertical="center" wrapText="1"/>
    </xf>
    <xf numFmtId="0" fontId="31" fillId="3" borderId="63" xfId="0" applyFont="1" applyFill="1" applyBorder="1" applyAlignment="1">
      <alignment horizontal="center" vertical="center" wrapText="1"/>
    </xf>
    <xf numFmtId="0" fontId="31" fillId="3" borderId="39" xfId="0" applyFont="1" applyFill="1" applyBorder="1" applyAlignment="1">
      <alignment horizontal="center" vertical="center" wrapText="1"/>
    </xf>
    <xf numFmtId="43" fontId="24" fillId="3" borderId="50" xfId="1" applyFont="1" applyFill="1" applyBorder="1" applyAlignment="1">
      <alignment horizontal="left" vertical="center" wrapText="1"/>
    </xf>
    <xf numFmtId="43" fontId="24" fillId="3" borderId="55" xfId="1" applyFont="1" applyFill="1" applyBorder="1" applyAlignment="1">
      <alignment horizontal="left" vertical="center" wrapText="1"/>
    </xf>
    <xf numFmtId="0" fontId="18" fillId="0" borderId="0" xfId="0" applyFont="1" applyBorder="1" applyAlignment="1">
      <alignment horizontal="center"/>
    </xf>
    <xf numFmtId="0" fontId="24" fillId="3" borderId="43" xfId="0" applyFont="1" applyFill="1" applyBorder="1" applyAlignment="1">
      <alignment horizontal="center" vertical="center" wrapText="1"/>
    </xf>
    <xf numFmtId="0" fontId="24" fillId="3" borderId="63" xfId="0" applyFont="1" applyFill="1" applyBorder="1" applyAlignment="1">
      <alignment horizontal="center" vertical="center" wrapText="1"/>
    </xf>
    <xf numFmtId="0" fontId="24" fillId="3" borderId="39" xfId="0" applyFont="1" applyFill="1" applyBorder="1" applyAlignment="1">
      <alignment horizontal="center" vertical="center" wrapText="1"/>
    </xf>
    <xf numFmtId="0" fontId="31" fillId="3" borderId="18" xfId="0" applyFont="1" applyFill="1" applyBorder="1" applyAlignment="1">
      <alignment horizontal="center" vertical="center" wrapText="1"/>
    </xf>
    <xf numFmtId="0" fontId="31" fillId="3" borderId="21" xfId="0" applyFont="1" applyFill="1" applyBorder="1" applyAlignment="1">
      <alignment horizontal="center" vertical="center" wrapText="1"/>
    </xf>
    <xf numFmtId="0" fontId="31" fillId="3" borderId="28" xfId="0" applyFont="1" applyFill="1" applyBorder="1" applyAlignment="1">
      <alignment horizontal="center" vertical="center" wrapText="1"/>
    </xf>
    <xf numFmtId="0" fontId="31" fillId="3" borderId="34" xfId="0" applyFont="1" applyFill="1" applyBorder="1" applyAlignment="1">
      <alignment horizontal="center" vertical="center" wrapText="1"/>
    </xf>
    <xf numFmtId="0" fontId="31" fillId="3" borderId="37" xfId="0" applyFont="1" applyFill="1" applyBorder="1" applyAlignment="1">
      <alignment horizontal="center" vertical="center" wrapText="1"/>
    </xf>
    <xf numFmtId="0" fontId="31" fillId="3" borderId="25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 wrapText="1"/>
    </xf>
    <xf numFmtId="0" fontId="31" fillId="3" borderId="73" xfId="0" applyFont="1" applyFill="1" applyBorder="1" applyAlignment="1">
      <alignment horizontal="center" vertical="center" wrapText="1"/>
    </xf>
    <xf numFmtId="0" fontId="31" fillId="3" borderId="76" xfId="0" applyFont="1" applyFill="1" applyBorder="1" applyAlignment="1">
      <alignment horizontal="center" vertical="center" wrapText="1"/>
    </xf>
    <xf numFmtId="0" fontId="24" fillId="3" borderId="0" xfId="3" applyFont="1" applyFill="1" applyAlignment="1">
      <alignment horizontal="left" vertical="center" wrapText="1"/>
    </xf>
    <xf numFmtId="0" fontId="24" fillId="3" borderId="19" xfId="3" applyFont="1" applyFill="1" applyBorder="1" applyAlignment="1">
      <alignment horizontal="center" vertical="center" wrapText="1"/>
    </xf>
    <xf numFmtId="0" fontId="24" fillId="3" borderId="29" xfId="3" applyFont="1" applyFill="1" applyBorder="1" applyAlignment="1">
      <alignment horizontal="center" vertical="center" wrapText="1"/>
    </xf>
    <xf numFmtId="0" fontId="24" fillId="3" borderId="31" xfId="3" applyFont="1" applyFill="1" applyBorder="1" applyAlignment="1">
      <alignment horizontal="center" vertical="center" wrapText="1"/>
    </xf>
    <xf numFmtId="0" fontId="24" fillId="3" borderId="33" xfId="3" applyFont="1" applyFill="1" applyBorder="1" applyAlignment="1">
      <alignment horizontal="center" vertical="center" wrapText="1"/>
    </xf>
    <xf numFmtId="0" fontId="24" fillId="3" borderId="20" xfId="3" applyFont="1" applyFill="1" applyBorder="1" applyAlignment="1">
      <alignment horizontal="center" vertical="center" wrapText="1"/>
    </xf>
    <xf numFmtId="0" fontId="24" fillId="3" borderId="30" xfId="3" applyFont="1" applyFill="1" applyBorder="1" applyAlignment="1">
      <alignment horizontal="center" vertical="center" wrapText="1"/>
    </xf>
    <xf numFmtId="0" fontId="24" fillId="3" borderId="18" xfId="3" applyFont="1" applyFill="1" applyBorder="1" applyAlignment="1">
      <alignment horizontal="center" vertical="center"/>
    </xf>
    <xf numFmtId="0" fontId="24" fillId="3" borderId="28" xfId="3" applyFont="1" applyFill="1" applyBorder="1" applyAlignment="1">
      <alignment horizontal="center" vertical="center"/>
    </xf>
    <xf numFmtId="0" fontId="24" fillId="3" borderId="19" xfId="3" applyFont="1" applyFill="1" applyBorder="1" applyAlignment="1">
      <alignment horizontal="center" vertical="center"/>
    </xf>
    <xf numFmtId="0" fontId="24" fillId="3" borderId="29" xfId="3" applyFont="1" applyFill="1" applyBorder="1" applyAlignment="1">
      <alignment horizontal="center" vertical="center"/>
    </xf>
    <xf numFmtId="0" fontId="24" fillId="3" borderId="20" xfId="3" applyFont="1" applyFill="1" applyBorder="1" applyAlignment="1">
      <alignment horizontal="center" vertical="center"/>
    </xf>
    <xf numFmtId="0" fontId="24" fillId="3" borderId="30" xfId="3" applyFont="1" applyFill="1" applyBorder="1" applyAlignment="1">
      <alignment horizontal="center" vertical="center"/>
    </xf>
    <xf numFmtId="0" fontId="24" fillId="11" borderId="20" xfId="3" applyFont="1" applyFill="1" applyBorder="1" applyAlignment="1">
      <alignment horizontal="center" vertical="center" wrapText="1"/>
    </xf>
    <xf numFmtId="0" fontId="24" fillId="11" borderId="30" xfId="3" applyFont="1" applyFill="1" applyBorder="1" applyAlignment="1">
      <alignment horizontal="center" vertical="center" wrapText="1"/>
    </xf>
    <xf numFmtId="0" fontId="8" fillId="3" borderId="0" xfId="3" applyFont="1" applyFill="1" applyAlignment="1">
      <alignment horizontal="left" vertical="center" wrapText="1"/>
    </xf>
    <xf numFmtId="164" fontId="24" fillId="3" borderId="18" xfId="1" applyNumberFormat="1" applyFont="1" applyFill="1" applyBorder="1" applyAlignment="1">
      <alignment horizontal="center" vertical="center" wrapText="1"/>
    </xf>
    <xf numFmtId="164" fontId="24" fillId="3" borderId="21" xfId="1" applyNumberFormat="1" applyFont="1" applyFill="1" applyBorder="1" applyAlignment="1">
      <alignment horizontal="center" vertical="center" wrapText="1"/>
    </xf>
    <xf numFmtId="164" fontId="24" fillId="3" borderId="28" xfId="1" applyNumberFormat="1" applyFont="1" applyFill="1" applyBorder="1" applyAlignment="1">
      <alignment horizontal="center" vertical="center" wrapText="1"/>
    </xf>
    <xf numFmtId="0" fontId="24" fillId="3" borderId="0" xfId="3" applyFont="1" applyFill="1" applyAlignment="1">
      <alignment horizontal="center" vertical="center" wrapText="1"/>
    </xf>
    <xf numFmtId="164" fontId="24" fillId="3" borderId="46" xfId="1" applyNumberFormat="1" applyFont="1" applyFill="1" applyBorder="1" applyAlignment="1">
      <alignment horizontal="center" vertical="center" wrapText="1"/>
    </xf>
    <xf numFmtId="43" fontId="6" fillId="0" borderId="0" xfId="0" applyNumberFormat="1" applyFont="1" applyFill="1" applyBorder="1" applyAlignment="1">
      <alignment horizontal="center" vertical="center"/>
    </xf>
    <xf numFmtId="164" fontId="9" fillId="3" borderId="19" xfId="1" applyNumberFormat="1" applyFont="1" applyFill="1" applyBorder="1" applyAlignment="1">
      <alignment horizontal="center" vertical="center"/>
    </xf>
    <xf numFmtId="164" fontId="9" fillId="3" borderId="11" xfId="1" applyNumberFormat="1" applyFont="1" applyFill="1" applyBorder="1" applyAlignment="1">
      <alignment horizontal="center" vertical="center"/>
    </xf>
    <xf numFmtId="164" fontId="9" fillId="3" borderId="18" xfId="1" applyNumberFormat="1" applyFont="1" applyFill="1" applyBorder="1" applyAlignment="1">
      <alignment horizontal="center" vertical="center"/>
    </xf>
    <xf numFmtId="164" fontId="9" fillId="3" borderId="21" xfId="1" applyNumberFormat="1" applyFont="1" applyFill="1" applyBorder="1" applyAlignment="1">
      <alignment horizontal="center" vertical="center"/>
    </xf>
    <xf numFmtId="164" fontId="9" fillId="3" borderId="28" xfId="1" applyNumberFormat="1" applyFont="1" applyFill="1" applyBorder="1" applyAlignment="1">
      <alignment horizontal="center" vertical="center"/>
    </xf>
    <xf numFmtId="164" fontId="9" fillId="3" borderId="43" xfId="1" applyNumberFormat="1" applyFont="1" applyFill="1" applyBorder="1" applyAlignment="1">
      <alignment horizontal="center" vertical="center"/>
    </xf>
    <xf numFmtId="164" fontId="9" fillId="3" borderId="63" xfId="1" applyNumberFormat="1" applyFont="1" applyFill="1" applyBorder="1" applyAlignment="1">
      <alignment horizontal="center" vertical="center"/>
    </xf>
    <xf numFmtId="164" fontId="9" fillId="3" borderId="39" xfId="1" applyNumberFormat="1" applyFont="1" applyFill="1" applyBorder="1" applyAlignment="1">
      <alignment horizontal="center" vertical="center"/>
    </xf>
    <xf numFmtId="164" fontId="9" fillId="3" borderId="64" xfId="1" applyNumberFormat="1" applyFont="1" applyFill="1" applyBorder="1" applyAlignment="1">
      <alignment horizontal="center" vertical="center"/>
    </xf>
    <xf numFmtId="164" fontId="9" fillId="3" borderId="12" xfId="1" applyNumberFormat="1" applyFont="1" applyFill="1" applyBorder="1" applyAlignment="1">
      <alignment horizontal="center" vertical="center"/>
    </xf>
    <xf numFmtId="164" fontId="9" fillId="3" borderId="29" xfId="1" applyNumberFormat="1" applyFont="1" applyFill="1" applyBorder="1" applyAlignment="1">
      <alignment horizontal="center" vertical="center"/>
    </xf>
    <xf numFmtId="164" fontId="9" fillId="3" borderId="65" xfId="1" applyNumberFormat="1" applyFont="1" applyFill="1" applyBorder="1" applyAlignment="1">
      <alignment horizontal="center" vertical="center"/>
    </xf>
    <xf numFmtId="164" fontId="9" fillId="3" borderId="44" xfId="1" applyNumberFormat="1" applyFont="1" applyFill="1" applyBorder="1" applyAlignment="1">
      <alignment horizontal="center" vertical="center"/>
    </xf>
    <xf numFmtId="164" fontId="9" fillId="3" borderId="15" xfId="1" applyNumberFormat="1" applyFont="1" applyFill="1" applyBorder="1" applyAlignment="1">
      <alignment horizontal="center" vertical="center"/>
    </xf>
    <xf numFmtId="164" fontId="9" fillId="3" borderId="16" xfId="1" applyNumberFormat="1" applyFont="1" applyFill="1" applyBorder="1" applyAlignment="1">
      <alignment horizontal="center" vertical="center"/>
    </xf>
  </cellXfs>
  <cellStyles count="12">
    <cellStyle name="Énfasis5" xfId="10" builtinId="45"/>
    <cellStyle name="Hipervínculo" xfId="8" builtinId="8"/>
    <cellStyle name="Millares" xfId="1" builtinId="3"/>
    <cellStyle name="Millares 2" xfId="5" xr:uid="{00000000-0005-0000-0000-000003000000}"/>
    <cellStyle name="Moneda" xfId="9" builtinId="4"/>
    <cellStyle name="Moneda 2" xfId="11" xr:uid="{00000000-0005-0000-0000-000005000000}"/>
    <cellStyle name="Normal" xfId="0" builtinId="0"/>
    <cellStyle name="Normal 2" xfId="6" xr:uid="{00000000-0005-0000-0000-000007000000}"/>
    <cellStyle name="Normal 2 2" xfId="7" xr:uid="{00000000-0005-0000-0000-000008000000}"/>
    <cellStyle name="Normal 5 3" xfId="3" xr:uid="{00000000-0005-0000-0000-000009000000}"/>
    <cellStyle name="Normal_Cálculo WACC final" xfId="4" xr:uid="{00000000-0005-0000-0000-00000A000000}"/>
    <cellStyle name="Porcentaje" xfId="2" builtinId="5"/>
  </cellStyles>
  <dxfs count="0"/>
  <tableStyles count="0" defaultTableStyle="TableStyleMedium2" defaultPivotStyle="PivotStyleLight16"/>
  <colors>
    <mruColors>
      <color rgb="FF44546A"/>
      <color rgb="FFD6DCE4"/>
      <color rgb="FFFF4B4B"/>
      <color rgb="FF9999FF"/>
      <color rgb="FF9966FF"/>
      <color rgb="FF9933FF"/>
      <color rgb="FFFAA6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7.xml"/><Relationship Id="rId47" Type="http://schemas.openxmlformats.org/officeDocument/2006/relationships/externalLink" Target="externalLinks/externalLink12.xml"/><Relationship Id="rId50" Type="http://schemas.openxmlformats.org/officeDocument/2006/relationships/externalLink" Target="externalLinks/externalLink15.xml"/><Relationship Id="rId55" Type="http://schemas.openxmlformats.org/officeDocument/2006/relationships/externalLink" Target="externalLinks/externalLink20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18.xml"/><Relationship Id="rId58" Type="http://schemas.openxmlformats.org/officeDocument/2006/relationships/externalLink" Target="externalLinks/externalLink2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8.xml"/><Relationship Id="rId48" Type="http://schemas.openxmlformats.org/officeDocument/2006/relationships/externalLink" Target="externalLinks/externalLink13.xml"/><Relationship Id="rId56" Type="http://schemas.openxmlformats.org/officeDocument/2006/relationships/externalLink" Target="externalLinks/externalLink21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externalLink" Target="externalLinks/externalLink11.xml"/><Relationship Id="rId59" Type="http://schemas.openxmlformats.org/officeDocument/2006/relationships/externalLink" Target="externalLinks/externalLink2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Relationship Id="rId54" Type="http://schemas.openxmlformats.org/officeDocument/2006/relationships/externalLink" Target="externalLinks/externalLink19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49" Type="http://schemas.openxmlformats.org/officeDocument/2006/relationships/externalLink" Target="externalLinks/externalLink14.xml"/><Relationship Id="rId57" Type="http://schemas.openxmlformats.org/officeDocument/2006/relationships/externalLink" Target="externalLinks/externalLink2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9.xml"/><Relationship Id="rId52" Type="http://schemas.openxmlformats.org/officeDocument/2006/relationships/externalLink" Target="externalLinks/externalLink17.xml"/><Relationship Id="rId60" Type="http://schemas.openxmlformats.org/officeDocument/2006/relationships/externalLink" Target="externalLinks/externalLink25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162282</xdr:colOff>
      <xdr:row>1</xdr:row>
      <xdr:rowOff>141115</xdr:rowOff>
    </xdr:from>
    <xdr:to>
      <xdr:col>1</xdr:col>
      <xdr:colOff>373948</xdr:colOff>
      <xdr:row>4</xdr:row>
      <xdr:rowOff>183450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978C55-867B-4123-8893-C9CE6BF037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282" y="366893"/>
          <a:ext cx="1834444" cy="95250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7151914</xdr:colOff>
      <xdr:row>19</xdr:row>
      <xdr:rowOff>10886</xdr:rowOff>
    </xdr:from>
    <xdr:to>
      <xdr:col>1</xdr:col>
      <xdr:colOff>7373247</xdr:colOff>
      <xdr:row>19</xdr:row>
      <xdr:rowOff>204566</xdr:rowOff>
    </xdr:to>
    <xdr:sp macro="" textlink="">
      <xdr:nvSpPr>
        <xdr:cNvPr id="6" name="Freeform 14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>
          <a:spLocks noChangeAspect="1"/>
        </xdr:cNvSpPr>
      </xdr:nvSpPr>
      <xdr:spPr bwMode="auto">
        <a:xfrm>
          <a:off x="7586254" y="5314406"/>
          <a:ext cx="221333" cy="193680"/>
        </a:xfrm>
        <a:custGeom>
          <a:avLst/>
          <a:gdLst>
            <a:gd name="T0" fmla="*/ 12 w 656"/>
            <a:gd name="T1" fmla="*/ 336 h 508"/>
            <a:gd name="T2" fmla="*/ 204 w 656"/>
            <a:gd name="T3" fmla="*/ 508 h 508"/>
            <a:gd name="T4" fmla="*/ 656 w 656"/>
            <a:gd name="T5" fmla="*/ 124 h 508"/>
            <a:gd name="T6" fmla="*/ 564 w 656"/>
            <a:gd name="T7" fmla="*/ 0 h 508"/>
            <a:gd name="T8" fmla="*/ 204 w 656"/>
            <a:gd name="T9" fmla="*/ 332 h 508"/>
            <a:gd name="T10" fmla="*/ 112 w 656"/>
            <a:gd name="T11" fmla="*/ 192 h 508"/>
            <a:gd name="T12" fmla="*/ 12 w 656"/>
            <a:gd name="T13" fmla="*/ 336 h 508"/>
            <a:gd name="connsiteX0" fmla="*/ 14 w 9831"/>
            <a:gd name="connsiteY0" fmla="*/ 6614 h 10000"/>
            <a:gd name="connsiteX1" fmla="*/ 2941 w 9831"/>
            <a:gd name="connsiteY1" fmla="*/ 10000 h 10000"/>
            <a:gd name="connsiteX2" fmla="*/ 9831 w 9831"/>
            <a:gd name="connsiteY2" fmla="*/ 2441 h 10000"/>
            <a:gd name="connsiteX3" fmla="*/ 8429 w 9831"/>
            <a:gd name="connsiteY3" fmla="*/ 0 h 10000"/>
            <a:gd name="connsiteX4" fmla="*/ 2941 w 9831"/>
            <a:gd name="connsiteY4" fmla="*/ 6535 h 10000"/>
            <a:gd name="connsiteX5" fmla="*/ 1538 w 9831"/>
            <a:gd name="connsiteY5" fmla="*/ 3780 h 10000"/>
            <a:gd name="connsiteX6" fmla="*/ 14 w 9831"/>
            <a:gd name="connsiteY6" fmla="*/ 6614 h 10000"/>
            <a:gd name="connsiteX0" fmla="*/ 0 w 9986"/>
            <a:gd name="connsiteY0" fmla="*/ 6614 h 10000"/>
            <a:gd name="connsiteX1" fmla="*/ 2978 w 9986"/>
            <a:gd name="connsiteY1" fmla="*/ 10000 h 10000"/>
            <a:gd name="connsiteX2" fmla="*/ 9986 w 9986"/>
            <a:gd name="connsiteY2" fmla="*/ 2441 h 10000"/>
            <a:gd name="connsiteX3" fmla="*/ 8560 w 9986"/>
            <a:gd name="connsiteY3" fmla="*/ 0 h 10000"/>
            <a:gd name="connsiteX4" fmla="*/ 2978 w 9986"/>
            <a:gd name="connsiteY4" fmla="*/ 6535 h 10000"/>
            <a:gd name="connsiteX5" fmla="*/ 1550 w 9986"/>
            <a:gd name="connsiteY5" fmla="*/ 3780 h 10000"/>
            <a:gd name="connsiteX6" fmla="*/ 0 w 9986"/>
            <a:gd name="connsiteY6" fmla="*/ 6614 h 10000"/>
            <a:gd name="connsiteX0" fmla="*/ 0 w 10000"/>
            <a:gd name="connsiteY0" fmla="*/ 6614 h 10000"/>
            <a:gd name="connsiteX1" fmla="*/ 2982 w 10000"/>
            <a:gd name="connsiteY1" fmla="*/ 10000 h 10000"/>
            <a:gd name="connsiteX2" fmla="*/ 10000 w 10000"/>
            <a:gd name="connsiteY2" fmla="*/ 2441 h 10000"/>
            <a:gd name="connsiteX3" fmla="*/ 8572 w 10000"/>
            <a:gd name="connsiteY3" fmla="*/ 0 h 10000"/>
            <a:gd name="connsiteX4" fmla="*/ 2982 w 10000"/>
            <a:gd name="connsiteY4" fmla="*/ 6535 h 10000"/>
            <a:gd name="connsiteX5" fmla="*/ 1552 w 10000"/>
            <a:gd name="connsiteY5" fmla="*/ 3780 h 10000"/>
            <a:gd name="connsiteX6" fmla="*/ 0 w 10000"/>
            <a:gd name="connsiteY6" fmla="*/ 6614 h 10000"/>
            <a:gd name="connsiteX0" fmla="*/ 0 w 10000"/>
            <a:gd name="connsiteY0" fmla="*/ 6688 h 10074"/>
            <a:gd name="connsiteX1" fmla="*/ 2982 w 10000"/>
            <a:gd name="connsiteY1" fmla="*/ 10074 h 10074"/>
            <a:gd name="connsiteX2" fmla="*/ 10000 w 10000"/>
            <a:gd name="connsiteY2" fmla="*/ 2515 h 10074"/>
            <a:gd name="connsiteX3" fmla="*/ 8572 w 10000"/>
            <a:gd name="connsiteY3" fmla="*/ 74 h 10074"/>
            <a:gd name="connsiteX4" fmla="*/ 3161 w 10000"/>
            <a:gd name="connsiteY4" fmla="*/ 6020 h 10074"/>
            <a:gd name="connsiteX5" fmla="*/ 1552 w 10000"/>
            <a:gd name="connsiteY5" fmla="*/ 3854 h 10074"/>
            <a:gd name="connsiteX6" fmla="*/ 0 w 10000"/>
            <a:gd name="connsiteY6" fmla="*/ 6688 h 10074"/>
            <a:gd name="connsiteX0" fmla="*/ 0 w 10000"/>
            <a:gd name="connsiteY0" fmla="*/ 6715 h 10101"/>
            <a:gd name="connsiteX1" fmla="*/ 2982 w 10000"/>
            <a:gd name="connsiteY1" fmla="*/ 10101 h 10101"/>
            <a:gd name="connsiteX2" fmla="*/ 10000 w 10000"/>
            <a:gd name="connsiteY2" fmla="*/ 2542 h 10101"/>
            <a:gd name="connsiteX3" fmla="*/ 8572 w 10000"/>
            <a:gd name="connsiteY3" fmla="*/ 101 h 10101"/>
            <a:gd name="connsiteX4" fmla="*/ 3161 w 10000"/>
            <a:gd name="connsiteY4" fmla="*/ 6047 h 10101"/>
            <a:gd name="connsiteX5" fmla="*/ 1552 w 10000"/>
            <a:gd name="connsiteY5" fmla="*/ 3881 h 10101"/>
            <a:gd name="connsiteX6" fmla="*/ 0 w 10000"/>
            <a:gd name="connsiteY6" fmla="*/ 6715 h 10101"/>
            <a:gd name="connsiteX0" fmla="*/ 0 w 10000"/>
            <a:gd name="connsiteY0" fmla="*/ 6715 h 10101"/>
            <a:gd name="connsiteX1" fmla="*/ 2982 w 10000"/>
            <a:gd name="connsiteY1" fmla="*/ 10101 h 10101"/>
            <a:gd name="connsiteX2" fmla="*/ 10000 w 10000"/>
            <a:gd name="connsiteY2" fmla="*/ 2542 h 10101"/>
            <a:gd name="connsiteX3" fmla="*/ 8572 w 10000"/>
            <a:gd name="connsiteY3" fmla="*/ 101 h 10101"/>
            <a:gd name="connsiteX4" fmla="*/ 3161 w 10000"/>
            <a:gd name="connsiteY4" fmla="*/ 6047 h 10101"/>
            <a:gd name="connsiteX5" fmla="*/ 1552 w 10000"/>
            <a:gd name="connsiteY5" fmla="*/ 3881 h 10101"/>
            <a:gd name="connsiteX6" fmla="*/ 0 w 10000"/>
            <a:gd name="connsiteY6" fmla="*/ 6715 h 101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0000" h="10101">
              <a:moveTo>
                <a:pt x="0" y="6715"/>
              </a:moveTo>
              <a:cubicBezTo>
                <a:pt x="0" y="6715"/>
                <a:pt x="2080" y="8440"/>
                <a:pt x="2982" y="10101"/>
              </a:cubicBezTo>
              <a:cubicBezTo>
                <a:pt x="2982" y="10101"/>
                <a:pt x="6273" y="4117"/>
                <a:pt x="10000" y="2542"/>
              </a:cubicBezTo>
              <a:cubicBezTo>
                <a:pt x="10000" y="2542"/>
                <a:pt x="9176" y="842"/>
                <a:pt x="8572" y="101"/>
              </a:cubicBezTo>
              <a:cubicBezTo>
                <a:pt x="7763" y="-892"/>
                <a:pt x="3905" y="5732"/>
                <a:pt x="3161" y="6047"/>
              </a:cubicBezTo>
              <a:cubicBezTo>
                <a:pt x="3161" y="6047"/>
                <a:pt x="2360" y="4589"/>
                <a:pt x="1552" y="3881"/>
              </a:cubicBezTo>
              <a:cubicBezTo>
                <a:pt x="1552" y="3881"/>
                <a:pt x="778" y="4762"/>
                <a:pt x="0" y="6715"/>
              </a:cubicBezTo>
              <a:close/>
            </a:path>
          </a:pathLst>
        </a:custGeom>
        <a:solidFill>
          <a:schemeClr val="tx2"/>
        </a:solidFill>
        <a:ln w="12700" cap="flat" cmpd="sng" algn="ctr">
          <a:noFill/>
          <a:prstDash val="soli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0" i="0" u="none" strike="noStrike" kern="0" cap="none" spc="0" normalizeH="0" baseline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baldo\tablas\FMM\BOMBERO\Subdirecci&#243;n-G0001\CONSUMOS_EAV-Jul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e9\DGAE\PLP-08\ESCOMB08%20Correci&#243;n%2007ago08%20-%20Con%20GNL%20y%20nivelados%2008-18%20+%2008-37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SANDO~1\AppData\Local\Temp\notes8D4A7A\Mod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uribe\DGASIE\2015\Consultor&#237;a\Contratos%20Legados\2016-01%20Excels%20Contratos%20Legados\2016-05-02%20Modelo%20Contratos%20Legados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DMINI~1\CONFIG~1\Temp\notes05B9B9\PIDEX\SISTEMA\Documents%20and%20Settings\Carlos\Escritorio\01%20pidiregas%201300%20divisiones%20informacion\Doctos%20pidiregas\manchinelli\Estimaciones%202007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roups\Kurt.Strunk%20Group\Team%20Development\Templates\Excel\140317%20NWS%20Cost%20Model%20FINAL%20-%20Corrected%20Post-Report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rueba\Desktop\Red%20Gasoductos\Calculadoras%20Sistema\2015-10-22%20Calculo%20KM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10\AUTORIZACION%20PPTAL\LUZ%20Y%20FUERZA\REUNION%2010.12.2010\CONSOLIDADO%20AL%2010-DIC-1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mbero\Doctos.%20RED\P.H.%20El%20Cajon\PRESUPUESTOS\PPTo%20P.H.%20El%20Caj&#243;n\PPto%20enviado%20SHCP%20ago01\Cajon%202000%20(680%20MW)(2T-14m)%2076%20meses(version%20protegida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uario\AppData\Local\Temp\Suministro%20BCS%2013022014\Entrega%20Programaci&#243;n\Cons_Comb_por_planta_La%20Paz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ey\Desktop\proy%20ppto%202017%20ene%20may%20caja%2030-05-17(85-972-0)%2002;15%20aoa%20act%2018_07_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1%20pidiregas%201300%20divisiones%20informacion\Doctos%20pidiregas\manchinelli\A%20Mpef07q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-des%20(10.32.7.150)%2002feb16\0001%20-%200059%20Departamento%20de%20Estudios\034%20Presupuesto\j)%202018\21jun17\py%202018%20E1.2%20%2021jun17%20(91.6gwh%20tc19-60%20y%2084-601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DMINI~1\CONFIG~1\Temp\notes05B9B9\PIDEX\SISTEMA\Documents%20and%20Settings\Carlos\Escritorio\pidiregas%20enregados%20a%20sener\1420%20DISTRIBUCION%20NORT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V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robles\PAQUETES%20900\ADRIAN\TRABAJOS%20VARIOS\EVALUACION%20DE%20PROYECTOS\GUADALAJARA%20OTE%20BCO%2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_128\meacme\Mis%20documentos\DOCONTROL\PROCESO\Progr&#225;mas\complejoPJZ\METAPJZ20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01.Proyecto_CRE_2016\01.Electricos\90.%20PBC%20y%20Documentaci&#243;n%20soporte\00.%20Documentaci&#243;n%20CRE\20180608%20Calculadora%20V17\Diagnostico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DMINI~1\CONFIG~1\Temp\notes05B9B9\PIDEX\SISTEMA\Documents%20and%20Settings\Carlos\Escritorio\Documents%20and%20Settings\Hector%20Solis\Mis%20documentos\presupuesto\Nuevo_formato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solis\Mis%20documentos\delphi50\paquetes2005Ultimo\2006\1%20-%20ampl%20y%20contr%20LA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camb\mresearch\RPW\Winter%2004-05\Margins\MRGWinter04-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DMINI~1\CONFIG~1\Temp\notes05B9B9\PIDEX\SISTEMA\Documents%20and%20Settings\Carlos\Escritorio\01%20pidiregas%201300%20divisiones%20informacion\Doctos%20pidiregas\manchinelli\A%20Mpef07q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DMINI~1\CONFIG~1\Temp\notes05B9B9\PIDEX\SISTEMA\Documents%20and%20Settings\Carlos\Escritorio\TB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DMINI~1\CONFIG~1\Temp\notes05B9B9\PIDEX\SISTEMA\Documents%20and%20Settings\Carlos\Escritorio\JC\2008\Xls2008\1127%20SURESTE\1127%20ajustad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emex-my.sharepoint.com/Users/Carlos/Documents/CGA/2018/ESTUDIOS/PERDIDAS/SENDERO/Sendero%20SCER/COCODRILO-30-May-2018/Users/cfeuser/AppData/Local/Temp/notesFFF692/BAL2-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MG\Downloads\Modelo%20de%20Negocio%20EPSD%20Inversiones\SANTA%20MARIA%20BCO%2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_publico"/>
      <sheetName val="consumos area sector public"/>
      <sheetName val="Calor 99-09"/>
      <sheetName val="Combustible"/>
      <sheetName val="RESUMEN   PIES CUBICOS"/>
      <sheetName val="CTRLS 99"/>
      <sheetName val="Centrales"/>
      <sheetName val="Cuadro 5"/>
      <sheetName val="9"/>
      <sheetName val="4"/>
      <sheetName val="5"/>
      <sheetName val="3"/>
      <sheetName val="6"/>
      <sheetName val="1"/>
      <sheetName val="2"/>
      <sheetName val="8"/>
      <sheetName val="pasajeros-2006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CV7" t="str">
            <v>ENERO</v>
          </cell>
          <cell r="CW7" t="str">
            <v>FEBRERO</v>
          </cell>
          <cell r="CX7" t="str">
            <v>MARZO</v>
          </cell>
          <cell r="CY7" t="str">
            <v>ABRIL</v>
          </cell>
          <cell r="CZ7" t="str">
            <v>MAYO</v>
          </cell>
          <cell r="DA7" t="str">
            <v>JUNIO</v>
          </cell>
          <cell r="DB7" t="str">
            <v>JULIO</v>
          </cell>
          <cell r="DC7" t="str">
            <v>AGOSTO</v>
          </cell>
          <cell r="DD7" t="str">
            <v>SEPTIEMBRE</v>
          </cell>
          <cell r="DE7" t="str">
            <v>OCTUBRE</v>
          </cell>
          <cell r="DF7" t="str">
            <v>NOVIEMBRE</v>
          </cell>
          <cell r="DG7" t="str">
            <v>DICIEMBRE</v>
          </cell>
        </row>
        <row r="118">
          <cell r="CF118">
            <v>2406.7590321798743</v>
          </cell>
          <cell r="CG118">
            <v>2407.2674455440128</v>
          </cell>
          <cell r="CH118">
            <v>2413.1781608751899</v>
          </cell>
          <cell r="CI118">
            <v>2403.2429217072472</v>
          </cell>
          <cell r="CJ118">
            <v>2414.7379635568864</v>
          </cell>
          <cell r="CK118">
            <v>2427.1639497431202</v>
          </cell>
          <cell r="CL118">
            <v>2446.7294570975864</v>
          </cell>
          <cell r="CM118">
            <v>2441.1751665527431</v>
          </cell>
          <cell r="CN118">
            <v>2446.895588272017</v>
          </cell>
          <cell r="CO118">
            <v>2448.2178533421975</v>
          </cell>
          <cell r="CP118">
            <v>2426.7292120707493</v>
          </cell>
          <cell r="CQ118">
            <v>2413.0251849207539</v>
          </cell>
          <cell r="CV118">
            <v>35.733097670471523</v>
          </cell>
          <cell r="CW118">
            <v>35.725550862811502</v>
          </cell>
          <cell r="CX118">
            <v>35.638046523254999</v>
          </cell>
          <cell r="CY118">
            <v>35.785377661729875</v>
          </cell>
          <cell r="CZ118">
            <v>35.615026087341732</v>
          </cell>
          <cell r="DA118">
            <v>35.432693195395764</v>
          </cell>
          <cell r="DB118">
            <v>35.14935225743794</v>
          </cell>
          <cell r="DC118">
            <v>35.229325918310685</v>
          </cell>
          <cell r="DD118">
            <v>35.146965803680374</v>
          </cell>
          <cell r="DE118">
            <v>35.127983177137729</v>
          </cell>
          <cell r="DF118">
            <v>35.439040803727572</v>
          </cell>
          <cell r="DG118">
            <v>35.640305830043509</v>
          </cell>
        </row>
        <row r="129">
          <cell r="CF129">
            <v>2406.7590321798748</v>
          </cell>
          <cell r="CG129">
            <v>2407.0026623731724</v>
          </cell>
          <cell r="CH129">
            <v>2409.1583480680524</v>
          </cell>
          <cell r="CI129">
            <v>2407.6349942781885</v>
          </cell>
          <cell r="CJ129">
            <v>2409.2042600296713</v>
          </cell>
          <cell r="CK129">
            <v>2412.4322739015615</v>
          </cell>
          <cell r="CL129">
            <v>2417.269042026237</v>
          </cell>
          <cell r="CM129">
            <v>2420.5236905437814</v>
          </cell>
          <cell r="CN129">
            <v>2423.3665422624281</v>
          </cell>
          <cell r="CO129">
            <v>2425.7505587133523</v>
          </cell>
          <cell r="CP129">
            <v>2425.8319947366267</v>
          </cell>
          <cell r="CQ129">
            <v>2424.7915462491947</v>
          </cell>
          <cell r="CV129">
            <v>35.733097670471508</v>
          </cell>
          <cell r="CW129">
            <v>35.729480864545756</v>
          </cell>
          <cell r="CX129">
            <v>35.697510558049736</v>
          </cell>
          <cell r="CY129">
            <v>35.72009701244442</v>
          </cell>
          <cell r="CZ129">
            <v>35.696830274205887</v>
          </cell>
          <cell r="DA129">
            <v>35.649065259388998</v>
          </cell>
          <cell r="DB129">
            <v>35.577734240986288</v>
          </cell>
          <cell r="DC129">
            <v>35.529896237806483</v>
          </cell>
          <cell r="DD129">
            <v>35.488216110256033</v>
          </cell>
          <cell r="DE129">
            <v>35.45333845528986</v>
          </cell>
          <cell r="DF129">
            <v>35.45214827439446</v>
          </cell>
          <cell r="DG129">
            <v>35.467360358957087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ásicos"/>
      <sheetName val="Combustóleo"/>
      <sheetName val="Gas natural"/>
      <sheetName val="GNLCarbón y Diesel"/>
      <sheetName val="B"/>
      <sheetName val="E"/>
      <sheetName val="H"/>
      <sheetName val="K"/>
      <sheetName val="C"/>
      <sheetName val="F"/>
      <sheetName val="I"/>
      <sheetName val="L"/>
      <sheetName val="Índice"/>
      <sheetName val="Pod Calorif"/>
      <sheetName val="Pod. Calorif Continuación"/>
      <sheetName val="TC y Defla."/>
      <sheetName val="Fletes(1)"/>
      <sheetName val="Fletes(2)"/>
      <sheetName val="FleteCarbón impor. Nw Peta "/>
      <sheetName val="FleteCarbón import. Bolivar Alt"/>
      <sheetName val="GNL"/>
      <sheetName val="GNlLContinuación"/>
      <sheetName val="Diferenciales"/>
      <sheetName val="Equivalencias"/>
      <sheetName val="Fue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F2" t="str">
            <v>Escenario de Precios de Combustibles  2008 - 2037</v>
          </cell>
          <cell r="K2" t="str">
            <v>Anexo 1 - Poderes caloríficos por tipo de combustible</v>
          </cell>
        </row>
        <row r="4">
          <cell r="E4" t="str">
            <v xml:space="preserve">E X T E R N O S         </v>
          </cell>
        </row>
        <row r="7">
          <cell r="F7" t="str">
            <v>REFERENCIA :   SPOT</v>
          </cell>
        </row>
        <row r="8">
          <cell r="J8" t="str">
            <v xml:space="preserve"> Mill. Btu/bl </v>
          </cell>
          <cell r="L8" t="str">
            <v xml:space="preserve"> Kcal./ lt</v>
          </cell>
          <cell r="N8" t="str">
            <v xml:space="preserve"> KJ./ lt</v>
          </cell>
        </row>
        <row r="9">
          <cell r="H9" t="str">
            <v>USA  Imported Oil</v>
          </cell>
          <cell r="J9">
            <v>5.98</v>
          </cell>
          <cell r="L9">
            <v>9478.4929362282401</v>
          </cell>
          <cell r="N9">
            <v>39684.554225400396</v>
          </cell>
        </row>
        <row r="10">
          <cell r="H10" t="str">
            <v>West Texas Intermediate (WTI),  0.3%S,  38º - 40º API, Cushing</v>
          </cell>
          <cell r="J10">
            <v>5.8250000000000002</v>
          </cell>
          <cell r="L10">
            <v>9232.8129353728236</v>
          </cell>
          <cell r="N10">
            <v>38655.941197818938</v>
          </cell>
        </row>
        <row r="11">
          <cell r="H11" t="str">
            <v xml:space="preserve">Residual Fuel Oil,  No.6, 3%S,  Gulf Coast </v>
          </cell>
          <cell r="J11">
            <v>6.2869999999999999</v>
          </cell>
          <cell r="L11">
            <v>9965.0978411483193</v>
          </cell>
          <cell r="N11">
            <v>41721.871641319784</v>
          </cell>
        </row>
        <row r="12">
          <cell r="H12" t="str">
            <v>Residual  Fuel Oil No. 6, 1%S,  Gulf Coast</v>
          </cell>
          <cell r="J12">
            <v>6.2869999999999999</v>
          </cell>
          <cell r="L12">
            <v>9965.0978411483193</v>
          </cell>
          <cell r="N12">
            <v>41721.871641319784</v>
          </cell>
        </row>
        <row r="13">
          <cell r="H13" t="str">
            <v xml:space="preserve">Residual  Fuel No. 6, 1%S,   West Coast </v>
          </cell>
          <cell r="J13">
            <v>6.2869999999999999</v>
          </cell>
          <cell r="L13">
            <v>9965.0978411483193</v>
          </cell>
          <cell r="N13">
            <v>41721.871641319784</v>
          </cell>
        </row>
        <row r="14">
          <cell r="H14" t="str">
            <v>Bunker  Houston Gulf Coast, máx. 4.5%S</v>
          </cell>
          <cell r="J14">
            <v>6.2869999999999999</v>
          </cell>
          <cell r="L14">
            <v>9965.0978411483193</v>
          </cell>
          <cell r="N14">
            <v>41721.871641319784</v>
          </cell>
        </row>
        <row r="15">
          <cell r="H15" t="str">
            <v>Bunker "C" Los Angeles ( West Coast) máx. 4.5%S</v>
          </cell>
          <cell r="J15">
            <v>6.2869999999999999</v>
          </cell>
          <cell r="L15">
            <v>9965.0978411483193</v>
          </cell>
          <cell r="N15">
            <v>41721.871641319784</v>
          </cell>
        </row>
        <row r="16">
          <cell r="H16" t="str">
            <v>Fuel Oil No. 2,  Gulf Coast, 0.2%S</v>
          </cell>
          <cell r="J16">
            <v>5.8250000000000002</v>
          </cell>
          <cell r="L16">
            <v>9232.8129353728236</v>
          </cell>
          <cell r="N16">
            <v>38655.941197818938</v>
          </cell>
        </row>
        <row r="17">
          <cell r="H17" t="str">
            <v>Fuel Oil No. 2,  LS Gulf Coast, 0.05%S</v>
          </cell>
          <cell r="J17">
            <v>5.8250000000000002</v>
          </cell>
          <cell r="L17">
            <v>9232.8129353728236</v>
          </cell>
          <cell r="N17">
            <v>38655.941197818938</v>
          </cell>
        </row>
        <row r="18">
          <cell r="H18" t="str">
            <v>Fuel Oil No. 2, LS Los Angeles 0.05%S</v>
          </cell>
          <cell r="J18">
            <v>5.8250000000000002</v>
          </cell>
          <cell r="L18">
            <v>9232.8129353728236</v>
          </cell>
          <cell r="N18">
            <v>38655.941197818938</v>
          </cell>
        </row>
        <row r="20">
          <cell r="J20" t="str">
            <v xml:space="preserve"> Mill. Btu/MPC </v>
          </cell>
          <cell r="L20" t="str">
            <v xml:space="preserve"> Kcal./ m^3</v>
          </cell>
          <cell r="N20" t="str">
            <v xml:space="preserve"> KJ./m^3</v>
          </cell>
        </row>
        <row r="21">
          <cell r="H21" t="str">
            <v>Natural Gas Average  Wellhead</v>
          </cell>
          <cell r="J21">
            <v>1.028</v>
          </cell>
          <cell r="L21">
            <v>9148.4771515199991</v>
          </cell>
          <cell r="N21">
            <v>38302.844137983928</v>
          </cell>
        </row>
        <row r="22">
          <cell r="H22" t="str">
            <v>Natural Gas (Gulf Coast, Henry Hub, South Texas,Permian, San Juan, Ehrenberg  y  SoCal)</v>
          </cell>
          <cell r="J22">
            <v>1.028</v>
          </cell>
          <cell r="L22">
            <v>9148.4771515199991</v>
          </cell>
          <cell r="N22">
            <v>38302.844137983928</v>
          </cell>
        </row>
        <row r="24">
          <cell r="J24" t="str">
            <v xml:space="preserve">Mill. Btu/TM </v>
          </cell>
          <cell r="L24" t="str">
            <v xml:space="preserve"> Kcal./Kg</v>
          </cell>
          <cell r="N24" t="str">
            <v xml:space="preserve"> KJ/Kg</v>
          </cell>
          <cell r="P24" t="str">
            <v xml:space="preserve"> Mill. Btu/TC </v>
          </cell>
          <cell r="R24" t="str">
            <v xml:space="preserve"> Btu/lb </v>
          </cell>
        </row>
        <row r="25">
          <cell r="H25" t="str">
            <v>Coal  Australia  1.0 %S ( 10% cenizas ) Newcastle, Port Kembla, FOB</v>
          </cell>
          <cell r="J25">
            <v>25.000420531765116</v>
          </cell>
          <cell r="L25">
            <v>6300.1059740048095</v>
          </cell>
          <cell r="N25">
            <v>26377.283691963334</v>
          </cell>
          <cell r="P25">
            <v>22.68</v>
          </cell>
          <cell r="R25">
            <v>11340</v>
          </cell>
        </row>
        <row r="26">
          <cell r="H26" t="str">
            <v>Coal Colombia   0.8 %S (10% cenizas) Bolivar, FOB</v>
          </cell>
          <cell r="J26">
            <v>25.000420531765116</v>
          </cell>
          <cell r="L26">
            <v>6300.1059740048095</v>
          </cell>
          <cell r="N26">
            <v>26377.283691963334</v>
          </cell>
          <cell r="P26">
            <v>22.68</v>
          </cell>
          <cell r="R26">
            <v>11340</v>
          </cell>
        </row>
        <row r="27">
          <cell r="H27" t="str">
            <v>Coal Richards Bay  1.0 %S (16% cenizas) South Africa, FOB</v>
          </cell>
          <cell r="J27">
            <v>24.603174603174608</v>
          </cell>
          <cell r="L27">
            <v>6200</v>
          </cell>
          <cell r="N27">
            <v>25958.16</v>
          </cell>
          <cell r="P27">
            <v>22.31962455555556</v>
          </cell>
          <cell r="R27">
            <v>11159.812277777781</v>
          </cell>
        </row>
        <row r="28">
          <cell r="H28" t="str">
            <v>Coal ARA  (Amsterdam, Rotterdam, Antwerp) N.W. Europe,  1.0%S (16% ceniza) CIF</v>
          </cell>
          <cell r="J28">
            <v>23.809524</v>
          </cell>
          <cell r="L28">
            <v>6000.0000479999999</v>
          </cell>
          <cell r="N28">
            <v>25120.800200966398</v>
          </cell>
          <cell r="P28">
            <v>21.599636839463759</v>
          </cell>
          <cell r="R28">
            <v>10799.818419731879</v>
          </cell>
        </row>
        <row r="29">
          <cell r="H29" t="str">
            <v xml:space="preserve">USA  Coal Export, Average Free Alongside Ship (fas) </v>
          </cell>
          <cell r="J29">
            <v>28.057129796958442</v>
          </cell>
          <cell r="L29">
            <v>7070.3967088335276</v>
          </cell>
          <cell r="N29">
            <v>29602.336940544214</v>
          </cell>
          <cell r="P29">
            <v>25.452999999999999</v>
          </cell>
          <cell r="R29">
            <v>12726.5</v>
          </cell>
        </row>
        <row r="30">
          <cell r="H30" t="str">
            <v xml:space="preserve">USA  Steam Coal Export, Average Free Alongside Ship (fas) </v>
          </cell>
          <cell r="J30">
            <v>23.809523809523807</v>
          </cell>
          <cell r="L30">
            <v>6000</v>
          </cell>
          <cell r="N30">
            <v>25120.799999999999</v>
          </cell>
          <cell r="P30">
            <v>21.599636666666665</v>
          </cell>
          <cell r="R30">
            <v>10799.818333333333</v>
          </cell>
        </row>
        <row r="31">
          <cell r="H31" t="str">
            <v>USA Coal Central Appalachia (CAPP) USA   1.0%S</v>
          </cell>
          <cell r="J31">
            <v>26.468253968254</v>
          </cell>
          <cell r="L31">
            <v>6670.0000000000082</v>
          </cell>
          <cell r="N31">
            <v>27925.956000000035</v>
          </cell>
          <cell r="P31">
            <v>24.011596094444474</v>
          </cell>
          <cell r="R31">
            <v>12005.798047222237</v>
          </cell>
        </row>
        <row r="33">
          <cell r="F33" t="str">
            <v>EMPRESAS ELÉCTRICAS :</v>
          </cell>
        </row>
        <row r="34">
          <cell r="J34" t="str">
            <v xml:space="preserve"> Mill. Btu/bl</v>
          </cell>
          <cell r="L34" t="str">
            <v xml:space="preserve"> Kcal./ lt</v>
          </cell>
          <cell r="N34" t="str">
            <v xml:space="preserve"> KJ./ lt</v>
          </cell>
        </row>
        <row r="35">
          <cell r="H35" t="str">
            <v>Residual Electric Power Industry  USA  &lt; 1%S</v>
          </cell>
          <cell r="J35">
            <v>6.2869999999999999</v>
          </cell>
          <cell r="L35">
            <v>9965.0978411483193</v>
          </cell>
          <cell r="N35">
            <v>41721.871641319784</v>
          </cell>
        </row>
        <row r="36">
          <cell r="H36" t="str">
            <v>Distillate Electric Power Industry  USA  &lt; 0.05%S</v>
          </cell>
          <cell r="J36">
            <v>5.8250000000000002</v>
          </cell>
          <cell r="L36">
            <v>9232.8129353728236</v>
          </cell>
          <cell r="N36">
            <v>38655.941197818938</v>
          </cell>
        </row>
        <row r="38">
          <cell r="J38" t="str">
            <v xml:space="preserve"> Mill. Btu/MPC </v>
          </cell>
          <cell r="L38" t="str">
            <v xml:space="preserve"> Kcal./ m^3</v>
          </cell>
          <cell r="N38" t="str">
            <v xml:space="preserve"> KJ./m^3</v>
          </cell>
        </row>
        <row r="39">
          <cell r="H39" t="str">
            <v xml:space="preserve">Natural Gas Electric Power Industry   USA  </v>
          </cell>
          <cell r="J39">
            <v>1.028</v>
          </cell>
          <cell r="L39">
            <v>9148.4771515199991</v>
          </cell>
          <cell r="N39">
            <v>38302.844137983928</v>
          </cell>
        </row>
        <row r="41">
          <cell r="J41" t="str">
            <v xml:space="preserve">Mill. Btu/TM </v>
          </cell>
          <cell r="L41" t="str">
            <v xml:space="preserve"> Kcal./Kg</v>
          </cell>
          <cell r="N41" t="str">
            <v xml:space="preserve"> KJ/Kg</v>
          </cell>
          <cell r="P41" t="str">
            <v xml:space="preserve"> Mill. Btu/TC </v>
          </cell>
          <cell r="R41" t="str">
            <v xml:space="preserve"> Btu/lb </v>
          </cell>
        </row>
        <row r="42">
          <cell r="H42" t="str">
            <v>Coal  Minemouth  0.96%S, 8.97% cenizas</v>
          </cell>
          <cell r="J42">
            <v>22.392351970118014</v>
          </cell>
          <cell r="L42">
            <v>5642.8726964697398</v>
          </cell>
          <cell r="N42">
            <v>23625.579405579505</v>
          </cell>
          <cell r="P42">
            <v>20.314</v>
          </cell>
          <cell r="R42">
            <v>10157</v>
          </cell>
        </row>
        <row r="43">
          <cell r="H43" t="str">
            <v>Coal Electric Power Industry USA,  0.97%S , 8.65% cenizas</v>
          </cell>
          <cell r="J43">
            <v>21.970166738033974</v>
          </cell>
          <cell r="L43">
            <v>5536.4820179845628</v>
          </cell>
          <cell r="N43">
            <v>23180.142912897765</v>
          </cell>
          <cell r="P43">
            <v>19.931000000000001</v>
          </cell>
          <cell r="R43">
            <v>9965.5</v>
          </cell>
        </row>
        <row r="46">
          <cell r="B46" t="str">
            <v xml:space="preserve">Fuentes : Energy Information Administration, Department of Energy (EIA/DOE),Official Energy Statistics of the US Government, 2008 </v>
          </cell>
        </row>
        <row r="47">
          <cell r="B47" t="str">
            <v xml:space="preserve">                 Sener, Escenarios macroeconómicos y de precios de combustibles de largo plazo 2008-2037, 19 de febrero de 2008  </v>
          </cell>
        </row>
        <row r="49">
          <cell r="B49">
            <v>37</v>
          </cell>
        </row>
      </sheetData>
      <sheetData sheetId="14">
        <row r="2">
          <cell r="B2" t="str">
            <v>Escenario de Precios de Combustibles  2008 - 2037</v>
          </cell>
          <cell r="K2" t="str">
            <v>Anexo 1(continuación) - Poderes caloríficos por tipo de combustible</v>
          </cell>
        </row>
        <row r="4">
          <cell r="E4" t="str">
            <v>INTERNOS</v>
          </cell>
        </row>
        <row r="5">
          <cell r="F5" t="str">
            <v xml:space="preserve">  REFERENCIA :</v>
          </cell>
        </row>
        <row r="7">
          <cell r="G7" t="str">
            <v xml:space="preserve">Crudo(Nota 1) : </v>
          </cell>
          <cell r="J7" t="str">
            <v xml:space="preserve"> Mill. Btu/bl </v>
          </cell>
          <cell r="L7" t="str">
            <v xml:space="preserve"> Kcal./ lt</v>
          </cell>
          <cell r="N7" t="str">
            <v xml:space="preserve"> KJ./ lt</v>
          </cell>
        </row>
        <row r="8">
          <cell r="H8" t="str">
            <v>Olmeca      0.8%S,   39.3º  API</v>
          </cell>
          <cell r="J8">
            <v>5.5323154706932298</v>
          </cell>
          <cell r="L8">
            <v>8768.898513369897</v>
          </cell>
          <cell r="N8">
            <v>36713.624295777081</v>
          </cell>
        </row>
        <row r="9">
          <cell r="H9" t="str">
            <v>Istmo          1.3%S,  33.6º  API</v>
          </cell>
          <cell r="J9">
            <v>5.7076586884554787</v>
          </cell>
          <cell r="L9">
            <v>9046.8231707235791</v>
          </cell>
          <cell r="N9">
            <v>37877.239251185478</v>
          </cell>
        </row>
        <row r="10">
          <cell r="H10" t="str">
            <v>Maya           3.3%S,   22,0º  API</v>
          </cell>
          <cell r="J10">
            <v>5.8801585026864478</v>
          </cell>
          <cell r="L10">
            <v>9320.240941741793</v>
          </cell>
          <cell r="N10">
            <v>39021.984774884535</v>
          </cell>
        </row>
        <row r="11">
          <cell r="H11" t="str">
            <v>Mezcla       2.59%S, 25.93º  API ( Olmeca 3.9%,Istmo 28.2%, Maya 67.9%)</v>
          </cell>
          <cell r="J11">
            <v>5.8261338355921337</v>
          </cell>
          <cell r="L11">
            <v>9234.6101013679545</v>
          </cell>
          <cell r="N11">
            <v>38663.465572407353</v>
          </cell>
        </row>
        <row r="13">
          <cell r="J13" t="str">
            <v xml:space="preserve"> Mill. Btu/TM </v>
          </cell>
          <cell r="L13" t="str">
            <v xml:space="preserve"> Kcal./Kg</v>
          </cell>
          <cell r="N13" t="str">
            <v xml:space="preserve"> KJ/Kg</v>
          </cell>
          <cell r="P13" t="str">
            <v xml:space="preserve"> Mill. Btu/TC </v>
          </cell>
          <cell r="R13" t="str">
            <v xml:space="preserve"> Btu / lb </v>
          </cell>
        </row>
        <row r="14">
          <cell r="H14" t="str">
            <v xml:space="preserve">Coque de Petróleo,  6.0%S - 6.5 %S </v>
          </cell>
          <cell r="J14">
            <v>35.327291563768412</v>
          </cell>
          <cell r="L14">
            <v>8902.4774740696412</v>
          </cell>
          <cell r="N14">
            <v>37272.892688434775</v>
          </cell>
          <cell r="P14">
            <v>32.048379812181444</v>
          </cell>
          <cell r="R14">
            <v>16024.189906090722</v>
          </cell>
        </row>
        <row r="16">
          <cell r="G16" t="str">
            <v xml:space="preserve">Residual Refinería (Combustóleo) :    </v>
          </cell>
          <cell r="J16" t="str">
            <v xml:space="preserve"> Mill. Btu/bl </v>
          </cell>
          <cell r="L16" t="str">
            <v xml:space="preserve"> Kcal./ lt</v>
          </cell>
          <cell r="N16" t="str">
            <v xml:space="preserve"> KJ./ lt</v>
          </cell>
        </row>
        <row r="17">
          <cell r="H17" t="str">
            <v>Madero  4.0%S                                 (7% de la producción nacional en 2007)</v>
          </cell>
          <cell r="J17">
            <v>6.2825101031746033</v>
          </cell>
          <cell r="L17">
            <v>9957.9812098199036</v>
          </cell>
          <cell r="N17">
            <v>41692.075729273973</v>
          </cell>
        </row>
        <row r="18">
          <cell r="H18" t="str">
            <v>Cadereyta  4.0%S                            (3% de la producción nacional en 2007)</v>
          </cell>
          <cell r="J18">
            <v>6.2825101031746033</v>
          </cell>
          <cell r="L18">
            <v>9957.9812098199036</v>
          </cell>
          <cell r="N18">
            <v>41692.075729273973</v>
          </cell>
        </row>
        <row r="19">
          <cell r="H19" t="str">
            <v>Minatitlan  3.9%S                            (21% de la producción nacional en 2007)</v>
          </cell>
          <cell r="J19">
            <v>6.2825101031746033</v>
          </cell>
          <cell r="L19">
            <v>9957.9812098199036</v>
          </cell>
          <cell r="N19">
            <v>41692.075729273973</v>
          </cell>
        </row>
        <row r="20">
          <cell r="H20" t="str">
            <v>Salamanca  3.9%S                        (12% de la producción nacional en 2007)</v>
          </cell>
          <cell r="J20">
            <v>6.2825101031746033</v>
          </cell>
          <cell r="L20">
            <v>9957.9812098199036</v>
          </cell>
          <cell r="N20">
            <v>41692.075729273973</v>
          </cell>
        </row>
        <row r="21">
          <cell r="H21" t="str">
            <v>Tula  3.55%S                                  (27% de la producción nacional en 2007)</v>
          </cell>
          <cell r="J21">
            <v>6.2825101031746033</v>
          </cell>
          <cell r="L21">
            <v>9957.9812098199036</v>
          </cell>
          <cell r="N21">
            <v>41692.075729273973</v>
          </cell>
        </row>
        <row r="22">
          <cell r="H22" t="str">
            <v xml:space="preserve">Salina Cruz  4.0%S                       (30% de la producción nacional en 2007)  </v>
          </cell>
          <cell r="J22">
            <v>6.2825101031746033</v>
          </cell>
          <cell r="L22">
            <v>9957.9812098199036</v>
          </cell>
          <cell r="N22">
            <v>41692.075729273973</v>
          </cell>
        </row>
        <row r="23">
          <cell r="H23" t="str">
            <v>Residual Promedio 3.85%S ( produccción de 301 mil barriles día en 2007)</v>
          </cell>
          <cell r="J23">
            <v>6.2825101031750004</v>
          </cell>
          <cell r="L23">
            <v>9957.981209820533</v>
          </cell>
          <cell r="N23">
            <v>41692.075729276607</v>
          </cell>
        </row>
        <row r="26">
          <cell r="H26" t="str">
            <v>Residuos de Vacío  de Petróleo    4.75%S (Nota 2)</v>
          </cell>
          <cell r="J26">
            <v>6.5904299999999996</v>
          </cell>
          <cell r="L26">
            <v>10446.044180887402</v>
          </cell>
          <cell r="N26">
            <v>43735.497776539371</v>
          </cell>
        </row>
        <row r="28">
          <cell r="G28" t="str">
            <v>Gas Natural :</v>
          </cell>
          <cell r="J28" t="str">
            <v xml:space="preserve"> Mill. Btu/MPC </v>
          </cell>
          <cell r="L28" t="str">
            <v xml:space="preserve"> Kcal./ m^3</v>
          </cell>
          <cell r="N28" t="str">
            <v xml:space="preserve"> KJ./m^3</v>
          </cell>
        </row>
        <row r="29">
          <cell r="H29" t="str">
            <v xml:space="preserve">Reynosa </v>
          </cell>
          <cell r="J29">
            <v>0.98895481861083101</v>
          </cell>
          <cell r="L29">
            <v>8801.0024921661425</v>
          </cell>
          <cell r="N29">
            <v>36848.037234201205</v>
          </cell>
        </row>
        <row r="30">
          <cell r="H30" t="str">
            <v>Cd. Pemex</v>
          </cell>
          <cell r="J30">
            <v>1.0240137782070791</v>
          </cell>
          <cell r="L30">
            <v>9113.0025805147197</v>
          </cell>
          <cell r="N30">
            <v>38154.319204099025</v>
          </cell>
        </row>
        <row r="32">
          <cell r="G32" t="str">
            <v>Carbón :</v>
          </cell>
          <cell r="J32" t="str">
            <v xml:space="preserve"> Mill. Btu/TM </v>
          </cell>
          <cell r="L32" t="str">
            <v xml:space="preserve"> Kcal./Kg</v>
          </cell>
          <cell r="N32" t="str">
            <v xml:space="preserve"> KJ/Kg</v>
          </cell>
          <cell r="P32" t="str">
            <v xml:space="preserve"> Mill. Btu/TC </v>
          </cell>
          <cell r="R32" t="str">
            <v xml:space="preserve"> Btu/lb </v>
          </cell>
        </row>
        <row r="33">
          <cell r="H33" t="str">
            <v>Carbón CIMSA , 1.0%S,  38.55% cenizas (Río Escondido)</v>
          </cell>
          <cell r="J33">
            <v>16.845238095238095</v>
          </cell>
          <cell r="L33">
            <v>4245</v>
          </cell>
          <cell r="N33">
            <v>17772.966</v>
          </cell>
          <cell r="P33">
            <v>15.281742941666666</v>
          </cell>
          <cell r="R33">
            <v>7640.8714708333337</v>
          </cell>
        </row>
        <row r="34">
          <cell r="H34" t="str">
            <v>Carbón PRODEMI, 1.0%S, 34.0% cenizas(Río Escondido)</v>
          </cell>
          <cell r="J34">
            <v>20.574999999999999</v>
          </cell>
          <cell r="L34">
            <v>5184.8999999999996</v>
          </cell>
          <cell r="N34">
            <v>21708.139319999998</v>
          </cell>
          <cell r="P34">
            <v>18.665326025500001</v>
          </cell>
          <cell r="R34">
            <v>9332.6630127500011</v>
          </cell>
        </row>
        <row r="35">
          <cell r="H35" t="str">
            <v>Carbón CIMSA,1.0%S, 47.0% cenizas (Carbon II )</v>
          </cell>
          <cell r="J35">
            <v>15.98</v>
          </cell>
          <cell r="L35">
            <v>4026.96</v>
          </cell>
          <cell r="N35">
            <v>16860.076128000001</v>
          </cell>
          <cell r="P35">
            <v>14.496812145200002</v>
          </cell>
          <cell r="R35">
            <v>7248.4060726000007</v>
          </cell>
        </row>
        <row r="36">
          <cell r="H36" t="str">
            <v>Carbón PRODEMI,1.0%S,43.0% cenizas (Carbón II)</v>
          </cell>
          <cell r="J36">
            <v>19.96</v>
          </cell>
          <cell r="L36">
            <v>5029.92</v>
          </cell>
          <cell r="N36">
            <v>21059.269056000005</v>
          </cell>
          <cell r="P36">
            <v>18.1074074104</v>
          </cell>
          <cell r="R36">
            <v>9053.7037051999996</v>
          </cell>
        </row>
        <row r="37">
          <cell r="H37" t="str">
            <v>Carbón Importado, 0.5%S, 10% cenizas (Carbón II)</v>
          </cell>
          <cell r="J37">
            <v>24.82539682539683</v>
          </cell>
          <cell r="L37">
            <v>6256</v>
          </cell>
          <cell r="N37">
            <v>26192.620800000001</v>
          </cell>
          <cell r="P37">
            <v>22.521221164444448</v>
          </cell>
          <cell r="R37">
            <v>11260.610582222223</v>
          </cell>
        </row>
        <row r="39">
          <cell r="F39" t="str">
            <v>EMPRESAS ELÉCTRICAS :</v>
          </cell>
        </row>
        <row r="40">
          <cell r="J40" t="str">
            <v xml:space="preserve"> Mill. Btu/bl </v>
          </cell>
          <cell r="L40" t="str">
            <v xml:space="preserve"> Kcal./ lt</v>
          </cell>
          <cell r="N40" t="str">
            <v xml:space="preserve"> KJ./ lt</v>
          </cell>
        </row>
        <row r="41">
          <cell r="H41" t="str">
            <v>Residual Importado, 1.0%S a 2.0%S (Costa del  Pacifico)</v>
          </cell>
          <cell r="J41">
            <v>6.2869999999999999</v>
          </cell>
          <cell r="L41">
            <v>9965.0978411483193</v>
          </cell>
          <cell r="N41">
            <v>41721.871641319784</v>
          </cell>
        </row>
        <row r="42">
          <cell r="H42" t="str">
            <v>Diesel 0.05%S ( Península de Yucatán, Baja California y Nacional)</v>
          </cell>
          <cell r="J42">
            <v>5.8314270392857139</v>
          </cell>
          <cell r="L42">
            <v>9243</v>
          </cell>
          <cell r="N42">
            <v>38698.592400000001</v>
          </cell>
        </row>
        <row r="45">
          <cell r="J45" t="str">
            <v xml:space="preserve"> Mill. Btu/MPC </v>
          </cell>
          <cell r="L45" t="str">
            <v xml:space="preserve"> Kcal./ m^3</v>
          </cell>
          <cell r="N45" t="str">
            <v xml:space="preserve"> KJ./m^3</v>
          </cell>
        </row>
        <row r="46">
          <cell r="H46" t="str">
            <v xml:space="preserve">Gas Natural Plantas Eléctricas (Zonas: Central, Occidente, Oriente y Peninsular) </v>
          </cell>
          <cell r="J46">
            <v>1.0240137782070791</v>
          </cell>
          <cell r="L46">
            <v>9113.0025805147197</v>
          </cell>
          <cell r="N46">
            <v>38154.319204099025</v>
          </cell>
        </row>
        <row r="47">
          <cell r="H47" t="str">
            <v>Gas Natural Importado (Ciudad Juárez y Naco)</v>
          </cell>
          <cell r="J47">
            <v>1.028</v>
          </cell>
          <cell r="L47">
            <v>9148.4771515199991</v>
          </cell>
          <cell r="N47">
            <v>38302.844137983928</v>
          </cell>
        </row>
        <row r="48">
          <cell r="H48" t="str">
            <v>Gas Natural (Zonas: Norte y Noreste)</v>
          </cell>
          <cell r="J48">
            <v>0.98895481861083101</v>
          </cell>
          <cell r="L48">
            <v>8801.0024921661425</v>
          </cell>
          <cell r="N48">
            <v>36848.037234201205</v>
          </cell>
        </row>
        <row r="49">
          <cell r="H49" t="str">
            <v xml:space="preserve">Gas Natural Licuado Importado (Altaira, Ensenada y Manzanillo) </v>
          </cell>
          <cell r="J49">
            <v>1.05</v>
          </cell>
          <cell r="L49">
            <v>9344.2616820000003</v>
          </cell>
          <cell r="N49">
            <v>39122.554810197602</v>
          </cell>
        </row>
        <row r="51">
          <cell r="J51" t="str">
            <v xml:space="preserve"> Mill. Btu/TM </v>
          </cell>
          <cell r="L51" t="str">
            <v xml:space="preserve"> Kcal./Kg</v>
          </cell>
          <cell r="N51" t="str">
            <v xml:space="preserve"> KJ/Kg</v>
          </cell>
          <cell r="P51" t="str">
            <v xml:space="preserve"> Mill. Btu/TC </v>
          </cell>
          <cell r="R51" t="str">
            <v xml:space="preserve"> Btu/lb </v>
          </cell>
        </row>
        <row r="52">
          <cell r="H52" t="str">
            <v>Carbón Petacalco Importado  1.0%S, 10% cenizas</v>
          </cell>
          <cell r="J52">
            <v>25.000420531765116</v>
          </cell>
          <cell r="L52">
            <v>6300.1059740048095</v>
          </cell>
          <cell r="N52">
            <v>26377.283691963334</v>
          </cell>
          <cell r="P52">
            <v>22.68</v>
          </cell>
          <cell r="R52">
            <v>11340</v>
          </cell>
        </row>
        <row r="53">
          <cell r="H53" t="str">
            <v xml:space="preserve">Carbón Altamira Importado  0.8 %S, 10% cenizas </v>
          </cell>
          <cell r="J53">
            <v>25.000420531765116</v>
          </cell>
          <cell r="L53">
            <v>6300.1059740048095</v>
          </cell>
          <cell r="N53">
            <v>26377.283691963334</v>
          </cell>
          <cell r="P53">
            <v>22.68</v>
          </cell>
          <cell r="R53">
            <v>11340</v>
          </cell>
        </row>
        <row r="54">
          <cell r="H54" t="str">
            <v>Carbón  Rio Escondido,1.0%S, 37.64% cenizas,(CIMSA %, Prodemi %)</v>
          </cell>
          <cell r="J54">
            <v>17.591000000000001</v>
          </cell>
          <cell r="L54">
            <v>4432.9320000000007</v>
          </cell>
          <cell r="N54">
            <v>18559.799697600003</v>
          </cell>
          <cell r="P54">
            <v>15.958286761340002</v>
          </cell>
          <cell r="R54">
            <v>7979.1433806700006</v>
          </cell>
        </row>
        <row r="55">
          <cell r="H55" t="str">
            <v>Carbón  ll 1.0%S, 33.74% cenizas, (CIMSA %, Prodemi %, Importado %)</v>
          </cell>
          <cell r="J55">
            <v>18.575900000000001</v>
          </cell>
          <cell r="L55">
            <v>4681.1268000000009</v>
          </cell>
          <cell r="N55">
            <v>19598.941686240003</v>
          </cell>
          <cell r="P55">
            <v>16.851773011766003</v>
          </cell>
          <cell r="R55">
            <v>8425.8865058830015</v>
          </cell>
        </row>
        <row r="57">
          <cell r="B57" t="str">
            <v xml:space="preserve">Nota 1 : El Balance Nacional de Energía 2006 reporta para los crudos nacionales  y el coque de petróleo el poder calorífico neto, se estima que sea un 5% menor al poder calorifico bruto. </v>
          </cell>
        </row>
        <row r="58">
          <cell r="B58" t="str">
            <v xml:space="preserve">Nota 2 : Se consigna el poder calorífico superior indicado en el estudio  realizado por el Instituto de Investigaciones Eléctricas: Desarrollo y evaluación de emulsiones aceite en agua y su </v>
          </cell>
        </row>
        <row r="59">
          <cell r="B59" t="str">
            <v xml:space="preserve">              combustión para el uso de los residuos de vacío de las refinerías, Diciembre 2003.</v>
          </cell>
        </row>
        <row r="60">
          <cell r="B60" t="str">
            <v>Fuentes : EIA/DOE; Sener, Balance Nacional de Energía 2006; Pemex, Memoria de Cálculo del Combustóleo; Pemex, Memoria de Labores, 2007</v>
          </cell>
        </row>
        <row r="62">
          <cell r="B62">
            <v>38</v>
          </cell>
        </row>
      </sheetData>
      <sheetData sheetId="15">
        <row r="2">
          <cell r="F2" t="str">
            <v>Escenario de Precios de Combustibles  2008 - 2037</v>
          </cell>
        </row>
      </sheetData>
      <sheetData sheetId="16">
        <row r="2">
          <cell r="B2" t="str">
            <v>Escenario de Precios de Combustibles  2008-2037</v>
          </cell>
        </row>
      </sheetData>
      <sheetData sheetId="17">
        <row r="2">
          <cell r="B2" t="str">
            <v>Escenario de Precios de Combustibles  2008- 2037</v>
          </cell>
        </row>
      </sheetData>
      <sheetData sheetId="18">
        <row r="2">
          <cell r="D2" t="str">
            <v>Escenario de Precios de Combustibles  2008 -2037</v>
          </cell>
        </row>
      </sheetData>
      <sheetData sheetId="19">
        <row r="2">
          <cell r="D2" t="str">
            <v>Escenario de Precios de Combustibles  2008 - 2037</v>
          </cell>
          <cell r="M2" t="str">
            <v xml:space="preserve">Anexo 5  -  Fletes de Carbón Importado </v>
          </cell>
        </row>
        <row r="5">
          <cell r="D5" t="str">
            <v xml:space="preserve">FLETE MARÍTIMO IMPLÍCITO DEL CARBÓN IMPORTADO </v>
          </cell>
        </row>
        <row r="6">
          <cell r="D6" t="str">
            <v>Bolivar, Colombia  a  Altamira, México</v>
          </cell>
        </row>
        <row r="7">
          <cell r="D7" t="str">
            <v>( Escenarios )</v>
          </cell>
        </row>
        <row r="8">
          <cell r="E8" t="str">
            <v>Año</v>
          </cell>
          <cell r="F8" t="str">
            <v>Bajo</v>
          </cell>
          <cell r="G8" t="str">
            <v>Referencia</v>
          </cell>
          <cell r="H8" t="str">
            <v>Alto</v>
          </cell>
        </row>
        <row r="9">
          <cell r="F9" t="str">
            <v>Dólares del 2008 por tonelada métrica</v>
          </cell>
        </row>
        <row r="11">
          <cell r="E11">
            <v>2002</v>
          </cell>
        </row>
        <row r="12">
          <cell r="E12">
            <v>2003</v>
          </cell>
        </row>
        <row r="13">
          <cell r="E13">
            <v>2004</v>
          </cell>
        </row>
        <row r="14">
          <cell r="E14">
            <v>2005</v>
          </cell>
        </row>
        <row r="15">
          <cell r="E15">
            <v>2006</v>
          </cell>
        </row>
        <row r="16">
          <cell r="E16">
            <v>2007</v>
          </cell>
          <cell r="F16">
            <v>18.459931464279112</v>
          </cell>
          <cell r="G16">
            <v>18.459931464279112</v>
          </cell>
          <cell r="H16">
            <v>18.459931464279112</v>
          </cell>
        </row>
        <row r="17">
          <cell r="E17">
            <v>2008</v>
          </cell>
          <cell r="F17">
            <v>22.388592316856091</v>
          </cell>
          <cell r="G17">
            <v>22.388592316856091</v>
          </cell>
          <cell r="H17">
            <v>22.388592316856091</v>
          </cell>
        </row>
        <row r="18">
          <cell r="E18">
            <v>2009</v>
          </cell>
          <cell r="F18">
            <v>20.796886969726941</v>
          </cell>
          <cell r="G18">
            <v>20.796886969726941</v>
          </cell>
          <cell r="H18">
            <v>23.595141593415697</v>
          </cell>
        </row>
        <row r="19">
          <cell r="E19">
            <v>2010</v>
          </cell>
          <cell r="F19">
            <v>9.1604439867158618</v>
          </cell>
          <cell r="G19">
            <v>14.660443986715862</v>
          </cell>
          <cell r="H19">
            <v>24.801690869975303</v>
          </cell>
        </row>
        <row r="20">
          <cell r="E20">
            <v>2011</v>
          </cell>
          <cell r="F20">
            <v>8.7848916197909652</v>
          </cell>
          <cell r="G20">
            <v>15.707618557195566</v>
          </cell>
          <cell r="H20">
            <v>25.751191525414928</v>
          </cell>
        </row>
        <row r="21">
          <cell r="E21">
            <v>2012</v>
          </cell>
          <cell r="F21">
            <v>8.4247358406851127</v>
          </cell>
          <cell r="G21">
            <v>15.184031271955718</v>
          </cell>
          <cell r="H21">
            <v>26.737042585325227</v>
          </cell>
        </row>
        <row r="22">
          <cell r="E22">
            <v>2013</v>
          </cell>
          <cell r="F22">
            <v>8.0793454327229544</v>
          </cell>
          <cell r="G22">
            <v>14.660443986715869</v>
          </cell>
          <cell r="H22">
            <v>27.76063567792427</v>
          </cell>
        </row>
        <row r="23">
          <cell r="E23">
            <v>2014</v>
          </cell>
          <cell r="F23">
            <v>7.7481150573325186</v>
          </cell>
          <cell r="G23">
            <v>14.136856701476013</v>
          </cell>
          <cell r="H23">
            <v>28.82341570811646</v>
          </cell>
        </row>
        <row r="24">
          <cell r="E24">
            <v>2015</v>
          </cell>
          <cell r="F24">
            <v>7.4304641931159621</v>
          </cell>
          <cell r="G24">
            <v>13.613269416236164</v>
          </cell>
          <cell r="H24">
            <v>29.926882897121569</v>
          </cell>
        </row>
        <row r="25">
          <cell r="E25">
            <v>2016</v>
          </cell>
          <cell r="F25">
            <v>7.1258361184154229</v>
          </cell>
          <cell r="G25">
            <v>13.822704330332122</v>
          </cell>
          <cell r="H25">
            <v>31.072594900188324</v>
          </cell>
        </row>
        <row r="26">
          <cell r="E26">
            <v>2017</v>
          </cell>
          <cell r="F26">
            <v>6.8336969355908082</v>
          </cell>
          <cell r="G26">
            <v>14.032139244428052</v>
          </cell>
          <cell r="H26">
            <v>32.262169005381907</v>
          </cell>
        </row>
        <row r="27">
          <cell r="E27">
            <v>2018</v>
          </cell>
          <cell r="F27">
            <v>6.5535346352994415</v>
          </cell>
          <cell r="G27">
            <v>14.241574158523981</v>
          </cell>
          <cell r="H27">
            <v>33.497284416549213</v>
          </cell>
        </row>
        <row r="28">
          <cell r="E28">
            <v>2019</v>
          </cell>
          <cell r="F28">
            <v>6.2848581991375996</v>
          </cell>
          <cell r="G28">
            <v>14.451009072619918</v>
          </cell>
          <cell r="H28">
            <v>34.779684623684474</v>
          </cell>
        </row>
        <row r="29">
          <cell r="E29">
            <v>2020</v>
          </cell>
          <cell r="F29">
            <v>6.027196739071222</v>
          </cell>
          <cell r="G29">
            <v>14.660443986715862</v>
          </cell>
          <cell r="H29">
            <v>36.111179864041205</v>
          </cell>
        </row>
        <row r="30">
          <cell r="E30">
            <v>2021</v>
          </cell>
          <cell r="F30">
            <v>6.027196739071222</v>
          </cell>
          <cell r="G30">
            <v>14.878809996034271</v>
          </cell>
          <cell r="H30">
            <v>37.500964741231698</v>
          </cell>
        </row>
        <row r="31">
          <cell r="E31">
            <v>2022</v>
          </cell>
          <cell r="F31">
            <v>6.027196739071222</v>
          </cell>
          <cell r="G31">
            <v>15.100247695550479</v>
          </cell>
          <cell r="H31">
            <v>38.937443420854649</v>
          </cell>
        </row>
        <row r="32">
          <cell r="E32">
            <v>2023</v>
          </cell>
          <cell r="F32">
            <v>6.027196739071222</v>
          </cell>
          <cell r="G32">
            <v>15.324798728458923</v>
          </cell>
          <cell r="H32">
            <v>40.42209252695622</v>
          </cell>
        </row>
        <row r="33">
          <cell r="E33">
            <v>2024</v>
          </cell>
          <cell r="F33">
            <v>6.027196739071222</v>
          </cell>
          <cell r="G33">
            <v>15.552505288168028</v>
          </cell>
          <cell r="H33">
            <v>41.956433662954851</v>
          </cell>
        </row>
        <row r="34">
          <cell r="E34">
            <v>2025</v>
          </cell>
          <cell r="F34">
            <v>6.027196739071222</v>
          </cell>
          <cell r="G34">
            <v>15.783410125433484</v>
          </cell>
          <cell r="H34">
            <v>43.542034747790694</v>
          </cell>
        </row>
        <row r="35">
          <cell r="E35">
            <v>2026</v>
          </cell>
          <cell r="F35">
            <v>6.027196739071222</v>
          </cell>
          <cell r="G35">
            <v>16.017556555582743</v>
          </cell>
          <cell r="H35">
            <v>45.180511391068919</v>
          </cell>
        </row>
        <row r="36">
          <cell r="E36">
            <v>2027</v>
          </cell>
          <cell r="F36">
            <v>6.027196739071222</v>
          </cell>
          <cell r="G36">
            <v>16.254988465831822</v>
          </cell>
          <cell r="H36">
            <v>46.873528308320132</v>
          </cell>
        </row>
        <row r="37">
          <cell r="E37">
            <v>2028</v>
          </cell>
          <cell r="F37">
            <v>6.027196739071222</v>
          </cell>
          <cell r="G37">
            <v>16.495750322695457</v>
          </cell>
          <cell r="H37">
            <v>48.622800777533115</v>
          </cell>
        </row>
        <row r="38">
          <cell r="E38">
            <v>2029</v>
          </cell>
          <cell r="F38">
            <v>6.027196739071222</v>
          </cell>
          <cell r="G38">
            <v>16.73988717949203</v>
          </cell>
          <cell r="H38">
            <v>50.4300961381484</v>
          </cell>
        </row>
        <row r="39">
          <cell r="E39">
            <v>2030</v>
          </cell>
          <cell r="F39">
            <v>6.027196739071222</v>
          </cell>
          <cell r="G39">
            <v>16.987444683944275</v>
          </cell>
          <cell r="H39">
            <v>52.297235333734548</v>
          </cell>
        </row>
        <row r="40">
          <cell r="E40">
            <v>2031</v>
          </cell>
          <cell r="F40">
            <v>6.027196739071222</v>
          </cell>
          <cell r="G40">
            <v>17.238469085877043</v>
          </cell>
          <cell r="H40">
            <v>54.226094499604542</v>
          </cell>
        </row>
        <row r="41">
          <cell r="E41">
            <v>2032</v>
          </cell>
          <cell r="F41">
            <v>6.027196739071222</v>
          </cell>
          <cell r="G41">
            <v>17.493007245013402</v>
          </cell>
          <cell r="H41">
            <v>56.218606596664515</v>
          </cell>
        </row>
        <row r="42">
          <cell r="E42">
            <v>2033</v>
          </cell>
          <cell r="F42">
            <v>6.027196739071222</v>
          </cell>
          <cell r="G42">
            <v>17.751106638870098</v>
          </cell>
          <cell r="H42">
            <v>58.276763092825377</v>
          </cell>
        </row>
        <row r="43">
          <cell r="E43">
            <v>2034</v>
          </cell>
          <cell r="F43">
            <v>6.027196739071222</v>
          </cell>
          <cell r="G43">
            <v>18.012815370754026</v>
          </cell>
          <cell r="H43">
            <v>60.402615693344117</v>
          </cell>
        </row>
        <row r="44">
          <cell r="E44">
            <v>2035</v>
          </cell>
          <cell r="F44">
            <v>6.027196739071222</v>
          </cell>
          <cell r="G44">
            <v>18.278182177860572</v>
          </cell>
          <cell r="H44">
            <v>62.59827812150138</v>
          </cell>
        </row>
        <row r="45">
          <cell r="E45">
            <v>2036</v>
          </cell>
          <cell r="F45">
            <v>6.027196739071222</v>
          </cell>
          <cell r="G45">
            <v>18.547256439475305</v>
          </cell>
          <cell r="H45">
            <v>64.865927951062588</v>
          </cell>
        </row>
        <row r="46">
          <cell r="E46">
            <v>2037</v>
          </cell>
          <cell r="F46">
            <v>6.027196739071222</v>
          </cell>
          <cell r="G46">
            <v>18.820088185280341</v>
          </cell>
          <cell r="H46">
            <v>67.207808492009704</v>
          </cell>
        </row>
        <row r="50">
          <cell r="D50" t="str">
            <v xml:space="preserve">Fuente : SENER, Escenarios macroeconómicos y de precios de combustibles de largo plazo 2008-2037, 19 de febrero 2008 </v>
          </cell>
        </row>
        <row r="52">
          <cell r="D52">
            <v>43</v>
          </cell>
        </row>
      </sheetData>
      <sheetData sheetId="20">
        <row r="2">
          <cell r="C2" t="str">
            <v>Escenario de Precios de Combustibles  2008 - 2037</v>
          </cell>
        </row>
      </sheetData>
      <sheetData sheetId="21">
        <row r="2">
          <cell r="C2" t="str">
            <v>Escenario de Precios de Combustibles  2008 - 2037</v>
          </cell>
        </row>
      </sheetData>
      <sheetData sheetId="22">
        <row r="2">
          <cell r="D2" t="str">
            <v>Escenario de Precios de Combustibles  2008 - 2037</v>
          </cell>
        </row>
      </sheetData>
      <sheetData sheetId="23">
        <row r="2">
          <cell r="D2" t="str">
            <v>Escenario de Precios de Combustibles  2008 - 2037</v>
          </cell>
        </row>
      </sheetData>
      <sheetData sheetId="24">
        <row r="2">
          <cell r="B2" t="str">
            <v>Escenario de Precios de Combustibles  2008 - 2037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ulta"/>
      <sheetName val="aux_trabajo"/>
      <sheetName val="usuarios"/>
      <sheetName val="PEM"/>
      <sheetName val="EVA 00"/>
      <sheetName val="Perfil"/>
      <sheetName val="Costos Marginales"/>
      <sheetName val="aux_areas"/>
      <sheetName val="aux_regiones"/>
      <sheetName val="aux_obras"/>
      <sheetName val="aux_tensiones"/>
      <sheetName val="aux_tensiones_copar"/>
      <sheetName val="aux_zonas"/>
      <sheetName val="aux_calibre"/>
      <sheetName val="aux_cve_cal"/>
      <sheetName val="aux_cond"/>
      <sheetName val="aux_mvar"/>
      <sheetName val="aux_tipo_trans"/>
      <sheetName val="aux_fases"/>
      <sheetName val="aux_ctos"/>
      <sheetName val="cons_copar_al"/>
      <sheetName val="cons_copar_bc"/>
      <sheetName val="cons_copar_co"/>
      <sheetName val="cons_copar_lt"/>
      <sheetName val="cons_copar_tpo_ctr"/>
      <sheetName val="cons_pem_prop"/>
      <sheetName val="datos_cop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if"/>
      <sheetName val="Info"/>
      <sheetName val="Model Schematic"/>
      <sheetName val="AddOns_Tasks=&gt;"/>
      <sheetName val="Screen1&amp;2_NewPPAs"/>
      <sheetName val="Screen1&amp;2_Firmes"/>
      <sheetName val="Screen1&amp;2_Existing PPAs"/>
      <sheetName val="MaxGWh"/>
      <sheetName val="Contract_SignChange"/>
      <sheetName val="Ann_Gen_PPAs&amp;Firmes"/>
      <sheetName val="Value_Calc1"/>
      <sheetName val="Value_Calc2"/>
      <sheetName val="Value_Calc3_NBV&amp;CAP"/>
      <sheetName val="Results=&gt;"/>
      <sheetName val="s2graph"/>
      <sheetName val="s1graph"/>
      <sheetName val="Sum_Tech"/>
      <sheetName val="Sum_Region"/>
      <sheetName val="Sum_Age"/>
      <sheetName val="Detail_Tech"/>
      <sheetName val="Resultados2=&gt;"/>
      <sheetName val="GraficosTendencia"/>
      <sheetName val="Tendencia"/>
      <sheetName val="Pagos"/>
      <sheetName val="PricingTotalmens"/>
      <sheetName val="PricingTotal"/>
      <sheetName val="Valoresajustados"/>
      <sheetName val="Esquema"/>
      <sheetName val="Pricing"/>
      <sheetName val="Assumptions"/>
      <sheetName val="Screens=&gt;"/>
      <sheetName val="Screen_2"/>
      <sheetName val="Screen_1"/>
      <sheetName val="ScreenSener"/>
      <sheetName val="Combustibles"/>
      <sheetName val="Fin_Analysis=&gt;"/>
      <sheetName val="Nuclear"/>
      <sheetName val="NewPPA_Depreciation"/>
      <sheetName val="Firme_Depreciation"/>
      <sheetName val="0_out RNSP"/>
      <sheetName val="0_out"/>
      <sheetName val="Depreciation"/>
      <sheetName val="Data_Agg=&gt;"/>
      <sheetName val="Data_Pull"/>
      <sheetName val="Data_Pull2015"/>
      <sheetName val="Data_Pull2016"/>
      <sheetName val="Wtd_C"/>
      <sheetName val="Other_Data=&gt;"/>
      <sheetName val="Nodal Prices"/>
      <sheetName val="Plexos (Pesos)"/>
      <sheetName val="Plexos (USD)"/>
      <sheetName val="Contabilidad"/>
      <sheetName val="Ingresos"/>
      <sheetName val="Properties"/>
      <sheetName val="PIIRCE"/>
      <sheetName val="MW_ Retirement"/>
      <sheetName val="PPA_Dep"/>
      <sheetName val="Mnt Hidros"/>
      <sheetName val="Costo Laboral"/>
      <sheetName val="Plantas Impuestos"/>
      <sheetName val="Firme_Fin"/>
      <sheetName val="CGasCentralSENER"/>
      <sheetName val="CGasCentralCFE"/>
      <sheetName val="CGasCentralTarifa"/>
      <sheetName val="CTerCarbon"/>
      <sheetName val="Cap_Data=&gt;"/>
      <sheetName val="Calculate Cap Payment"/>
      <sheetName val="Cap Payments per kw"/>
      <sheetName val="Cap for Capacity Payment"/>
      <sheetName val="Retirement-Online"/>
      <sheetName val="Useful Life"/>
      <sheetName val="Useful Life2"/>
      <sheetName val="Regions"/>
      <sheetName val="Lookup=&gt;"/>
      <sheetName val="Names"/>
      <sheetName val="Tech"/>
      <sheetName val="tipoCambio"/>
      <sheetName val="INPC"/>
      <sheetName val="BLS Data Series"/>
      <sheetName val="Respuesta incisos &quot;a&quot; al &quot;i&quot;"/>
      <sheetName val="Respuesta inciso &quot;j&quot;"/>
      <sheetName val="Nodos"/>
      <sheetName val="ResumenCostosAnual"/>
      <sheetName val="Estructura"/>
      <sheetName val="ComponentesPago"/>
      <sheetName val="Combustible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3">
          <cell r="B3" t="str">
            <v>cap_Full_method</v>
          </cell>
          <cell r="C3" t="str">
            <v>cap_CONE</v>
          </cell>
          <cell r="D3" t="str">
            <v>cap_Full_method_les_optim</v>
          </cell>
          <cell r="E3" t="str">
            <v>cap_Full_method_less_optim_capped_cone</v>
          </cell>
          <cell r="F3" t="str">
            <v>cap_transition_cone</v>
          </cell>
        </row>
      </sheetData>
      <sheetData sheetId="68"/>
      <sheetData sheetId="69"/>
      <sheetData sheetId="70">
        <row r="3">
          <cell r="B3" t="str">
            <v>cap_Full_method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"/>
      <sheetName val="PConst"/>
      <sheetName val="Capital"/>
      <sheetName val="Pop"/>
      <sheetName val="ISC"/>
      <sheetName val="Costo financiero const"/>
      <sheetName val="Amortizaciones"/>
      <sheetName val="Costo financiero op"/>
      <sheetName val="Flujos"/>
      <sheetName val="Info tasas"/>
      <sheetName val="Carátula"/>
      <sheetName val="Resultados e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Log"/>
      <sheetName val="Control"/>
      <sheetName val="Model Schematic"/>
      <sheetName val="Collected Graphs"/>
      <sheetName val="Tables for Report"/>
      <sheetName val="Sensitivies"/>
      <sheetName val="Additional Table"/>
      <sheetName val="Results&gt;&gt;"/>
      <sheetName val="Portfolio Acceleration - 2002"/>
      <sheetName val="Incremental Projects - 2002"/>
      <sheetName val="Portfolio Acceleration - 2014"/>
      <sheetName val="Incremental Projects - 2014"/>
      <sheetName val="Depreciation&gt;&gt;"/>
      <sheetName val="ii Depreciation- Offshore"/>
      <sheetName val="i Depreciation- Onshore"/>
      <sheetName val="Direct Allocation&gt;&gt;"/>
      <sheetName val="d Contract Stacking"/>
      <sheetName val="c Train Stacking"/>
      <sheetName val="b Offshore Projects"/>
      <sheetName val="a Onshore Projects"/>
      <sheetName val="Counterfactual Comparison&gt;&gt;"/>
      <sheetName val="B 2005 Counterfactual"/>
      <sheetName val="A 2001 Counterfactual"/>
      <sheetName val="Costs --&gt; LNG"/>
      <sheetName val="6 2013 LNG Costs"/>
      <sheetName val="5 2005 LNG Costs"/>
      <sheetName val="4 2001 LNG Costs"/>
      <sheetName val="3 US$ Costs"/>
      <sheetName val="2 Inflation and Forex"/>
      <sheetName val="1 Raw Cost Data"/>
      <sheetName val="Assumptions --&gt;"/>
      <sheetName val="WACC and Inflation"/>
      <sheetName val="Train Capacities"/>
      <sheetName val="LINKIN&gt;Conversions"/>
      <sheetName val="Project Codes"/>
      <sheetName val="Production --&gt;"/>
      <sheetName val="LNG Factors"/>
      <sheetName val="LINKIN &gt; Production"/>
      <sheetName val="Committed Reserves"/>
      <sheetName val="Costs --&gt;"/>
      <sheetName val="Wedge Costs"/>
      <sheetName val="LINKIN&gt; GDNBP1"/>
      <sheetName val="LINKIN&gt; GDNBP3"/>
      <sheetName val="LINKIN&gt; PhV T4"/>
      <sheetName val="LINKIN&gt; PhV T5"/>
      <sheetName val="LINKIN&gt; 2014 Mid"/>
      <sheetName val="LINKIN&gt; Actuals"/>
      <sheetName val="LINKIN&gt; CNOOC Tariff"/>
      <sheetName val="Contracts --&gt;"/>
      <sheetName val="LINKIN&gt;Deliveries"/>
      <sheetName val="2012 Commitments"/>
      <sheetName val="CLNG SPA Contract Volumes"/>
      <sheetName val="Contracts"/>
    </sheetNames>
    <sheetDataSet>
      <sheetData sheetId="0" refreshError="1"/>
      <sheetData sheetId="1" refreshError="1"/>
      <sheetData sheetId="2">
        <row r="10">
          <cell r="M10">
            <v>0.12620000000000001</v>
          </cell>
        </row>
        <row r="11">
          <cell r="M11">
            <v>0.10510917019822236</v>
          </cell>
        </row>
        <row r="12">
          <cell r="M12">
            <v>9.4625900901640941E-2</v>
          </cell>
        </row>
        <row r="13">
          <cell r="M13">
            <v>2002</v>
          </cell>
        </row>
        <row r="16">
          <cell r="M16" t="str">
            <v>Woodside (2001)</v>
          </cell>
        </row>
        <row r="17">
          <cell r="M17" t="str">
            <v>Woodside (2001)</v>
          </cell>
        </row>
        <row r="19">
          <cell r="M19" t="str">
            <v>Woodside (2012)</v>
          </cell>
        </row>
        <row r="20">
          <cell r="M20" t="str">
            <v>Woodside (2012)</v>
          </cell>
        </row>
        <row r="22">
          <cell r="M22" t="str">
            <v>Woodside (2013)</v>
          </cell>
        </row>
        <row r="23">
          <cell r="M23" t="str">
            <v>Woodside (2013)</v>
          </cell>
        </row>
        <row r="25">
          <cell r="M25">
            <v>0.25</v>
          </cell>
        </row>
        <row r="28">
          <cell r="M28">
            <v>2.85</v>
          </cell>
        </row>
        <row r="29">
          <cell r="M29">
            <v>2014</v>
          </cell>
        </row>
        <row r="36">
          <cell r="M36">
            <v>0.3</v>
          </cell>
        </row>
        <row r="38">
          <cell r="M38">
            <v>0.125</v>
          </cell>
        </row>
        <row r="40">
          <cell r="M40">
            <v>0.35110125434927447</v>
          </cell>
        </row>
        <row r="41">
          <cell r="M41">
            <v>8.1112343206340698E-2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9">
          <cell r="F9">
            <v>8905.5</v>
          </cell>
        </row>
        <row r="10">
          <cell r="F10">
            <v>172.3</v>
          </cell>
        </row>
        <row r="13">
          <cell r="F13">
            <v>8.1875999999999997E-3</v>
          </cell>
        </row>
        <row r="15">
          <cell r="F15">
            <v>1E-3</v>
          </cell>
        </row>
        <row r="21">
          <cell r="F21">
            <v>35.314666721488592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Fijo"/>
      <sheetName val="Variable"/>
      <sheetName val="Cargos Manzanillo KMS"/>
      <sheetName val="2015-10-22 Calculo KMS"/>
      <sheetName val="2015-10-22%20Calculo%20KMS.xlsx"/>
    </sheetNames>
    <definedNames>
      <definedName name="_F17C15"/>
    </definedNames>
    <sheetDataSet>
      <sheetData sheetId="0"/>
      <sheetData sheetId="1">
        <row r="23">
          <cell r="F23">
            <v>9041554.2400000002</v>
          </cell>
        </row>
      </sheetData>
      <sheetData sheetId="2">
        <row r="45">
          <cell r="I45">
            <v>0.49701205688949107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ORIGINAL"/>
      <sheetName val="VERSION 1"/>
      <sheetName val="VERSION 2"/>
      <sheetName val="VERSION 3"/>
      <sheetName val="VERSION 4 210 TRANSF DEF CP OCH"/>
      <sheetName val="VERSION 5 ARIZMENDI 05.03.10"/>
      <sheetName val="LYFC AL 09 DIC 2010"/>
      <sheetName val="COMPARATIVO AL 09.12.2010"/>
      <sheetName val="LYFC AL 10 DIC 2010 "/>
      <sheetName val="TRASLADOS A14 A 086"/>
      <sheetName val="V.M.N. MANO DE OBRA"/>
      <sheetName val="V.M.C. MATERIALES"/>
      <sheetName val="V.M.C. MANO DE OBRA JUN SEP"/>
      <sheetName val="V.M.C. MANO DE OBRA OCT NOV"/>
      <sheetName val="V.M.C. MANO DE OBRA NORTE"/>
      <sheetName val="V.M.C. JUSTIFICACION"/>
      <sheetName val="V.M.S. TRASLADOS GEIC"/>
      <sheetName val="C.SUR TRASLADOS"/>
      <sheetName val="C. ORIENTE MANO DE OBRA"/>
      <sheetName val="INVERSION 13 DIVISIONES"/>
      <sheetName val="PROGRAMAS ESP GLOBAL"/>
      <sheetName val="PROGRAMAS ESP SIN VALLE"/>
      <sheetName val="SOLICITUD CARTERA"/>
      <sheetName val="COMPROMISOS 2010 086 230210"/>
      <sheetName val="SOPORTE MY SAP"/>
      <sheetName val="COMPROMISOS 2009 086 230210"/>
      <sheetName val="SOPORTE MY SAP 2009"/>
      <sheetName val="VERSION 4 210 TRANSF (2)"/>
      <sheetName val="03.03.10"/>
      <sheetName val="03.03.10 (2)"/>
      <sheetName val="03.03.10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6">
          <cell r="E16">
            <v>870801870.82999992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Inf Gral"/>
      <sheetName val="Cat Conceptos"/>
      <sheetName val="Auxiliar"/>
      <sheetName val="Res-Cant-Subcta-$ -Con imprevis"/>
      <sheetName val="Res-Cant-Subcta-$"/>
      <sheetName val="EEM-2Tuneles"/>
      <sheetName val="Resumen-$"/>
      <sheetName val="Resumen-Dls"/>
      <sheetName val="%Imprevistos"/>
      <sheetName val="Cant-Presup-$9,6"/>
      <sheetName val="Cant-Presup-$9,46"/>
      <sheetName val="nivelado"/>
      <sheetName val="Sustit energía"/>
      <sheetName val="Indicadores"/>
      <sheetName val="Financiero"/>
      <sheetName val="Ejecutivo"/>
      <sheetName val="Agua "/>
      <sheetName val="ESCENARIO"/>
      <sheetName val="Cantidades Ob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"/>
      <sheetName val="COMBUSTÓLEO"/>
      <sheetName val="DIÉSEL"/>
      <sheetName val="Consumo diario"/>
      <sheetName val="FactorPlanta"/>
      <sheetName val="Consumo diario FP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Datos generales"/>
      <sheetName val="Gen. Neta CENACE"/>
      <sheetName val="Calculos Diesel V original"/>
      <sheetName val="REPORTE AOA "/>
      <sheetName val="Costo del agua"/>
      <sheetName val="KC"/>
      <sheetName val="devengable"/>
      <sheetName val="caja"/>
      <sheetName val="Merida III"/>
      <sheetName val="Hermosillo"/>
      <sheetName val="Saltillo"/>
      <sheetName val="Tuxpan II"/>
      <sheetName val="Anahuac"/>
      <sheetName val="Bajio"/>
      <sheetName val="Monterrey III"/>
      <sheetName val="Altamira II"/>
      <sheetName val="Tuxpan III y IV"/>
      <sheetName val="Campeche"/>
      <sheetName val="Naco-Nogales"/>
      <sheetName val="Mexicali"/>
      <sheetName val="Chihuahua III"/>
      <sheetName val="La Laguna II"/>
      <sheetName val="Altamira III y IV"/>
      <sheetName val="Rio Bravo III"/>
      <sheetName val="Rio Bravo IV"/>
      <sheetName val="Valladolid III"/>
      <sheetName val="Tuxpan V"/>
      <sheetName val="Altamira V"/>
      <sheetName val="Tamazunchale"/>
      <sheetName val="nte-dgo"/>
      <sheetName val="Norte II"/>
      <sheetName val="BAJA-CALI III"/>
      <sheetName val="Norte III"/>
      <sheetName val="La Venta III"/>
      <sheetName val="Oaxaca I"/>
      <sheetName val="Oaxaca II"/>
      <sheetName val="Oaxaca III"/>
      <sheetName val="Oaxaca IV"/>
      <sheetName val="SURESTE I FASE II"/>
      <sheetName val="PRELIMINAR"/>
      <sheetName val="PPG PONDERADO"/>
      <sheetName val="ESTRUTURA DE PPGm"/>
      <sheetName val="RESUMEN EOLICAS"/>
    </sheetNames>
    <sheetDataSet>
      <sheetData sheetId="0"/>
      <sheetData sheetId="1">
        <row r="2">
          <cell r="F2" t="str">
            <v>D</v>
          </cell>
        </row>
        <row r="43">
          <cell r="E43">
            <v>192</v>
          </cell>
          <cell r="F43">
            <v>192.95999999999998</v>
          </cell>
          <cell r="G43">
            <v>193.92479999999995</v>
          </cell>
          <cell r="H43">
            <v>194.89442399999993</v>
          </cell>
          <cell r="I43">
            <v>195.8688961199999</v>
          </cell>
          <cell r="J43">
            <v>196.84824060059989</v>
          </cell>
          <cell r="K43">
            <v>197.83248180360286</v>
          </cell>
          <cell r="L43">
            <v>198.82164421262087</v>
          </cell>
          <cell r="M43">
            <v>199.81575243368394</v>
          </cell>
          <cell r="N43">
            <v>200.81483119585235</v>
          </cell>
          <cell r="O43">
            <v>201.8189053518316</v>
          </cell>
          <cell r="P43">
            <v>202.82799987859073</v>
          </cell>
          <cell r="Q43">
            <v>203.84213987798367</v>
          </cell>
        </row>
      </sheetData>
      <sheetData sheetId="2"/>
      <sheetData sheetId="3"/>
      <sheetData sheetId="4"/>
      <sheetData sheetId="5"/>
      <sheetData sheetId="6">
        <row r="8">
          <cell r="C8">
            <v>250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 base"/>
      <sheetName val="Dat y Res"/>
      <sheetName val="Capital"/>
      <sheetName val="Flujos anuales"/>
      <sheetName val="Cálculo constr y serv deuda"/>
      <sheetName val="Margenes"/>
      <sheetName val="Serv deuda para SHCP"/>
      <sheetName val="Carátula"/>
      <sheetName val="Gráfica pa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Datos generales"/>
      <sheetName val="Gen. Neta CENACE"/>
      <sheetName val="RESUMEN PROY AOA"/>
      <sheetName val="Hoja3"/>
      <sheetName val="Costo del agua"/>
      <sheetName val="KC"/>
      <sheetName val="devengable"/>
      <sheetName val="caja"/>
      <sheetName val="Merida III"/>
      <sheetName val="Hermosillo"/>
      <sheetName val="Saltillo"/>
      <sheetName val="Tuxpan II"/>
      <sheetName val="Anahuac"/>
      <sheetName val="Bajio"/>
      <sheetName val="Monterrey III"/>
      <sheetName val="Altamira II"/>
      <sheetName val="Tuxpan III y IV"/>
      <sheetName val="Campeche"/>
      <sheetName val="Naco-Nogales"/>
      <sheetName val="Mexicali"/>
      <sheetName val="Chihuahua III"/>
      <sheetName val="La Laguna II"/>
      <sheetName val="Altamira III y IV"/>
      <sheetName val="Rio Bravo III"/>
      <sheetName val="Rio Bravo IV"/>
      <sheetName val="Valladolid III"/>
      <sheetName val="Tuxpan V"/>
      <sheetName val="Altamira V"/>
      <sheetName val="Tamazunchale"/>
      <sheetName val="Norte Durango"/>
      <sheetName val="Norte II"/>
      <sheetName val="BAJA-CALI III"/>
      <sheetName val="Norte III"/>
      <sheetName val="NORESTE"/>
      <sheetName val="La Venta III"/>
      <sheetName val="Oaxaca I"/>
      <sheetName val="Oaxaca II"/>
      <sheetName val="Oaxaca III"/>
      <sheetName val="Oaxaca IV"/>
      <sheetName val="SURESTE I FASE II"/>
      <sheetName val="PRELIMINAR"/>
      <sheetName val="PPG PONDERADO"/>
      <sheetName val="ESTRUTURA DE PPGm"/>
      <sheetName val="Hoja2"/>
      <sheetName val="Hoja1"/>
      <sheetName val="resumen diesel"/>
      <sheetName val="RESUMEN EOLICAS"/>
    </sheetNames>
    <sheetDataSet>
      <sheetData sheetId="0"/>
      <sheetData sheetId="1">
        <row r="2">
          <cell r="F2" t="str">
            <v>D</v>
          </cell>
        </row>
      </sheetData>
      <sheetData sheetId="2"/>
      <sheetData sheetId="3"/>
      <sheetData sheetId="4"/>
      <sheetData sheetId="5"/>
      <sheetData sheetId="6">
        <row r="7">
          <cell r="C7">
            <v>484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"/>
      <sheetName val="uidep"/>
      <sheetName val="FlujoCajaEjecucion"/>
      <sheetName val="obras"/>
      <sheetName val="Flujo Inversion"/>
      <sheetName val="Eval_economica"/>
      <sheetName val="siad"/>
      <sheetName val="variables"/>
      <sheetName val="Evaluacion"/>
      <sheetName val="Evaluacion_pesos"/>
      <sheetName val="tablaamort"/>
      <sheetName val="Gasto programable"/>
      <sheetName val="Evaluacion_monetaria"/>
      <sheetName val="Inversión Directa 1320 dll "/>
      <sheetName val="Inversión Directa 1320 pesos"/>
      <sheetName val="Portada"/>
      <sheetName val="CRONOGRAMA"/>
      <sheetName val="P01"/>
      <sheetName val="P01(f)"/>
      <sheetName val="P02"/>
      <sheetName val="P02(f)"/>
      <sheetName val="P03"/>
      <sheetName val="P03(f)"/>
      <sheetName val="P04"/>
      <sheetName val="P04(f)"/>
      <sheetName val="P05"/>
      <sheetName val="P05(f)"/>
      <sheetName val="P06"/>
      <sheetName val="P06(f)"/>
      <sheetName val="P07"/>
      <sheetName val="P07(f)"/>
      <sheetName val="P08"/>
      <sheetName val="P08(f)"/>
      <sheetName val="P09"/>
      <sheetName val="P09(f)"/>
      <sheetName val="P10"/>
      <sheetName val="P10(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M"/>
      <sheetName val="EVA ECO"/>
      <sheetName val="Perfil"/>
      <sheetName val="CALIZ "/>
      <sheetName val="EVA PREFIN"/>
      <sheetName val="EVA FIN "/>
    </sheetNames>
    <sheetDataSet>
      <sheetData sheetId="0" refreshError="1">
        <row r="1">
          <cell r="C1" t="str">
            <v>Costo Presupuestal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jz"/>
      <sheetName val="RIOIGpjz"/>
    </sheetNames>
    <sheetDataSet>
      <sheetData sheetId="0" refreshError="1">
        <row r="1">
          <cell r="D1" t="str">
            <v xml:space="preserve">          DATOS  BASICOS  PARA  EVALUACION  DE  INDICES  OBJETIVO</v>
          </cell>
          <cell r="J1" t="str">
            <v xml:space="preserve">          DATOS  BASICOS  PARA  EVALUACION  DE  INDICES  OBJETIVO</v>
          </cell>
        </row>
        <row r="2">
          <cell r="D2" t="str">
            <v>SUBGERENCIA REGIONAL DE GENERACION TERM. BAJA CALIFORNIA</v>
          </cell>
          <cell r="J2" t="str">
            <v>SUBGERENCIA REGIONAL DE GENERACION TERM. BAJA CALIFORNIA</v>
          </cell>
        </row>
        <row r="3">
          <cell r="D3" t="str">
            <v xml:space="preserve">                                      C.T. PRESIDENTE JUAREZ</v>
          </cell>
          <cell r="J3" t="str">
            <v xml:space="preserve">                                      C.T. PRESIDENTE JUAREZ</v>
          </cell>
        </row>
        <row r="4">
          <cell r="D4" t="str">
            <v>MENSUAL</v>
          </cell>
          <cell r="E4" t="str">
            <v xml:space="preserve"> </v>
          </cell>
          <cell r="I4">
            <v>37399</v>
          </cell>
          <cell r="J4" t="str">
            <v>MENSUAL</v>
          </cell>
          <cell r="L4" t="str">
            <v xml:space="preserve"> </v>
          </cell>
          <cell r="O4">
            <v>37399</v>
          </cell>
        </row>
        <row r="5"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</row>
        <row r="6">
          <cell r="D6">
            <v>31</v>
          </cell>
          <cell r="E6">
            <v>28</v>
          </cell>
          <cell r="F6">
            <v>31</v>
          </cell>
          <cell r="G6">
            <v>30</v>
          </cell>
          <cell r="H6">
            <v>31</v>
          </cell>
          <cell r="I6">
            <v>30</v>
          </cell>
          <cell r="J6">
            <v>31</v>
          </cell>
          <cell r="K6">
            <v>31</v>
          </cell>
          <cell r="L6">
            <v>30</v>
          </cell>
          <cell r="M6">
            <v>31</v>
          </cell>
          <cell r="N6">
            <v>30</v>
          </cell>
          <cell r="O6">
            <v>31</v>
          </cell>
        </row>
        <row r="7">
          <cell r="D7">
            <v>627</v>
          </cell>
          <cell r="E7">
            <v>627</v>
          </cell>
          <cell r="F7">
            <v>627</v>
          </cell>
          <cell r="G7">
            <v>627</v>
          </cell>
          <cell r="H7">
            <v>627</v>
          </cell>
          <cell r="I7">
            <v>627</v>
          </cell>
          <cell r="J7">
            <v>627</v>
          </cell>
          <cell r="K7">
            <v>627</v>
          </cell>
          <cell r="L7">
            <v>627</v>
          </cell>
          <cell r="M7">
            <v>627</v>
          </cell>
          <cell r="N7">
            <v>627</v>
          </cell>
          <cell r="O7">
            <v>627</v>
          </cell>
        </row>
        <row r="8">
          <cell r="D8">
            <v>620</v>
          </cell>
          <cell r="E8">
            <v>620</v>
          </cell>
          <cell r="F8">
            <v>620</v>
          </cell>
          <cell r="G8">
            <v>620</v>
          </cell>
          <cell r="H8">
            <v>620</v>
          </cell>
          <cell r="I8">
            <v>620</v>
          </cell>
          <cell r="J8">
            <v>620</v>
          </cell>
          <cell r="K8">
            <v>620</v>
          </cell>
          <cell r="L8">
            <v>620</v>
          </cell>
          <cell r="M8">
            <v>620</v>
          </cell>
          <cell r="N8">
            <v>620</v>
          </cell>
          <cell r="O8">
            <v>620</v>
          </cell>
        </row>
        <row r="9">
          <cell r="D9">
            <v>183240</v>
          </cell>
          <cell r="E9">
            <v>121570</v>
          </cell>
          <cell r="F9">
            <v>61680</v>
          </cell>
          <cell r="G9">
            <v>88160</v>
          </cell>
          <cell r="H9">
            <v>183910</v>
          </cell>
          <cell r="I9">
            <v>205050</v>
          </cell>
          <cell r="J9">
            <v>222300</v>
          </cell>
          <cell r="K9">
            <v>238539.99999999997</v>
          </cell>
          <cell r="L9">
            <v>185440</v>
          </cell>
          <cell r="M9">
            <v>149630</v>
          </cell>
          <cell r="N9">
            <v>74550</v>
          </cell>
          <cell r="O9">
            <v>69020</v>
          </cell>
        </row>
        <row r="10">
          <cell r="D10">
            <v>170117.12328162871</v>
          </cell>
          <cell r="E10">
            <v>112881.57924468159</v>
          </cell>
          <cell r="F10">
            <v>57216.310000000005</v>
          </cell>
          <cell r="G10">
            <v>81592.833504273513</v>
          </cell>
          <cell r="H10">
            <v>170774.74447870781</v>
          </cell>
          <cell r="I10">
            <v>190579.47061503067</v>
          </cell>
          <cell r="J10">
            <v>206616.39169552125</v>
          </cell>
          <cell r="K10">
            <v>221714.79669638458</v>
          </cell>
          <cell r="L10">
            <v>172326.07750413968</v>
          </cell>
          <cell r="M10">
            <v>138939.43239236862</v>
          </cell>
          <cell r="N10">
            <v>69137.960958904121</v>
          </cell>
          <cell r="O10">
            <v>64183.948795518212</v>
          </cell>
        </row>
        <row r="11">
          <cell r="D11">
            <v>50543.800332076193</v>
          </cell>
          <cell r="E11">
            <v>34163.271313435762</v>
          </cell>
          <cell r="F11">
            <v>17367.475489627577</v>
          </cell>
          <cell r="G11">
            <v>23355.039921370331</v>
          </cell>
          <cell r="H11">
            <v>51011.480985932634</v>
          </cell>
          <cell r="I11">
            <v>57879.945580383617</v>
          </cell>
          <cell r="J11">
            <v>62480.300572968867</v>
          </cell>
          <cell r="K11">
            <v>66643.323974396146</v>
          </cell>
          <cell r="L11">
            <v>52006.555083521685</v>
          </cell>
          <cell r="M11">
            <v>41852.122615094166</v>
          </cell>
          <cell r="N11">
            <v>20412.647272236434</v>
          </cell>
          <cell r="O11">
            <v>19850.1684842291</v>
          </cell>
        </row>
        <row r="12">
          <cell r="D12">
            <v>21.666679999999999</v>
          </cell>
          <cell r="E12">
            <v>51.666679999999999</v>
          </cell>
          <cell r="F12">
            <v>36.666679999999999</v>
          </cell>
          <cell r="G12">
            <v>36.666679999999999</v>
          </cell>
          <cell r="H12">
            <v>36.666679999999999</v>
          </cell>
          <cell r="I12">
            <v>36.666679999999999</v>
          </cell>
          <cell r="J12">
            <v>30</v>
          </cell>
          <cell r="K12">
            <v>30</v>
          </cell>
          <cell r="L12">
            <v>30</v>
          </cell>
          <cell r="M12">
            <v>30</v>
          </cell>
          <cell r="N12">
            <v>30</v>
          </cell>
          <cell r="O12">
            <v>30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6">
          <cell r="D16">
            <v>9958</v>
          </cell>
          <cell r="E16">
            <v>9958</v>
          </cell>
          <cell r="F16">
            <v>9958</v>
          </cell>
          <cell r="G16">
            <v>9958</v>
          </cell>
          <cell r="H16">
            <v>9958</v>
          </cell>
          <cell r="I16">
            <v>9958</v>
          </cell>
          <cell r="J16">
            <v>9958</v>
          </cell>
          <cell r="K16">
            <v>9958</v>
          </cell>
          <cell r="L16">
            <v>9958</v>
          </cell>
          <cell r="M16">
            <v>9958</v>
          </cell>
          <cell r="N16">
            <v>9958</v>
          </cell>
          <cell r="O16">
            <v>9958</v>
          </cell>
        </row>
        <row r="17">
          <cell r="D17">
            <v>9243.2440000000006</v>
          </cell>
          <cell r="E17">
            <v>9243.2440000000006</v>
          </cell>
          <cell r="F17">
            <v>9243.2440000000006</v>
          </cell>
          <cell r="G17">
            <v>9243.2440000000006</v>
          </cell>
          <cell r="H17">
            <v>9243.2440000000006</v>
          </cell>
          <cell r="I17">
            <v>9243.2440000000006</v>
          </cell>
          <cell r="J17">
            <v>9243.2440000000006</v>
          </cell>
          <cell r="K17">
            <v>9243.2440000000006</v>
          </cell>
          <cell r="L17">
            <v>9243.2440000000006</v>
          </cell>
          <cell r="M17">
            <v>9243.2440000000006</v>
          </cell>
          <cell r="N17">
            <v>9243.2440000000006</v>
          </cell>
          <cell r="O17">
            <v>9243.2440000000006</v>
          </cell>
        </row>
        <row r="18">
          <cell r="D18">
            <v>8.61</v>
          </cell>
          <cell r="E18">
            <v>8.61</v>
          </cell>
          <cell r="F18">
            <v>8.61</v>
          </cell>
          <cell r="G18">
            <v>8.61</v>
          </cell>
          <cell r="H18">
            <v>8.61</v>
          </cell>
          <cell r="I18">
            <v>8.61</v>
          </cell>
          <cell r="J18">
            <v>8.61</v>
          </cell>
          <cell r="K18">
            <v>8.61</v>
          </cell>
          <cell r="L18">
            <v>8.61</v>
          </cell>
          <cell r="M18">
            <v>8.61</v>
          </cell>
          <cell r="N18">
            <v>8.61</v>
          </cell>
          <cell r="O18">
            <v>8.61</v>
          </cell>
        </row>
        <row r="21">
          <cell r="D21">
            <v>0</v>
          </cell>
          <cell r="E21">
            <v>57600</v>
          </cell>
          <cell r="F21">
            <v>115200</v>
          </cell>
          <cell r="G21">
            <v>54000</v>
          </cell>
          <cell r="H21">
            <v>54000</v>
          </cell>
          <cell r="I21">
            <v>0</v>
          </cell>
          <cell r="J21">
            <v>0</v>
          </cell>
          <cell r="K21">
            <v>0</v>
          </cell>
          <cell r="L21">
            <v>39600</v>
          </cell>
          <cell r="M21">
            <v>54000</v>
          </cell>
          <cell r="N21">
            <v>91200</v>
          </cell>
          <cell r="O21">
            <v>96000</v>
          </cell>
        </row>
        <row r="22">
          <cell r="D22">
            <v>0</v>
          </cell>
          <cell r="E22">
            <v>57600</v>
          </cell>
          <cell r="F22">
            <v>115200</v>
          </cell>
          <cell r="G22">
            <v>54000</v>
          </cell>
          <cell r="H22">
            <v>54000</v>
          </cell>
          <cell r="I22">
            <v>0</v>
          </cell>
          <cell r="J22">
            <v>0</v>
          </cell>
          <cell r="K22">
            <v>0</v>
          </cell>
          <cell r="L22">
            <v>39600</v>
          </cell>
          <cell r="M22">
            <v>54000</v>
          </cell>
          <cell r="N22">
            <v>91200</v>
          </cell>
          <cell r="O22">
            <v>96000</v>
          </cell>
        </row>
        <row r="23">
          <cell r="D23">
            <v>15495</v>
          </cell>
          <cell r="E23">
            <v>13360</v>
          </cell>
          <cell r="F23">
            <v>3420</v>
          </cell>
          <cell r="G23">
            <v>8080</v>
          </cell>
          <cell r="H23">
            <v>14755</v>
          </cell>
          <cell r="I23">
            <v>20990</v>
          </cell>
          <cell r="J23">
            <v>23275</v>
          </cell>
          <cell r="K23">
            <v>23970</v>
          </cell>
          <cell r="L23">
            <v>17660</v>
          </cell>
          <cell r="M23">
            <v>13645</v>
          </cell>
          <cell r="N23">
            <v>3950</v>
          </cell>
          <cell r="O23">
            <v>6680</v>
          </cell>
        </row>
        <row r="24">
          <cell r="D24">
            <v>6780</v>
          </cell>
          <cell r="E24">
            <v>9240</v>
          </cell>
          <cell r="F24">
            <v>3045</v>
          </cell>
          <cell r="G24">
            <v>2560</v>
          </cell>
          <cell r="H24">
            <v>7420</v>
          </cell>
          <cell r="I24">
            <v>9520</v>
          </cell>
          <cell r="J24">
            <v>12170</v>
          </cell>
          <cell r="K24">
            <v>15400</v>
          </cell>
          <cell r="L24">
            <v>10050</v>
          </cell>
          <cell r="M24">
            <v>6575</v>
          </cell>
          <cell r="N24">
            <v>2926</v>
          </cell>
          <cell r="O24">
            <v>2780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30">
          <cell r="D30">
            <v>290</v>
          </cell>
          <cell r="E30">
            <v>290</v>
          </cell>
          <cell r="F30">
            <v>290</v>
          </cell>
          <cell r="G30">
            <v>290</v>
          </cell>
          <cell r="H30">
            <v>290</v>
          </cell>
          <cell r="I30">
            <v>290</v>
          </cell>
          <cell r="J30">
            <v>290</v>
          </cell>
          <cell r="K30">
            <v>290</v>
          </cell>
          <cell r="L30">
            <v>290</v>
          </cell>
          <cell r="M30">
            <v>290</v>
          </cell>
          <cell r="N30">
            <v>290</v>
          </cell>
          <cell r="O30">
            <v>290</v>
          </cell>
        </row>
        <row r="31">
          <cell r="D31">
            <v>82.41935483870968</v>
          </cell>
          <cell r="E31">
            <v>100.61571428571429</v>
          </cell>
          <cell r="F31">
            <v>101.09677419354838</v>
          </cell>
          <cell r="G31">
            <v>112.83333333333334</v>
          </cell>
          <cell r="H31">
            <v>128.06451612903226</v>
          </cell>
          <cell r="I31">
            <v>93</v>
          </cell>
          <cell r="J31">
            <v>55</v>
          </cell>
          <cell r="K31">
            <v>55</v>
          </cell>
          <cell r="L31">
            <v>107</v>
          </cell>
          <cell r="M31">
            <v>133.26</v>
          </cell>
          <cell r="N31">
            <v>126.8</v>
          </cell>
          <cell r="O31">
            <v>113.52</v>
          </cell>
        </row>
        <row r="32">
          <cell r="D32">
            <v>290</v>
          </cell>
          <cell r="E32">
            <v>290</v>
          </cell>
          <cell r="F32">
            <v>290</v>
          </cell>
          <cell r="G32">
            <v>290</v>
          </cell>
          <cell r="H32">
            <v>290</v>
          </cell>
          <cell r="I32">
            <v>290</v>
          </cell>
          <cell r="J32">
            <v>290</v>
          </cell>
          <cell r="K32">
            <v>290</v>
          </cell>
          <cell r="L32">
            <v>290</v>
          </cell>
          <cell r="M32">
            <v>290</v>
          </cell>
          <cell r="N32">
            <v>290</v>
          </cell>
          <cell r="O32">
            <v>290</v>
          </cell>
        </row>
        <row r="33">
          <cell r="D33">
            <v>1</v>
          </cell>
          <cell r="E33">
            <v>0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D35">
            <v>50</v>
          </cell>
          <cell r="E35">
            <v>0</v>
          </cell>
          <cell r="F35">
            <v>50</v>
          </cell>
          <cell r="G35">
            <v>50</v>
          </cell>
          <cell r="H35">
            <v>50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50</v>
          </cell>
          <cell r="N35">
            <v>50</v>
          </cell>
          <cell r="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85</v>
          </cell>
          <cell r="E37">
            <v>85</v>
          </cell>
          <cell r="F37">
            <v>85</v>
          </cell>
          <cell r="G37">
            <v>85</v>
          </cell>
          <cell r="H37">
            <v>86</v>
          </cell>
          <cell r="I37">
            <v>87</v>
          </cell>
          <cell r="J37">
            <v>87</v>
          </cell>
          <cell r="K37">
            <v>87</v>
          </cell>
          <cell r="L37">
            <v>87</v>
          </cell>
          <cell r="M37">
            <v>88</v>
          </cell>
          <cell r="N37">
            <v>88</v>
          </cell>
          <cell r="O37">
            <v>89</v>
          </cell>
        </row>
        <row r="38">
          <cell r="D38">
            <v>88</v>
          </cell>
          <cell r="E38">
            <v>88</v>
          </cell>
          <cell r="F38">
            <v>88</v>
          </cell>
          <cell r="G38">
            <v>88</v>
          </cell>
          <cell r="H38">
            <v>90</v>
          </cell>
          <cell r="I38">
            <v>90</v>
          </cell>
          <cell r="J38">
            <v>90</v>
          </cell>
          <cell r="K38">
            <v>91</v>
          </cell>
          <cell r="L38">
            <v>92</v>
          </cell>
          <cell r="M38">
            <v>92</v>
          </cell>
          <cell r="N38">
            <v>93</v>
          </cell>
          <cell r="O38">
            <v>94</v>
          </cell>
        </row>
        <row r="39">
          <cell r="D39">
            <v>245</v>
          </cell>
          <cell r="E39">
            <v>245</v>
          </cell>
          <cell r="F39">
            <v>245</v>
          </cell>
          <cell r="G39">
            <v>245</v>
          </cell>
          <cell r="H39">
            <v>245</v>
          </cell>
          <cell r="I39">
            <v>245</v>
          </cell>
          <cell r="J39">
            <v>245</v>
          </cell>
          <cell r="K39">
            <v>245</v>
          </cell>
          <cell r="L39">
            <v>245</v>
          </cell>
          <cell r="M39">
            <v>245</v>
          </cell>
          <cell r="N39">
            <v>245</v>
          </cell>
          <cell r="O39">
            <v>245</v>
          </cell>
        </row>
        <row r="40">
          <cell r="D40">
            <v>86</v>
          </cell>
          <cell r="E40">
            <v>86</v>
          </cell>
          <cell r="F40">
            <v>86</v>
          </cell>
          <cell r="G40">
            <v>86</v>
          </cell>
          <cell r="H40">
            <v>86</v>
          </cell>
          <cell r="I40">
            <v>86</v>
          </cell>
          <cell r="J40">
            <v>86</v>
          </cell>
          <cell r="K40">
            <v>86</v>
          </cell>
          <cell r="L40">
            <v>86</v>
          </cell>
          <cell r="M40">
            <v>86</v>
          </cell>
          <cell r="N40">
            <v>86</v>
          </cell>
          <cell r="O40">
            <v>86</v>
          </cell>
        </row>
        <row r="41">
          <cell r="D41">
            <v>105</v>
          </cell>
          <cell r="E41">
            <v>105</v>
          </cell>
          <cell r="F41">
            <v>105</v>
          </cell>
          <cell r="G41">
            <v>105</v>
          </cell>
          <cell r="H41">
            <v>105</v>
          </cell>
          <cell r="I41">
            <v>105</v>
          </cell>
          <cell r="J41">
            <v>105</v>
          </cell>
          <cell r="K41">
            <v>105</v>
          </cell>
          <cell r="L41">
            <v>105</v>
          </cell>
          <cell r="M41">
            <v>105</v>
          </cell>
          <cell r="N41">
            <v>105</v>
          </cell>
          <cell r="O41">
            <v>105</v>
          </cell>
        </row>
        <row r="42">
          <cell r="D42">
            <v>2</v>
          </cell>
          <cell r="E42">
            <v>4</v>
          </cell>
          <cell r="F42">
            <v>14</v>
          </cell>
          <cell r="G42">
            <v>9</v>
          </cell>
          <cell r="H42">
            <v>14</v>
          </cell>
          <cell r="I42">
            <v>15</v>
          </cell>
          <cell r="J42">
            <v>8</v>
          </cell>
          <cell r="K42">
            <v>16</v>
          </cell>
          <cell r="L42">
            <v>13</v>
          </cell>
          <cell r="M42">
            <v>9</v>
          </cell>
          <cell r="N42">
            <v>14</v>
          </cell>
          <cell r="O42">
            <v>7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</v>
          </cell>
          <cell r="J43">
            <v>1</v>
          </cell>
          <cell r="K43">
            <v>2</v>
          </cell>
          <cell r="L43">
            <v>1</v>
          </cell>
          <cell r="M43">
            <v>2</v>
          </cell>
          <cell r="N43">
            <v>1</v>
          </cell>
          <cell r="O43">
            <v>1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9">
          <cell r="D59" t="str">
            <v xml:space="preserve"> </v>
          </cell>
          <cell r="E59" t="str">
            <v xml:space="preserve"> </v>
          </cell>
          <cell r="F59" t="str">
            <v xml:space="preserve"> </v>
          </cell>
          <cell r="G59" t="str">
            <v xml:space="preserve"> </v>
          </cell>
          <cell r="H59" t="str">
            <v xml:space="preserve"> </v>
          </cell>
          <cell r="I59" t="str">
            <v xml:space="preserve"> </v>
          </cell>
          <cell r="J59" t="str">
            <v xml:space="preserve"> </v>
          </cell>
          <cell r="K59" t="str">
            <v xml:space="preserve"> </v>
          </cell>
          <cell r="L59" t="str">
            <v xml:space="preserve"> </v>
          </cell>
          <cell r="M59" t="str">
            <v xml:space="preserve"> </v>
          </cell>
          <cell r="N59" t="str">
            <v xml:space="preserve"> </v>
          </cell>
          <cell r="O59" t="str">
            <v xml:space="preserve"> </v>
          </cell>
        </row>
        <row r="63">
          <cell r="E63" t="str">
            <v xml:space="preserve"> L O G R O    I N D I C E S - O B J E T I V O  </v>
          </cell>
          <cell r="K63" t="str">
            <v xml:space="preserve"> L O G R O    I N D I C E S - O B J E T I V O  </v>
          </cell>
        </row>
        <row r="64">
          <cell r="D64">
            <v>95.171045785639947</v>
          </cell>
          <cell r="E64">
            <v>80.750768049155155</v>
          </cell>
          <cell r="F64">
            <v>73.624479708636841</v>
          </cell>
          <cell r="G64">
            <v>85.519713261648761</v>
          </cell>
          <cell r="H64">
            <v>83.486168921262575</v>
          </cell>
          <cell r="I64">
            <v>93.165322580645153</v>
          </cell>
          <cell r="J64">
            <v>92.315946930280958</v>
          </cell>
          <cell r="K64">
            <v>91.465053763440864</v>
          </cell>
          <cell r="L64">
            <v>84.921594982078858</v>
          </cell>
          <cell r="M64">
            <v>83.909989594172742</v>
          </cell>
          <cell r="N64">
            <v>78.02956989247312</v>
          </cell>
          <cell r="O64">
            <v>77.137530350329513</v>
          </cell>
        </row>
        <row r="65">
          <cell r="D65">
            <v>2747.8467262427671</v>
          </cell>
          <cell r="E65">
            <v>2802.2984574245556</v>
          </cell>
          <cell r="F65">
            <v>2809.4072632234329</v>
          </cell>
          <cell r="G65">
            <v>2641.8830150512213</v>
          </cell>
          <cell r="H65">
            <v>2763.9130375065361</v>
          </cell>
          <cell r="I65">
            <v>2812.5209322573514</v>
          </cell>
          <cell r="J65">
            <v>2800.0725615187766</v>
          </cell>
          <cell r="K65">
            <v>2783.2293009853147</v>
          </cell>
          <cell r="L65">
            <v>2794.2114583784996</v>
          </cell>
          <cell r="M65">
            <v>2787.1465235655128</v>
          </cell>
          <cell r="N65">
            <v>2730.3345252438685</v>
          </cell>
          <cell r="O65">
            <v>2867.9408155020769</v>
          </cell>
        </row>
        <row r="67">
          <cell r="D67">
            <v>1.6835859679514942</v>
          </cell>
          <cell r="E67">
            <v>1.6051581569024727</v>
          </cell>
          <cell r="F67">
            <v>1.6031837677334213</v>
          </cell>
          <cell r="G67">
            <v>1.5564749689697972</v>
          </cell>
          <cell r="H67">
            <v>1.4997685185185186</v>
          </cell>
          <cell r="I67">
            <v>1.6370757180156659</v>
          </cell>
          <cell r="J67">
            <v>1.817391304347826</v>
          </cell>
          <cell r="K67">
            <v>1.817391304347826</v>
          </cell>
          <cell r="L67">
            <v>1.579345088161209</v>
          </cell>
          <cell r="M67">
            <v>1.4813589755705714</v>
          </cell>
          <cell r="N67">
            <v>1.5043186180422266</v>
          </cell>
          <cell r="O67">
            <v>1.5538263283108644</v>
          </cell>
        </row>
        <row r="68">
          <cell r="D68">
            <v>15.794971085012609</v>
          </cell>
          <cell r="E68">
            <v>0</v>
          </cell>
          <cell r="F68">
            <v>15.040658295650822</v>
          </cell>
          <cell r="G68">
            <v>14.602448343838981</v>
          </cell>
          <cell r="H68">
            <v>14.070442992011619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13.897729388972431</v>
          </cell>
          <cell r="N68">
            <v>14.113130856949304</v>
          </cell>
          <cell r="O68">
            <v>0</v>
          </cell>
        </row>
        <row r="69">
          <cell r="D69">
            <v>0.78974855425063051</v>
          </cell>
          <cell r="E69">
            <v>0</v>
          </cell>
          <cell r="F69">
            <v>0.75203291478254108</v>
          </cell>
          <cell r="G69">
            <v>0.73012241719194915</v>
          </cell>
          <cell r="H69">
            <v>0.70352214960058101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0.69488646944862154</v>
          </cell>
          <cell r="N69">
            <v>0.70565654284746526</v>
          </cell>
          <cell r="O69">
            <v>0</v>
          </cell>
        </row>
        <row r="70">
          <cell r="D70">
            <v>65.530303030303031</v>
          </cell>
          <cell r="E70">
            <v>65.530303030303031</v>
          </cell>
          <cell r="F70">
            <v>65.530303030303031</v>
          </cell>
          <cell r="G70">
            <v>65.530303030303031</v>
          </cell>
          <cell r="H70">
            <v>66.666666666666657</v>
          </cell>
          <cell r="I70">
            <v>67.045454545454547</v>
          </cell>
          <cell r="J70">
            <v>67.045454545454547</v>
          </cell>
          <cell r="K70">
            <v>67.424242424242422</v>
          </cell>
          <cell r="L70">
            <v>67.803030303030297</v>
          </cell>
          <cell r="M70">
            <v>68.181818181818173</v>
          </cell>
          <cell r="N70">
            <v>68.560606060606062</v>
          </cell>
          <cell r="O70">
            <v>69.318181818181827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D72">
            <v>95.171045785639947</v>
          </cell>
          <cell r="E72">
            <v>80.750768049155155</v>
          </cell>
          <cell r="F72">
            <v>73.624479708636841</v>
          </cell>
          <cell r="G72">
            <v>85.519713261648761</v>
          </cell>
          <cell r="H72">
            <v>83.486168921262575</v>
          </cell>
          <cell r="I72">
            <v>93.165322580645153</v>
          </cell>
          <cell r="J72">
            <v>92.315946930280958</v>
          </cell>
          <cell r="K72">
            <v>91.465053763440864</v>
          </cell>
          <cell r="L72">
            <v>84.921594982078858</v>
          </cell>
          <cell r="M72">
            <v>83.909989594172742</v>
          </cell>
          <cell r="N72">
            <v>78.02956989247312</v>
          </cell>
          <cell r="O72">
            <v>77.137530350329513</v>
          </cell>
        </row>
        <row r="73">
          <cell r="D73">
            <v>39.724245577523412</v>
          </cell>
          <cell r="E73">
            <v>29.17866743471582</v>
          </cell>
          <cell r="F73">
            <v>13.371488033298649</v>
          </cell>
          <cell r="G73">
            <v>19.749103942652329</v>
          </cell>
          <cell r="H73">
            <v>39.869493583073186</v>
          </cell>
          <cell r="I73">
            <v>45.93413978494624</v>
          </cell>
          <cell r="J73">
            <v>48.191987513007284</v>
          </cell>
          <cell r="K73">
            <v>51.712625737079421</v>
          </cell>
          <cell r="L73">
            <v>41.541218637992834</v>
          </cell>
          <cell r="M73">
            <v>32.43799861255637</v>
          </cell>
          <cell r="N73">
            <v>16.7002688172043</v>
          </cell>
          <cell r="O73">
            <v>14.962712452306626</v>
          </cell>
        </row>
        <row r="74">
          <cell r="D74">
            <v>29.055857300351462</v>
          </cell>
          <cell r="E74">
            <v>28.495791437456141</v>
          </cell>
          <cell r="F74">
            <v>28.396134929087246</v>
          </cell>
          <cell r="G74">
            <v>30.127653113054997</v>
          </cell>
          <cell r="H74">
            <v>28.892982635563758</v>
          </cell>
          <cell r="I74">
            <v>28.419669983823699</v>
          </cell>
          <cell r="J74">
            <v>28.546605643782001</v>
          </cell>
          <cell r="K74">
            <v>28.719900189294385</v>
          </cell>
          <cell r="L74">
            <v>28.601365377550845</v>
          </cell>
          <cell r="M74">
            <v>28.651376717899993</v>
          </cell>
          <cell r="N74">
            <v>29.211342020309232</v>
          </cell>
          <cell r="O74">
            <v>27.885584003041782</v>
          </cell>
        </row>
        <row r="76">
          <cell r="D76">
            <v>0</v>
          </cell>
          <cell r="E76">
            <v>100</v>
          </cell>
          <cell r="F76">
            <v>100</v>
          </cell>
          <cell r="G76">
            <v>100</v>
          </cell>
          <cell r="H76">
            <v>100</v>
          </cell>
          <cell r="I76">
            <v>0</v>
          </cell>
          <cell r="J76">
            <v>0</v>
          </cell>
          <cell r="K76">
            <v>0</v>
          </cell>
          <cell r="L76">
            <v>100</v>
          </cell>
          <cell r="M76">
            <v>100</v>
          </cell>
          <cell r="N76">
            <v>100</v>
          </cell>
          <cell r="O76">
            <v>100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11.76470588235294</v>
          </cell>
          <cell r="J77">
            <v>11.111111111111111</v>
          </cell>
          <cell r="K77">
            <v>11.111111111111111</v>
          </cell>
          <cell r="L77">
            <v>7.1428571428571423</v>
          </cell>
          <cell r="M77">
            <v>18.181818181818183</v>
          </cell>
          <cell r="N77">
            <v>6.666666666666667</v>
          </cell>
          <cell r="O77">
            <v>12.5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D80">
            <v>12.47405557881922</v>
          </cell>
          <cell r="E80">
            <v>0</v>
          </cell>
          <cell r="F80">
            <v>11.311070098326494</v>
          </cell>
          <cell r="G80">
            <v>10.661574881724292</v>
          </cell>
          <cell r="H80">
            <v>9.8988682995724453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9.6573441084554013</v>
          </cell>
          <cell r="N80">
            <v>9.959023129268731</v>
          </cell>
          <cell r="O80">
            <v>0</v>
          </cell>
        </row>
        <row r="82">
          <cell r="D82">
            <v>0</v>
          </cell>
          <cell r="E82">
            <v>13.82488479262673</v>
          </cell>
          <cell r="F82">
            <v>24.973985431841829</v>
          </cell>
          <cell r="G82">
            <v>12.096774193548388</v>
          </cell>
          <cell r="H82">
            <v>11.70655567117586</v>
          </cell>
          <cell r="I82">
            <v>0</v>
          </cell>
          <cell r="J82">
            <v>0</v>
          </cell>
          <cell r="K82">
            <v>0</v>
          </cell>
          <cell r="L82">
            <v>8.8709677419354822</v>
          </cell>
          <cell r="M82">
            <v>11.70655567117586</v>
          </cell>
          <cell r="N82">
            <v>20.43010752688172</v>
          </cell>
          <cell r="O82">
            <v>20.811654526534863</v>
          </cell>
        </row>
        <row r="83">
          <cell r="D83">
            <v>3.3591311134235169</v>
          </cell>
          <cell r="E83">
            <v>3.2066052227342552</v>
          </cell>
          <cell r="F83">
            <v>0.74141519250780441</v>
          </cell>
          <cell r="G83">
            <v>1.8100358422939067</v>
          </cell>
          <cell r="H83">
            <v>3.1987079431148113</v>
          </cell>
          <cell r="I83">
            <v>4.7020609318996414</v>
          </cell>
          <cell r="J83">
            <v>5.0457422823447793</v>
          </cell>
          <cell r="K83">
            <v>5.1964099895941729</v>
          </cell>
          <cell r="L83">
            <v>3.9560931899641569</v>
          </cell>
          <cell r="M83">
            <v>2.9580731876517521</v>
          </cell>
          <cell r="N83">
            <v>0.8848566308243726</v>
          </cell>
          <cell r="O83">
            <v>1.4481442941380505</v>
          </cell>
        </row>
        <row r="84">
          <cell r="D84">
            <v>1.4698231009365246</v>
          </cell>
          <cell r="E84">
            <v>2.2177419354838706</v>
          </cell>
          <cell r="F84">
            <v>0.66011966701352742</v>
          </cell>
          <cell r="G84">
            <v>0.57347670250896055</v>
          </cell>
          <cell r="H84">
            <v>1.6085674644467567</v>
          </cell>
          <cell r="I84">
            <v>2.1326164874551972</v>
          </cell>
          <cell r="J84">
            <v>2.6383107873742628</v>
          </cell>
          <cell r="K84">
            <v>3.3385362469649666</v>
          </cell>
          <cell r="L84">
            <v>2.251344086021505</v>
          </cell>
          <cell r="M84">
            <v>1.4253815469996531</v>
          </cell>
          <cell r="N84">
            <v>0.65546594982078854</v>
          </cell>
          <cell r="O84">
            <v>0.60267082899757196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D86">
            <v>7.1615786500607346</v>
          </cell>
          <cell r="E86">
            <v>7.1468460601451094</v>
          </cell>
          <cell r="F86">
            <v>7.2368514915693822</v>
          </cell>
          <cell r="G86">
            <v>7.4491452991452896</v>
          </cell>
          <cell r="H86">
            <v>7.1422193036225252</v>
          </cell>
          <cell r="I86">
            <v>7.0570735844766279</v>
          </cell>
          <cell r="J86">
            <v>7.0551544329639002</v>
          </cell>
          <cell r="K86">
            <v>7.0534096183513837</v>
          </cell>
          <cell r="L86">
            <v>7.071787368345726</v>
          </cell>
          <cell r="M86">
            <v>7.144668587603678</v>
          </cell>
          <cell r="N86">
            <v>7.2596097130729422</v>
          </cell>
          <cell r="O86">
            <v>7.0067389227496193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3">
          <cell r="D93" t="str">
            <v xml:space="preserve">          DATOS  BASICOS  PARA  EVALUACION  DE  INDICES  OBJETIVO</v>
          </cell>
          <cell r="J93" t="str">
            <v xml:space="preserve">          DATOS  BASICOS  PARA  EVALUACION  DE  INDICES  OBJETIVO</v>
          </cell>
        </row>
        <row r="94">
          <cell r="D94" t="str">
            <v>SUBGERENCIA REGIONAL DE GENERACION TERM. BAJA CALIFORNIA</v>
          </cell>
          <cell r="J94" t="str">
            <v>SUBGERENCIA REGIONAL DE GENERACION TERM. BAJA CALIFORNIA</v>
          </cell>
        </row>
        <row r="95">
          <cell r="D95" t="str">
            <v xml:space="preserve">                                      C.T. PRESIDENTE JUAREZ</v>
          </cell>
          <cell r="J95" t="str">
            <v xml:space="preserve">                                      C.T. PRESIDENTE JUAREZ</v>
          </cell>
        </row>
        <row r="96">
          <cell r="D96" t="str">
            <v>MENSUAL</v>
          </cell>
          <cell r="E96" t="str">
            <v xml:space="preserve"> </v>
          </cell>
          <cell r="I96">
            <v>37399</v>
          </cell>
          <cell r="J96" t="str">
            <v>MENSUAL</v>
          </cell>
          <cell r="L96" t="str">
            <v xml:space="preserve"> </v>
          </cell>
          <cell r="O96">
            <v>37399</v>
          </cell>
        </row>
        <row r="97">
          <cell r="D97" t="str">
            <v>ENERO</v>
          </cell>
          <cell r="E97" t="str">
            <v>FEBRERO</v>
          </cell>
          <cell r="F97" t="str">
            <v>MARZO</v>
          </cell>
          <cell r="G97" t="str">
            <v>ABRIL</v>
          </cell>
          <cell r="H97" t="str">
            <v>MAYO</v>
          </cell>
          <cell r="I97" t="str">
            <v>JUNIO</v>
          </cell>
          <cell r="J97" t="str">
            <v>JULIO</v>
          </cell>
          <cell r="K97" t="str">
            <v>AGOSTO</v>
          </cell>
          <cell r="L97" t="str">
            <v>SEPTIEMBRE</v>
          </cell>
          <cell r="M97" t="str">
            <v>OCTUBRE</v>
          </cell>
          <cell r="N97" t="str">
            <v>NOVIEMBRE</v>
          </cell>
          <cell r="O97" t="str">
            <v>DICIEMBRE</v>
          </cell>
        </row>
        <row r="98">
          <cell r="D98">
            <v>31</v>
          </cell>
          <cell r="E98">
            <v>28</v>
          </cell>
          <cell r="F98">
            <v>31</v>
          </cell>
          <cell r="G98">
            <v>30</v>
          </cell>
          <cell r="H98">
            <v>31</v>
          </cell>
          <cell r="I98">
            <v>30</v>
          </cell>
          <cell r="J98">
            <v>31</v>
          </cell>
          <cell r="K98">
            <v>31</v>
          </cell>
          <cell r="L98">
            <v>30</v>
          </cell>
          <cell r="M98">
            <v>31</v>
          </cell>
          <cell r="N98">
            <v>30</v>
          </cell>
          <cell r="O98">
            <v>31</v>
          </cell>
        </row>
        <row r="99">
          <cell r="D99">
            <v>75</v>
          </cell>
          <cell r="E99">
            <v>75</v>
          </cell>
          <cell r="F99">
            <v>75</v>
          </cell>
          <cell r="G99">
            <v>75</v>
          </cell>
          <cell r="H99">
            <v>75</v>
          </cell>
          <cell r="I99">
            <v>75</v>
          </cell>
          <cell r="J99">
            <v>75</v>
          </cell>
          <cell r="K99">
            <v>75</v>
          </cell>
          <cell r="L99">
            <v>75</v>
          </cell>
          <cell r="M99">
            <v>75</v>
          </cell>
          <cell r="N99">
            <v>75</v>
          </cell>
          <cell r="O99">
            <v>75</v>
          </cell>
        </row>
        <row r="100">
          <cell r="D100">
            <v>75</v>
          </cell>
          <cell r="E100">
            <v>75</v>
          </cell>
          <cell r="F100">
            <v>75</v>
          </cell>
          <cell r="G100">
            <v>75</v>
          </cell>
          <cell r="H100">
            <v>75</v>
          </cell>
          <cell r="I100">
            <v>75</v>
          </cell>
          <cell r="J100">
            <v>75</v>
          </cell>
          <cell r="K100">
            <v>75</v>
          </cell>
          <cell r="L100">
            <v>75</v>
          </cell>
          <cell r="M100">
            <v>75</v>
          </cell>
          <cell r="N100">
            <v>75</v>
          </cell>
          <cell r="O100">
            <v>75</v>
          </cell>
        </row>
        <row r="101">
          <cell r="D101">
            <v>18913.233155598646</v>
          </cell>
          <cell r="E101">
            <v>14828.626609442061</v>
          </cell>
          <cell r="F101">
            <v>0</v>
          </cell>
          <cell r="G101">
            <v>0</v>
          </cell>
          <cell r="H101">
            <v>19431.835535976505</v>
          </cell>
          <cell r="I101">
            <v>20463.351185921958</v>
          </cell>
          <cell r="J101">
            <v>22582.08505833647</v>
          </cell>
          <cell r="K101">
            <v>24401.72124904798</v>
          </cell>
          <cell r="L101">
            <v>4990.2568981921986</v>
          </cell>
          <cell r="M101">
            <v>0</v>
          </cell>
          <cell r="N101">
            <v>12650</v>
          </cell>
          <cell r="O101">
            <v>12872.801120448179</v>
          </cell>
        </row>
        <row r="102">
          <cell r="D102">
            <v>17646.046534173536</v>
          </cell>
          <cell r="E102">
            <v>13835.108626609443</v>
          </cell>
          <cell r="F102">
            <v>0</v>
          </cell>
          <cell r="G102">
            <v>0</v>
          </cell>
          <cell r="H102">
            <v>18129.902555066081</v>
          </cell>
          <cell r="I102">
            <v>19092.306656465189</v>
          </cell>
          <cell r="J102">
            <v>21069.085359427929</v>
          </cell>
          <cell r="K102">
            <v>22766.805925361765</v>
          </cell>
          <cell r="L102">
            <v>4655.9096860133213</v>
          </cell>
          <cell r="M102">
            <v>0</v>
          </cell>
          <cell r="N102">
            <v>11802.45</v>
          </cell>
          <cell r="O102">
            <v>12010.323445378152</v>
          </cell>
        </row>
        <row r="103">
          <cell r="D103">
            <v>6123.1284462075755</v>
          </cell>
          <cell r="E103">
            <v>4817.2705750453788</v>
          </cell>
          <cell r="F103">
            <v>0</v>
          </cell>
          <cell r="G103">
            <v>0</v>
          </cell>
          <cell r="H103">
            <v>6275.436125626843</v>
          </cell>
          <cell r="I103">
            <v>6582.099673370235</v>
          </cell>
          <cell r="J103">
            <v>7238.301997478362</v>
          </cell>
          <cell r="K103">
            <v>7780.7784360168625</v>
          </cell>
          <cell r="L103">
            <v>1603.0475155197787</v>
          </cell>
          <cell r="M103">
            <v>0</v>
          </cell>
          <cell r="N103">
            <v>4118.5526490658112</v>
          </cell>
          <cell r="O103">
            <v>4191.1606697828647</v>
          </cell>
        </row>
        <row r="104">
          <cell r="D104">
            <v>1.6666700000000001</v>
          </cell>
          <cell r="E104">
            <v>1.6666700000000001</v>
          </cell>
          <cell r="F104">
            <v>1.6666700000000001</v>
          </cell>
          <cell r="G104">
            <v>1.6666700000000001</v>
          </cell>
          <cell r="H104">
            <v>1.6666700000000001</v>
          </cell>
          <cell r="I104">
            <v>1.6666700000000001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8">
          <cell r="D108">
            <v>9958</v>
          </cell>
          <cell r="E108">
            <v>9958</v>
          </cell>
          <cell r="F108">
            <v>9958</v>
          </cell>
          <cell r="G108">
            <v>9958</v>
          </cell>
          <cell r="H108">
            <v>9958</v>
          </cell>
          <cell r="I108">
            <v>9958</v>
          </cell>
          <cell r="J108">
            <v>9958</v>
          </cell>
          <cell r="K108">
            <v>9958</v>
          </cell>
          <cell r="L108">
            <v>9958</v>
          </cell>
          <cell r="M108">
            <v>9958</v>
          </cell>
          <cell r="N108">
            <v>9958</v>
          </cell>
          <cell r="O108">
            <v>9958</v>
          </cell>
        </row>
        <row r="109">
          <cell r="D109">
            <v>9243.2440000000006</v>
          </cell>
          <cell r="E109">
            <v>9243.2440000000006</v>
          </cell>
          <cell r="F109">
            <v>9243.2440000000006</v>
          </cell>
          <cell r="G109">
            <v>9243.2440000000006</v>
          </cell>
          <cell r="H109">
            <v>9243.2440000000006</v>
          </cell>
          <cell r="I109">
            <v>9243.2440000000006</v>
          </cell>
          <cell r="J109">
            <v>9243.2440000000006</v>
          </cell>
          <cell r="K109">
            <v>9243.2440000000006</v>
          </cell>
          <cell r="L109">
            <v>9243.2440000000006</v>
          </cell>
          <cell r="M109">
            <v>9243.2440000000006</v>
          </cell>
          <cell r="N109">
            <v>9243.2440000000006</v>
          </cell>
          <cell r="O109">
            <v>9243.2440000000006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39600</v>
          </cell>
          <cell r="M113">
            <v>14400</v>
          </cell>
          <cell r="N113">
            <v>0</v>
          </cell>
          <cell r="O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39600</v>
          </cell>
          <cell r="M114">
            <v>14400</v>
          </cell>
          <cell r="N114">
            <v>0</v>
          </cell>
          <cell r="O114">
            <v>0</v>
          </cell>
        </row>
        <row r="115">
          <cell r="D115">
            <v>1800</v>
          </cell>
          <cell r="E115">
            <v>900</v>
          </cell>
          <cell r="F115">
            <v>0</v>
          </cell>
          <cell r="G115">
            <v>0</v>
          </cell>
          <cell r="H115">
            <v>4500</v>
          </cell>
          <cell r="I115">
            <v>4500</v>
          </cell>
          <cell r="J115">
            <v>4500</v>
          </cell>
          <cell r="K115">
            <v>4500</v>
          </cell>
          <cell r="L115">
            <v>2250</v>
          </cell>
          <cell r="M115">
            <v>0</v>
          </cell>
          <cell r="N115">
            <v>750</v>
          </cell>
          <cell r="O115">
            <v>750</v>
          </cell>
        </row>
        <row r="116">
          <cell r="D116">
            <v>1500</v>
          </cell>
          <cell r="E116">
            <v>1800</v>
          </cell>
          <cell r="F116">
            <v>0</v>
          </cell>
          <cell r="G116">
            <v>0</v>
          </cell>
          <cell r="H116">
            <v>1200</v>
          </cell>
          <cell r="I116">
            <v>1500</v>
          </cell>
          <cell r="J116">
            <v>1800</v>
          </cell>
          <cell r="K116">
            <v>2250</v>
          </cell>
          <cell r="L116">
            <v>750</v>
          </cell>
          <cell r="M116">
            <v>0</v>
          </cell>
          <cell r="N116">
            <v>750</v>
          </cell>
          <cell r="O116">
            <v>750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50">
          <cell r="E150" t="str">
            <v xml:space="preserve"> L O G R O    I N D I C E S - O B J E T I V O  </v>
          </cell>
          <cell r="K150" t="str">
            <v xml:space="preserve"> L O G R O    I N D I C E S - O B J E T I V O  </v>
          </cell>
        </row>
        <row r="151">
          <cell r="D151">
            <v>94.086021505376351</v>
          </cell>
          <cell r="E151">
            <v>94.642857142857139</v>
          </cell>
          <cell r="F151">
            <v>100</v>
          </cell>
          <cell r="G151">
            <v>100</v>
          </cell>
          <cell r="H151">
            <v>89.784946236559136</v>
          </cell>
          <cell r="I151">
            <v>88.888888888888886</v>
          </cell>
          <cell r="J151">
            <v>88.709677419354833</v>
          </cell>
          <cell r="K151">
            <v>87.903225806451616</v>
          </cell>
          <cell r="L151">
            <v>21.111111111111111</v>
          </cell>
          <cell r="M151">
            <v>74.193548387096769</v>
          </cell>
          <cell r="N151">
            <v>97.222222222222214</v>
          </cell>
          <cell r="O151">
            <v>97.311827956989248</v>
          </cell>
        </row>
        <row r="152">
          <cell r="D152">
            <v>3224.7008220674611</v>
          </cell>
          <cell r="E152">
            <v>3236.023610792427</v>
          </cell>
          <cell r="F152" t="e">
            <v>#DIV/0!</v>
          </cell>
          <cell r="G152" t="e">
            <v>#DIV/0!</v>
          </cell>
          <cell r="H152">
            <v>3216.6903770230201</v>
          </cell>
          <cell r="I152">
            <v>3203.7740734274817</v>
          </cell>
          <cell r="J152">
            <v>3191.8669646619114</v>
          </cell>
          <cell r="K152">
            <v>3175.2264881264796</v>
          </cell>
          <cell r="L152">
            <v>3198.862801097247</v>
          </cell>
          <cell r="M152" t="e">
            <v>#DIV/0!</v>
          </cell>
          <cell r="N152">
            <v>3242.0985991618454</v>
          </cell>
          <cell r="O152">
            <v>3242.1520039955922</v>
          </cell>
        </row>
        <row r="159">
          <cell r="D159">
            <v>94.086021505376351</v>
          </cell>
          <cell r="E159">
            <v>94.642857142857139</v>
          </cell>
          <cell r="F159">
            <v>100</v>
          </cell>
          <cell r="G159">
            <v>100</v>
          </cell>
          <cell r="H159">
            <v>89.784946236559136</v>
          </cell>
          <cell r="I159">
            <v>88.888888888888886</v>
          </cell>
          <cell r="J159">
            <v>88.709677419354833</v>
          </cell>
          <cell r="K159">
            <v>87.903225806451616</v>
          </cell>
          <cell r="L159">
            <v>21.111111111111111</v>
          </cell>
          <cell r="M159">
            <v>74.193548387096769</v>
          </cell>
          <cell r="N159">
            <v>97.222222222222214</v>
          </cell>
          <cell r="O159">
            <v>97.311827956989248</v>
          </cell>
        </row>
        <row r="160">
          <cell r="D160">
            <v>33.89468307454954</v>
          </cell>
          <cell r="E160">
            <v>29.42187819333742</v>
          </cell>
          <cell r="F160">
            <v>0</v>
          </cell>
          <cell r="G160">
            <v>0</v>
          </cell>
          <cell r="H160">
            <v>34.824078021463265</v>
          </cell>
          <cell r="I160">
            <v>37.895094788744366</v>
          </cell>
          <cell r="J160">
            <v>40.469686484473961</v>
          </cell>
          <cell r="K160">
            <v>43.73068324202147</v>
          </cell>
          <cell r="L160">
            <v>9.2412164781337012</v>
          </cell>
          <cell r="M160">
            <v>0</v>
          </cell>
          <cell r="N160">
            <v>23.425925925925924</v>
          </cell>
          <cell r="O160">
            <v>23.06953605815086</v>
          </cell>
        </row>
        <row r="161">
          <cell r="D161">
            <v>24.882308290713553</v>
          </cell>
          <cell r="E161">
            <v>24.795245539123734</v>
          </cell>
          <cell r="F161">
            <v>0</v>
          </cell>
          <cell r="G161">
            <v>0</v>
          </cell>
          <cell r="H161">
            <v>24.944272091943954</v>
          </cell>
          <cell r="I161">
            <v>25.044837170481028</v>
          </cell>
          <cell r="J161">
            <v>25.138265751153877</v>
          </cell>
          <cell r="K161">
            <v>25.270008391541189</v>
          </cell>
          <cell r="L161">
            <v>25.083288965215214</v>
          </cell>
          <cell r="M161">
            <v>0</v>
          </cell>
          <cell r="N161">
            <v>24.748784636205485</v>
          </cell>
          <cell r="O161">
            <v>24.748376973416292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73.333333333333329</v>
          </cell>
          <cell r="M168">
            <v>25.806451612903224</v>
          </cell>
          <cell r="N168">
            <v>0</v>
          </cell>
          <cell r="O168">
            <v>0</v>
          </cell>
        </row>
        <row r="169">
          <cell r="D169">
            <v>3.225806451612903</v>
          </cell>
          <cell r="E169">
            <v>1.7857142857142856</v>
          </cell>
          <cell r="F169">
            <v>0</v>
          </cell>
          <cell r="G169">
            <v>0</v>
          </cell>
          <cell r="H169">
            <v>8.064516129032258</v>
          </cell>
          <cell r="I169">
            <v>8.3333333333333321</v>
          </cell>
          <cell r="J169">
            <v>8.064516129032258</v>
          </cell>
          <cell r="K169">
            <v>8.064516129032258</v>
          </cell>
          <cell r="L169">
            <v>4.1666666666666661</v>
          </cell>
          <cell r="M169">
            <v>0</v>
          </cell>
          <cell r="N169">
            <v>1.3888888888888888</v>
          </cell>
          <cell r="O169">
            <v>1.3440860215053763</v>
          </cell>
        </row>
        <row r="170">
          <cell r="D170">
            <v>2.6881720430107525</v>
          </cell>
          <cell r="E170">
            <v>3.5714285714285712</v>
          </cell>
          <cell r="F170">
            <v>0</v>
          </cell>
          <cell r="G170">
            <v>0</v>
          </cell>
          <cell r="H170">
            <v>2.1505376344086025</v>
          </cell>
          <cell r="I170">
            <v>2.7777777777777777</v>
          </cell>
          <cell r="J170">
            <v>3.225806451612903</v>
          </cell>
          <cell r="K170">
            <v>4.032258064516129</v>
          </cell>
          <cell r="L170">
            <v>1.3888888888888888</v>
          </cell>
          <cell r="M170">
            <v>0</v>
          </cell>
          <cell r="N170">
            <v>1.3888888888888888</v>
          </cell>
          <cell r="O170">
            <v>1.3440860215053763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D172">
            <v>6.700000000000002</v>
          </cell>
          <cell r="E172">
            <v>6.7</v>
          </cell>
          <cell r="F172">
            <v>0</v>
          </cell>
          <cell r="G172">
            <v>0</v>
          </cell>
          <cell r="H172">
            <v>6.6999999999999895</v>
          </cell>
          <cell r="I172">
            <v>6.6999999999999895</v>
          </cell>
          <cell r="J172">
            <v>6.6999999999999895</v>
          </cell>
          <cell r="K172">
            <v>6.7</v>
          </cell>
          <cell r="L172">
            <v>6.6999999999999993</v>
          </cell>
          <cell r="M172">
            <v>0</v>
          </cell>
          <cell r="N172">
            <v>6.6999999999999948</v>
          </cell>
          <cell r="O172">
            <v>6.6999999999999966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528</v>
          </cell>
          <cell r="M173">
            <v>192</v>
          </cell>
          <cell r="N173">
            <v>0</v>
          </cell>
          <cell r="O173">
            <v>0</v>
          </cell>
        </row>
        <row r="174">
          <cell r="D174">
            <v>24</v>
          </cell>
          <cell r="E174">
            <v>12</v>
          </cell>
          <cell r="F174">
            <v>0</v>
          </cell>
          <cell r="G174">
            <v>0</v>
          </cell>
          <cell r="H174">
            <v>60</v>
          </cell>
          <cell r="I174">
            <v>60</v>
          </cell>
          <cell r="J174">
            <v>60</v>
          </cell>
          <cell r="K174">
            <v>60</v>
          </cell>
          <cell r="L174">
            <v>30</v>
          </cell>
          <cell r="M174">
            <v>0</v>
          </cell>
          <cell r="N174">
            <v>10</v>
          </cell>
          <cell r="O174">
            <v>10</v>
          </cell>
        </row>
        <row r="175">
          <cell r="D175">
            <v>20</v>
          </cell>
          <cell r="E175">
            <v>24</v>
          </cell>
          <cell r="F175">
            <v>0</v>
          </cell>
          <cell r="G175">
            <v>0</v>
          </cell>
          <cell r="H175">
            <v>16</v>
          </cell>
          <cell r="I175">
            <v>20</v>
          </cell>
          <cell r="J175">
            <v>24</v>
          </cell>
          <cell r="K175">
            <v>30</v>
          </cell>
          <cell r="L175">
            <v>10</v>
          </cell>
          <cell r="M175">
            <v>0</v>
          </cell>
          <cell r="N175">
            <v>10</v>
          </cell>
          <cell r="O175">
            <v>10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D177">
            <v>720</v>
          </cell>
          <cell r="E177">
            <v>660</v>
          </cell>
          <cell r="F177">
            <v>0</v>
          </cell>
          <cell r="G177">
            <v>0</v>
          </cell>
          <cell r="H177">
            <v>684</v>
          </cell>
          <cell r="I177">
            <v>660</v>
          </cell>
          <cell r="J177">
            <v>684</v>
          </cell>
          <cell r="K177">
            <v>684</v>
          </cell>
          <cell r="L177">
            <v>162</v>
          </cell>
          <cell r="M177">
            <v>0</v>
          </cell>
          <cell r="N177">
            <v>710</v>
          </cell>
          <cell r="O177">
            <v>734</v>
          </cell>
        </row>
        <row r="178">
          <cell r="D178">
            <v>35.024505843701199</v>
          </cell>
          <cell r="E178">
            <v>29.956821433216284</v>
          </cell>
          <cell r="F178">
            <v>0</v>
          </cell>
          <cell r="G178">
            <v>0</v>
          </cell>
          <cell r="H178">
            <v>37.87882170755654</v>
          </cell>
          <cell r="I178">
            <v>41.340103405902944</v>
          </cell>
          <cell r="J178">
            <v>44.019658983112024</v>
          </cell>
          <cell r="K178">
            <v>47.566708087812827</v>
          </cell>
          <cell r="L178">
            <v>41.072073236149784</v>
          </cell>
          <cell r="M178">
            <v>0</v>
          </cell>
          <cell r="N178">
            <v>23.75586854460094</v>
          </cell>
          <cell r="O178">
            <v>23.383834914528936</v>
          </cell>
        </row>
        <row r="179">
          <cell r="D179" t="str">
            <v xml:space="preserve">          DATOS  BASICOS  PARA  EVALUACION  DE  INDICES  OBJETIVO</v>
          </cell>
          <cell r="J179" t="str">
            <v xml:space="preserve">          DATOS  BASICOS  PARA  EVALUACION  DE  INDICES  OBJETIVO</v>
          </cell>
        </row>
        <row r="180">
          <cell r="D180" t="str">
            <v>SUBGERENCIA REGIONAL DE GENERACION TERM. BAJA CALIFORNIA</v>
          </cell>
          <cell r="J180" t="str">
            <v>SUBGERENCIA REGIONAL DE GENERACION TERM. BAJA CALIFORNIA</v>
          </cell>
        </row>
        <row r="181">
          <cell r="D181" t="str">
            <v xml:space="preserve">                                      C.T. PRESIDENTE JUAREZ</v>
          </cell>
          <cell r="J181" t="str">
            <v xml:space="preserve">                                      C.T. PRESIDENTE JUAREZ</v>
          </cell>
        </row>
        <row r="182">
          <cell r="D182" t="str">
            <v>MENSUAL</v>
          </cell>
          <cell r="E182" t="str">
            <v xml:space="preserve"> </v>
          </cell>
          <cell r="I182">
            <v>37399</v>
          </cell>
          <cell r="J182" t="str">
            <v>MENSUAL</v>
          </cell>
          <cell r="L182" t="str">
            <v xml:space="preserve"> </v>
          </cell>
          <cell r="O182">
            <v>37399</v>
          </cell>
        </row>
        <row r="183">
          <cell r="D183" t="str">
            <v>ENERO</v>
          </cell>
          <cell r="E183" t="str">
            <v>FEBRERO</v>
          </cell>
          <cell r="F183" t="str">
            <v>MARZO</v>
          </cell>
          <cell r="G183" t="str">
            <v>ABRIL</v>
          </cell>
          <cell r="H183" t="str">
            <v>MAYO</v>
          </cell>
          <cell r="I183" t="str">
            <v>JUNIO</v>
          </cell>
          <cell r="J183" t="str">
            <v>JULIO</v>
          </cell>
          <cell r="K183" t="str">
            <v>AGOSTO</v>
          </cell>
          <cell r="L183" t="str">
            <v>SEPTIEMBRE</v>
          </cell>
          <cell r="M183" t="str">
            <v>OCTUBRE</v>
          </cell>
          <cell r="N183" t="str">
            <v>NOVIEMBRE</v>
          </cell>
          <cell r="O183" t="str">
            <v>DICIEMBRE</v>
          </cell>
        </row>
        <row r="184">
          <cell r="D184">
            <v>31</v>
          </cell>
          <cell r="E184">
            <v>28</v>
          </cell>
          <cell r="F184">
            <v>31</v>
          </cell>
          <cell r="G184">
            <v>30</v>
          </cell>
          <cell r="H184">
            <v>31</v>
          </cell>
          <cell r="I184">
            <v>30</v>
          </cell>
          <cell r="J184">
            <v>31</v>
          </cell>
          <cell r="K184">
            <v>31</v>
          </cell>
          <cell r="L184">
            <v>30</v>
          </cell>
          <cell r="M184">
            <v>31</v>
          </cell>
          <cell r="N184">
            <v>30</v>
          </cell>
          <cell r="O184">
            <v>31</v>
          </cell>
        </row>
        <row r="185">
          <cell r="D185">
            <v>75</v>
          </cell>
          <cell r="E185">
            <v>75</v>
          </cell>
          <cell r="F185">
            <v>75</v>
          </cell>
          <cell r="G185">
            <v>75</v>
          </cell>
          <cell r="H185">
            <v>75</v>
          </cell>
          <cell r="I185">
            <v>75</v>
          </cell>
          <cell r="J185">
            <v>75</v>
          </cell>
          <cell r="K185">
            <v>75</v>
          </cell>
          <cell r="L185">
            <v>75</v>
          </cell>
          <cell r="M185">
            <v>75</v>
          </cell>
          <cell r="N185">
            <v>75</v>
          </cell>
          <cell r="O185">
            <v>75</v>
          </cell>
        </row>
        <row r="186">
          <cell r="D186">
            <v>75</v>
          </cell>
          <cell r="E186">
            <v>75</v>
          </cell>
          <cell r="F186">
            <v>75</v>
          </cell>
          <cell r="G186">
            <v>75</v>
          </cell>
          <cell r="H186">
            <v>75</v>
          </cell>
          <cell r="I186">
            <v>75</v>
          </cell>
          <cell r="J186">
            <v>75</v>
          </cell>
          <cell r="K186">
            <v>75</v>
          </cell>
          <cell r="L186">
            <v>75</v>
          </cell>
          <cell r="M186">
            <v>75</v>
          </cell>
          <cell r="N186">
            <v>75</v>
          </cell>
          <cell r="O186">
            <v>75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20463.351185921958</v>
          </cell>
          <cell r="J187">
            <v>21487.196085811065</v>
          </cell>
          <cell r="K187">
            <v>23282.376237623761</v>
          </cell>
          <cell r="L187">
            <v>20683.301617507135</v>
          </cell>
          <cell r="M187">
            <v>19985.354330708662</v>
          </cell>
          <cell r="N187">
            <v>0</v>
          </cell>
          <cell r="O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19143.465034429992</v>
          </cell>
          <cell r="J188">
            <v>20101.271938276252</v>
          </cell>
          <cell r="K188">
            <v>21780.662970297028</v>
          </cell>
          <cell r="L188">
            <v>19349.228663177924</v>
          </cell>
          <cell r="M188">
            <v>18696.298976377951</v>
          </cell>
          <cell r="N188">
            <v>0</v>
          </cell>
          <cell r="O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6582.099673370235</v>
          </cell>
          <cell r="J189">
            <v>6887.354021843048</v>
          </cell>
          <cell r="K189">
            <v>7423.8619939977416</v>
          </cell>
          <cell r="L189">
            <v>6644.2100972201342</v>
          </cell>
          <cell r="M189">
            <v>6445.5825021195815</v>
          </cell>
          <cell r="N189">
            <v>0</v>
          </cell>
          <cell r="O189">
            <v>0</v>
          </cell>
        </row>
        <row r="190">
          <cell r="D190">
            <v>1.6666700000000001</v>
          </cell>
          <cell r="E190">
            <v>1.6666700000000001</v>
          </cell>
          <cell r="F190">
            <v>1.6666700000000001</v>
          </cell>
          <cell r="G190">
            <v>1.6666700000000001</v>
          </cell>
          <cell r="H190">
            <v>1.6666700000000001</v>
          </cell>
          <cell r="I190">
            <v>1.6666700000000001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4">
          <cell r="D194">
            <v>9958</v>
          </cell>
          <cell r="E194">
            <v>9958</v>
          </cell>
          <cell r="F194">
            <v>9958</v>
          </cell>
          <cell r="G194">
            <v>9958</v>
          </cell>
          <cell r="H194">
            <v>9958</v>
          </cell>
          <cell r="I194">
            <v>9958</v>
          </cell>
          <cell r="J194">
            <v>9958</v>
          </cell>
          <cell r="K194">
            <v>9958</v>
          </cell>
          <cell r="L194">
            <v>9958</v>
          </cell>
          <cell r="M194">
            <v>9958</v>
          </cell>
          <cell r="N194">
            <v>9958</v>
          </cell>
          <cell r="O194">
            <v>9958</v>
          </cell>
        </row>
        <row r="195">
          <cell r="D195">
            <v>9243.2440000000006</v>
          </cell>
          <cell r="E195">
            <v>9243.2440000000006</v>
          </cell>
          <cell r="F195">
            <v>9243.2440000000006</v>
          </cell>
          <cell r="G195">
            <v>9243.2440000000006</v>
          </cell>
          <cell r="H195">
            <v>9243.2440000000006</v>
          </cell>
          <cell r="I195">
            <v>9243.2440000000006</v>
          </cell>
          <cell r="J195">
            <v>9243.2440000000006</v>
          </cell>
          <cell r="K195">
            <v>9243.2440000000006</v>
          </cell>
          <cell r="L195">
            <v>9243.2440000000006</v>
          </cell>
          <cell r="M195">
            <v>9243.2440000000006</v>
          </cell>
          <cell r="N195">
            <v>9243.2440000000006</v>
          </cell>
          <cell r="O195">
            <v>9243.2440000000006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54000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54000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4500</v>
          </cell>
          <cell r="J201">
            <v>6750</v>
          </cell>
          <cell r="K201">
            <v>6750</v>
          </cell>
          <cell r="L201">
            <v>5250</v>
          </cell>
          <cell r="M201">
            <v>4500</v>
          </cell>
          <cell r="N201">
            <v>0</v>
          </cell>
          <cell r="O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1500</v>
          </cell>
          <cell r="J202">
            <v>1950</v>
          </cell>
          <cell r="K202">
            <v>2250</v>
          </cell>
          <cell r="L202">
            <v>1500</v>
          </cell>
          <cell r="M202">
            <v>1500</v>
          </cell>
          <cell r="N202">
            <v>0</v>
          </cell>
          <cell r="O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8"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  <cell r="N208" t="str">
            <v xml:space="preserve"> </v>
          </cell>
          <cell r="O208" t="str">
            <v xml:space="preserve"> </v>
          </cell>
        </row>
        <row r="211"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  <cell r="N211" t="str">
            <v xml:space="preserve"> </v>
          </cell>
          <cell r="O211" t="str">
            <v xml:space="preserve"> </v>
          </cell>
        </row>
        <row r="213"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  <cell r="N213" t="str">
            <v xml:space="preserve"> </v>
          </cell>
          <cell r="O213" t="str">
            <v xml:space="preserve"> </v>
          </cell>
        </row>
        <row r="236">
          <cell r="E236" t="str">
            <v xml:space="preserve"> L O G R O    I N D I C E S - O B J E T I V O  </v>
          </cell>
          <cell r="K236" t="str">
            <v xml:space="preserve"> L O G R O    I N D I C E S - O B J E T I V O  </v>
          </cell>
        </row>
        <row r="237">
          <cell r="D237">
            <v>100</v>
          </cell>
          <cell r="E237">
            <v>100</v>
          </cell>
          <cell r="F237">
            <v>100</v>
          </cell>
          <cell r="G237">
            <v>100</v>
          </cell>
          <cell r="H237">
            <v>3.225806451612903</v>
          </cell>
          <cell r="I237">
            <v>88.888888888888886</v>
          </cell>
          <cell r="J237">
            <v>84.408602150537632</v>
          </cell>
          <cell r="K237">
            <v>83.870967741935488</v>
          </cell>
          <cell r="L237">
            <v>87.5</v>
          </cell>
          <cell r="M237">
            <v>89.247311827956992</v>
          </cell>
          <cell r="N237">
            <v>100</v>
          </cell>
          <cell r="O237">
            <v>100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3203.7740734274817</v>
          </cell>
          <cell r="J238">
            <v>3191.8669646619114</v>
          </cell>
          <cell r="K238">
            <v>3175.2264881264805</v>
          </cell>
          <cell r="L238">
            <v>3198.862801097247</v>
          </cell>
          <cell r="M238">
            <v>3211.6073347512597</v>
          </cell>
          <cell r="N238">
            <v>0</v>
          </cell>
          <cell r="O238">
            <v>0</v>
          </cell>
        </row>
        <row r="245">
          <cell r="D245">
            <v>100</v>
          </cell>
          <cell r="E245">
            <v>100</v>
          </cell>
          <cell r="F245">
            <v>100</v>
          </cell>
          <cell r="G245">
            <v>100</v>
          </cell>
          <cell r="H245">
            <v>3.225806451612903</v>
          </cell>
          <cell r="I245">
            <v>88.888888888888886</v>
          </cell>
          <cell r="J245">
            <v>84.408602150537632</v>
          </cell>
          <cell r="K245">
            <v>83.870967741935488</v>
          </cell>
          <cell r="L245">
            <v>87.5</v>
          </cell>
          <cell r="M245">
            <v>89.247311827956992</v>
          </cell>
          <cell r="N245">
            <v>100</v>
          </cell>
          <cell r="O245">
            <v>100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37.895094788744366</v>
          </cell>
          <cell r="J246">
            <v>38.507519867044913</v>
          </cell>
          <cell r="K246">
            <v>41.72468859789204</v>
          </cell>
          <cell r="L246">
            <v>38.30241040279099</v>
          </cell>
          <cell r="M246">
            <v>35.816047187649929</v>
          </cell>
          <cell r="N246">
            <v>0</v>
          </cell>
          <cell r="O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25.111945523027867</v>
          </cell>
          <cell r="J247">
            <v>25.205624448236282</v>
          </cell>
          <cell r="K247">
            <v>25.337720096770393</v>
          </cell>
          <cell r="L247">
            <v>25.15050035043819</v>
          </cell>
          <cell r="M247">
            <v>25.050696306941617</v>
          </cell>
          <cell r="N247">
            <v>0</v>
          </cell>
          <cell r="O247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96.774193548387103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8.3333333333333321</v>
          </cell>
          <cell r="J255">
            <v>12.096774193548388</v>
          </cell>
          <cell r="K255">
            <v>12.096774193548388</v>
          </cell>
          <cell r="L255">
            <v>9.7222222222222232</v>
          </cell>
          <cell r="M255">
            <v>8.064516129032258</v>
          </cell>
          <cell r="N255">
            <v>0</v>
          </cell>
          <cell r="O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2.7777777777777777</v>
          </cell>
          <cell r="J256">
            <v>3.4946236559139781</v>
          </cell>
          <cell r="K256">
            <v>4.032258064516129</v>
          </cell>
          <cell r="L256">
            <v>2.7777777777777777</v>
          </cell>
          <cell r="M256">
            <v>2.6881720430107525</v>
          </cell>
          <cell r="N256">
            <v>0</v>
          </cell>
          <cell r="O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6.45</v>
          </cell>
          <cell r="J258">
            <v>6.4499999999999984</v>
          </cell>
          <cell r="K258">
            <v>6.4500000000000028</v>
          </cell>
          <cell r="L258">
            <v>6.4500000000000028</v>
          </cell>
          <cell r="M258">
            <v>6.4500000000000099</v>
          </cell>
          <cell r="N258">
            <v>0</v>
          </cell>
          <cell r="O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720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60</v>
          </cell>
          <cell r="J260">
            <v>90</v>
          </cell>
          <cell r="K260">
            <v>90</v>
          </cell>
          <cell r="L260">
            <v>70</v>
          </cell>
          <cell r="M260">
            <v>60</v>
          </cell>
          <cell r="N260">
            <v>0</v>
          </cell>
          <cell r="O260">
            <v>0</v>
          </cell>
        </row>
        <row r="261"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20</v>
          </cell>
          <cell r="J261">
            <v>26</v>
          </cell>
          <cell r="K261">
            <v>30</v>
          </cell>
          <cell r="L261">
            <v>20</v>
          </cell>
          <cell r="M261">
            <v>20</v>
          </cell>
          <cell r="N261">
            <v>0</v>
          </cell>
          <cell r="O261">
            <v>0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660</v>
          </cell>
          <cell r="J263">
            <v>654</v>
          </cell>
          <cell r="K263">
            <v>654</v>
          </cell>
          <cell r="L263">
            <v>650</v>
          </cell>
          <cell r="M263">
            <v>684</v>
          </cell>
          <cell r="N263">
            <v>0</v>
          </cell>
          <cell r="O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41.340103405902944</v>
          </cell>
          <cell r="J264">
            <v>43.806719848748358</v>
          </cell>
          <cell r="K264">
            <v>47.466618221455171</v>
          </cell>
          <cell r="L264">
            <v>42.427285369245404</v>
          </cell>
          <cell r="M264">
            <v>38.957805712882383</v>
          </cell>
          <cell r="N264">
            <v>0</v>
          </cell>
          <cell r="O264">
            <v>0</v>
          </cell>
        </row>
        <row r="265">
          <cell r="D265" t="str">
            <v xml:space="preserve">          DATOS  BASICOS  PARA  EVALUACION  DE  INDICES  OBJETIVO</v>
          </cell>
          <cell r="J265" t="str">
            <v xml:space="preserve">          DATOS  BASICOS  PARA  EVALUACION  DE  INDICES  OBJETIVO</v>
          </cell>
        </row>
        <row r="266">
          <cell r="D266" t="str">
            <v>SUBGERENCIA REGIONAL DE GENERACION TERM. BAJA CALIFORNIA</v>
          </cell>
          <cell r="J266" t="str">
            <v>SUBGERENCIA REGIONAL DE GENERACION TERM. BAJA CALIFORNIA</v>
          </cell>
        </row>
        <row r="267">
          <cell r="D267" t="str">
            <v xml:space="preserve">                                      C.T. PRESIDENTE JUAREZ</v>
          </cell>
          <cell r="J267" t="str">
            <v xml:space="preserve">                                      C.T. PRESIDENTE JUAREZ</v>
          </cell>
        </row>
        <row r="268">
          <cell r="D268" t="str">
            <v>MENSUAL</v>
          </cell>
          <cell r="E268" t="str">
            <v xml:space="preserve"> </v>
          </cell>
          <cell r="I268">
            <v>37399</v>
          </cell>
          <cell r="J268" t="str">
            <v>MENSUAL</v>
          </cell>
          <cell r="L268" t="str">
            <v xml:space="preserve"> </v>
          </cell>
          <cell r="O268">
            <v>37399</v>
          </cell>
        </row>
        <row r="269">
          <cell r="D269" t="str">
            <v>ENERO</v>
          </cell>
          <cell r="E269" t="str">
            <v>FEBRERO</v>
          </cell>
          <cell r="F269" t="str">
            <v>MARZO</v>
          </cell>
          <cell r="G269" t="str">
            <v>ABRIL</v>
          </cell>
          <cell r="H269" t="str">
            <v>MAYO</v>
          </cell>
          <cell r="I269" t="str">
            <v>JUNIO</v>
          </cell>
          <cell r="J269" t="str">
            <v>JULIO</v>
          </cell>
          <cell r="K269" t="str">
            <v>AGOSTO</v>
          </cell>
          <cell r="L269" t="str">
            <v>SEPTIEMBRE</v>
          </cell>
          <cell r="M269" t="str">
            <v>OCTUBRE</v>
          </cell>
          <cell r="N269" t="str">
            <v>NOVIEMBRE</v>
          </cell>
          <cell r="O269" t="str">
            <v>DICIEMBRE</v>
          </cell>
        </row>
        <row r="270">
          <cell r="D270">
            <v>31</v>
          </cell>
          <cell r="E270">
            <v>28</v>
          </cell>
          <cell r="F270">
            <v>31</v>
          </cell>
          <cell r="G270">
            <v>30</v>
          </cell>
          <cell r="H270">
            <v>31</v>
          </cell>
          <cell r="I270">
            <v>30</v>
          </cell>
          <cell r="J270">
            <v>31</v>
          </cell>
          <cell r="K270">
            <v>31</v>
          </cell>
          <cell r="L270">
            <v>30</v>
          </cell>
          <cell r="M270">
            <v>31</v>
          </cell>
          <cell r="N270">
            <v>30</v>
          </cell>
          <cell r="O270">
            <v>31</v>
          </cell>
        </row>
        <row r="271">
          <cell r="D271">
            <v>75</v>
          </cell>
          <cell r="E271">
            <v>75</v>
          </cell>
          <cell r="F271">
            <v>75</v>
          </cell>
          <cell r="G271">
            <v>75</v>
          </cell>
          <cell r="H271">
            <v>75</v>
          </cell>
          <cell r="I271">
            <v>75</v>
          </cell>
          <cell r="J271">
            <v>75</v>
          </cell>
          <cell r="K271">
            <v>75</v>
          </cell>
          <cell r="L271">
            <v>75</v>
          </cell>
          <cell r="M271">
            <v>75</v>
          </cell>
          <cell r="N271">
            <v>75</v>
          </cell>
          <cell r="O271">
            <v>75</v>
          </cell>
        </row>
        <row r="272">
          <cell r="D272">
            <v>75</v>
          </cell>
          <cell r="E272">
            <v>75</v>
          </cell>
          <cell r="F272">
            <v>75</v>
          </cell>
          <cell r="G272">
            <v>75</v>
          </cell>
          <cell r="H272">
            <v>75</v>
          </cell>
          <cell r="I272">
            <v>75</v>
          </cell>
          <cell r="J272">
            <v>75</v>
          </cell>
          <cell r="K272">
            <v>75</v>
          </cell>
          <cell r="L272">
            <v>75</v>
          </cell>
          <cell r="M272">
            <v>75</v>
          </cell>
          <cell r="N272">
            <v>75</v>
          </cell>
          <cell r="O272">
            <v>75</v>
          </cell>
        </row>
        <row r="273">
          <cell r="D273">
            <v>18426.892874454676</v>
          </cell>
          <cell r="E273">
            <v>13989.270386266095</v>
          </cell>
          <cell r="F273">
            <v>0</v>
          </cell>
          <cell r="G273">
            <v>0</v>
          </cell>
          <cell r="H273">
            <v>19839.089574155656</v>
          </cell>
          <cell r="I273">
            <v>21070.856924254018</v>
          </cell>
          <cell r="J273">
            <v>22582.08505833647</v>
          </cell>
          <cell r="K273">
            <v>24401.72124904798</v>
          </cell>
          <cell r="L273">
            <v>21011.607992388203</v>
          </cell>
          <cell r="M273">
            <v>20436.830708661419</v>
          </cell>
          <cell r="N273">
            <v>0</v>
          </cell>
          <cell r="O273">
            <v>0</v>
          </cell>
        </row>
        <row r="274">
          <cell r="D274">
            <v>17229.144837615124</v>
          </cell>
          <cell r="E274">
            <v>13079.9678111588</v>
          </cell>
          <cell r="F274">
            <v>0</v>
          </cell>
          <cell r="G274">
            <v>0</v>
          </cell>
          <cell r="H274">
            <v>18549.54875183554</v>
          </cell>
          <cell r="I274">
            <v>19701.251224177508</v>
          </cell>
          <cell r="J274">
            <v>21114.249529544602</v>
          </cell>
          <cell r="K274">
            <v>22815.609367859863</v>
          </cell>
          <cell r="L274">
            <v>19645.853472882969</v>
          </cell>
          <cell r="M274">
            <v>19108.436712598428</v>
          </cell>
          <cell r="N274">
            <v>0</v>
          </cell>
          <cell r="O274">
            <v>0</v>
          </cell>
        </row>
        <row r="275">
          <cell r="D275">
            <v>5904.6113514650933</v>
          </cell>
          <cell r="E275">
            <v>4498.235580777975</v>
          </cell>
          <cell r="F275">
            <v>0</v>
          </cell>
          <cell r="G275">
            <v>0</v>
          </cell>
          <cell r="H275">
            <v>6341.2121169119791</v>
          </cell>
          <cell r="I275">
            <v>6707.6786557463329</v>
          </cell>
          <cell r="J275">
            <v>7163.4668089942188</v>
          </cell>
          <cell r="K275">
            <v>7699.9131215743455</v>
          </cell>
          <cell r="L275">
            <v>6680.0429940087779</v>
          </cell>
          <cell r="M275">
            <v>6523.4645500724009</v>
          </cell>
          <cell r="N275">
            <v>0</v>
          </cell>
          <cell r="O275">
            <v>0</v>
          </cell>
        </row>
        <row r="276">
          <cell r="D276">
            <v>1.6666700000000001</v>
          </cell>
          <cell r="E276">
            <v>1.6666700000000001</v>
          </cell>
          <cell r="F276">
            <v>1.6666700000000001</v>
          </cell>
          <cell r="G276">
            <v>1.6666700000000001</v>
          </cell>
          <cell r="H276">
            <v>1.6666700000000001</v>
          </cell>
          <cell r="I276">
            <v>1.6666700000000001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80">
          <cell r="D280">
            <v>9958</v>
          </cell>
          <cell r="E280">
            <v>9958</v>
          </cell>
          <cell r="F280">
            <v>9958</v>
          </cell>
          <cell r="G280">
            <v>9958</v>
          </cell>
          <cell r="H280">
            <v>9958</v>
          </cell>
          <cell r="I280">
            <v>9958</v>
          </cell>
          <cell r="J280">
            <v>9958</v>
          </cell>
          <cell r="K280">
            <v>9958</v>
          </cell>
          <cell r="L280">
            <v>9958</v>
          </cell>
          <cell r="M280">
            <v>9958</v>
          </cell>
          <cell r="N280">
            <v>9958</v>
          </cell>
          <cell r="O280">
            <v>9958</v>
          </cell>
        </row>
        <row r="281">
          <cell r="D281">
            <v>9243.2440000000006</v>
          </cell>
          <cell r="E281">
            <v>9243.2440000000006</v>
          </cell>
          <cell r="F281">
            <v>9243.2440000000006</v>
          </cell>
          <cell r="G281">
            <v>9243.2440000000006</v>
          </cell>
          <cell r="H281">
            <v>9243.2440000000006</v>
          </cell>
          <cell r="I281">
            <v>9243.2440000000006</v>
          </cell>
          <cell r="J281">
            <v>9243.2440000000006</v>
          </cell>
          <cell r="K281">
            <v>9243.2440000000006</v>
          </cell>
          <cell r="L281">
            <v>9243.2440000000006</v>
          </cell>
          <cell r="M281">
            <v>9243.2440000000006</v>
          </cell>
          <cell r="N281">
            <v>9243.2440000000006</v>
          </cell>
          <cell r="O281">
            <v>9243.2440000000006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54000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54000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D287">
            <v>3600</v>
          </cell>
          <cell r="E287">
            <v>3600</v>
          </cell>
          <cell r="F287">
            <v>0</v>
          </cell>
          <cell r="G287">
            <v>0</v>
          </cell>
          <cell r="H287">
            <v>3150</v>
          </cell>
          <cell r="I287">
            <v>3075</v>
          </cell>
          <cell r="J287">
            <v>4500</v>
          </cell>
          <cell r="K287">
            <v>4500</v>
          </cell>
          <cell r="L287">
            <v>4500</v>
          </cell>
          <cell r="M287">
            <v>3750</v>
          </cell>
          <cell r="N287">
            <v>0</v>
          </cell>
          <cell r="O287">
            <v>0</v>
          </cell>
        </row>
        <row r="288">
          <cell r="D288">
            <v>1050</v>
          </cell>
          <cell r="E288">
            <v>1800</v>
          </cell>
          <cell r="F288">
            <v>0</v>
          </cell>
          <cell r="G288">
            <v>0</v>
          </cell>
          <cell r="H288">
            <v>1500</v>
          </cell>
          <cell r="I288">
            <v>1500</v>
          </cell>
          <cell r="J288">
            <v>1800</v>
          </cell>
          <cell r="K288">
            <v>2250</v>
          </cell>
          <cell r="L288">
            <v>1500</v>
          </cell>
          <cell r="M288">
            <v>1125</v>
          </cell>
          <cell r="N288">
            <v>0</v>
          </cell>
          <cell r="O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4">
          <cell r="D294" t="str">
            <v xml:space="preserve"> </v>
          </cell>
          <cell r="E294" t="str">
            <v xml:space="preserve"> </v>
          </cell>
          <cell r="F294" t="str">
            <v xml:space="preserve"> </v>
          </cell>
          <cell r="G294" t="str">
            <v xml:space="preserve"> </v>
          </cell>
          <cell r="H294" t="str">
            <v xml:space="preserve"> </v>
          </cell>
          <cell r="I294" t="str">
            <v xml:space="preserve"> </v>
          </cell>
          <cell r="J294" t="str">
            <v xml:space="preserve"> </v>
          </cell>
          <cell r="K294" t="str">
            <v xml:space="preserve"> </v>
          </cell>
          <cell r="L294" t="str">
            <v xml:space="preserve"> </v>
          </cell>
          <cell r="M294" t="str">
            <v xml:space="preserve"> </v>
          </cell>
          <cell r="N294" t="str">
            <v xml:space="preserve"> </v>
          </cell>
          <cell r="O294" t="str">
            <v xml:space="preserve"> </v>
          </cell>
        </row>
        <row r="297">
          <cell r="D297" t="str">
            <v xml:space="preserve"> </v>
          </cell>
          <cell r="E297" t="str">
            <v xml:space="preserve"> </v>
          </cell>
          <cell r="F297" t="str">
            <v xml:space="preserve"> </v>
          </cell>
          <cell r="G297" t="str">
            <v xml:space="preserve"> </v>
          </cell>
          <cell r="H297" t="str">
            <v xml:space="preserve"> </v>
          </cell>
          <cell r="I297" t="str">
            <v xml:space="preserve"> </v>
          </cell>
          <cell r="J297" t="str">
            <v xml:space="preserve"> </v>
          </cell>
          <cell r="K297" t="str">
            <v xml:space="preserve"> </v>
          </cell>
          <cell r="L297" t="str">
            <v xml:space="preserve"> </v>
          </cell>
          <cell r="M297" t="str">
            <v xml:space="preserve"> </v>
          </cell>
          <cell r="N297" t="str">
            <v xml:space="preserve"> </v>
          </cell>
          <cell r="O297" t="str">
            <v xml:space="preserve"> </v>
          </cell>
        </row>
        <row r="299">
          <cell r="D299" t="str">
            <v xml:space="preserve"> </v>
          </cell>
          <cell r="E299" t="str">
            <v xml:space="preserve"> </v>
          </cell>
          <cell r="F299" t="str">
            <v xml:space="preserve"> </v>
          </cell>
          <cell r="G299" t="str">
            <v xml:space="preserve"> </v>
          </cell>
          <cell r="H299" t="str">
            <v xml:space="preserve"> </v>
          </cell>
          <cell r="I299" t="str">
            <v xml:space="preserve"> </v>
          </cell>
          <cell r="J299" t="str">
            <v xml:space="preserve"> </v>
          </cell>
          <cell r="K299" t="str">
            <v xml:space="preserve"> </v>
          </cell>
          <cell r="L299" t="str">
            <v xml:space="preserve"> </v>
          </cell>
          <cell r="M299" t="str">
            <v xml:space="preserve"> </v>
          </cell>
          <cell r="N299" t="str">
            <v xml:space="preserve"> </v>
          </cell>
          <cell r="O299" t="str">
            <v xml:space="preserve"> </v>
          </cell>
        </row>
        <row r="322">
          <cell r="E322" t="str">
            <v xml:space="preserve"> L O G R O    I N D I C E S - O B J E T I V O  </v>
          </cell>
          <cell r="K322" t="str">
            <v xml:space="preserve"> L O G R O    I N D I C E S - O B J E T I V O  </v>
          </cell>
        </row>
        <row r="323">
          <cell r="D323">
            <v>91.666666666666657</v>
          </cell>
          <cell r="E323">
            <v>89.285714285714292</v>
          </cell>
          <cell r="F323">
            <v>100</v>
          </cell>
          <cell r="G323">
            <v>0</v>
          </cell>
          <cell r="H323">
            <v>91.666666666666657</v>
          </cell>
          <cell r="I323">
            <v>91.527777777777771</v>
          </cell>
          <cell r="J323">
            <v>88.709677419354833</v>
          </cell>
          <cell r="K323">
            <v>87.903225806451616</v>
          </cell>
          <cell r="L323">
            <v>88.888888888888886</v>
          </cell>
          <cell r="M323">
            <v>91.263440860215056</v>
          </cell>
          <cell r="N323">
            <v>100</v>
          </cell>
          <cell r="O323">
            <v>100</v>
          </cell>
        </row>
        <row r="324">
          <cell r="D324">
            <v>3191.7223199848549</v>
          </cell>
          <cell r="E324">
            <v>3203.0859447005491</v>
          </cell>
          <cell r="F324">
            <v>0</v>
          </cell>
          <cell r="G324">
            <v>0</v>
          </cell>
          <cell r="H324">
            <v>3183.6741026648183</v>
          </cell>
          <cell r="I324">
            <v>3170.7523681438875</v>
          </cell>
          <cell r="J324">
            <v>3158.8669646619114</v>
          </cell>
          <cell r="K324">
            <v>3142.2264881264796</v>
          </cell>
          <cell r="L324">
            <v>3165.8628010972466</v>
          </cell>
          <cell r="M324">
            <v>3178.6073347512597</v>
          </cell>
          <cell r="N324">
            <v>0</v>
          </cell>
          <cell r="O324">
            <v>0</v>
          </cell>
        </row>
        <row r="331">
          <cell r="D331">
            <v>91.666666666666657</v>
          </cell>
          <cell r="E331">
            <v>89.285714285714292</v>
          </cell>
          <cell r="F331">
            <v>100</v>
          </cell>
          <cell r="G331">
            <v>0</v>
          </cell>
          <cell r="H331">
            <v>91.666666666666657</v>
          </cell>
          <cell r="I331">
            <v>91.527777777777771</v>
          </cell>
          <cell r="J331">
            <v>88.709677419354833</v>
          </cell>
          <cell r="K331">
            <v>87.903225806451616</v>
          </cell>
          <cell r="L331">
            <v>88.888888888888886</v>
          </cell>
          <cell r="M331">
            <v>91.263440860215056</v>
          </cell>
          <cell r="N331">
            <v>100</v>
          </cell>
          <cell r="O331">
            <v>100</v>
          </cell>
        </row>
        <row r="332">
          <cell r="D332">
            <v>33.023105509775405</v>
          </cell>
          <cell r="E332">
            <v>27.756488861639077</v>
          </cell>
          <cell r="F332">
            <v>0</v>
          </cell>
          <cell r="G332">
            <v>0</v>
          </cell>
          <cell r="H332">
            <v>35.553923968020889</v>
          </cell>
          <cell r="I332">
            <v>39.020105415285215</v>
          </cell>
          <cell r="J332">
            <v>40.469686484473961</v>
          </cell>
          <cell r="K332">
            <v>43.73068324202147</v>
          </cell>
          <cell r="L332">
            <v>38.91038517108926</v>
          </cell>
          <cell r="M332">
            <v>36.625144639178167</v>
          </cell>
          <cell r="N332">
            <v>0</v>
          </cell>
          <cell r="O332">
            <v>0</v>
          </cell>
        </row>
        <row r="333">
          <cell r="D333">
            <v>25.19329438419993</v>
          </cell>
          <cell r="E333">
            <v>25.103915844979738</v>
          </cell>
          <cell r="F333">
            <v>0</v>
          </cell>
          <cell r="G333">
            <v>0</v>
          </cell>
          <cell r="H333">
            <v>25.256982155521111</v>
          </cell>
          <cell r="I333">
            <v>25.35991167518101</v>
          </cell>
          <cell r="J333">
            <v>25.455329679768951</v>
          </cell>
          <cell r="K333">
            <v>25.590134989901266</v>
          </cell>
          <cell r="L333">
            <v>25.399079193239498</v>
          </cell>
          <cell r="M333">
            <v>25.297242323985405</v>
          </cell>
          <cell r="N333">
            <v>0</v>
          </cell>
          <cell r="O333">
            <v>0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100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D341">
            <v>6.4516129032258061</v>
          </cell>
          <cell r="E341">
            <v>7.1428571428571423</v>
          </cell>
          <cell r="F341">
            <v>0</v>
          </cell>
          <cell r="G341">
            <v>0</v>
          </cell>
          <cell r="H341">
            <v>5.6451612903225801</v>
          </cell>
          <cell r="I341">
            <v>5.6944444444444446</v>
          </cell>
          <cell r="J341">
            <v>8.064516129032258</v>
          </cell>
          <cell r="K341">
            <v>8.064516129032258</v>
          </cell>
          <cell r="L341">
            <v>8.3333333333333321</v>
          </cell>
          <cell r="M341">
            <v>6.7204301075268811</v>
          </cell>
          <cell r="N341">
            <v>0</v>
          </cell>
          <cell r="O341">
            <v>0</v>
          </cell>
        </row>
        <row r="342">
          <cell r="D342">
            <v>1.881720430107527</v>
          </cell>
          <cell r="E342">
            <v>3.5714285714285712</v>
          </cell>
          <cell r="F342">
            <v>0</v>
          </cell>
          <cell r="G342">
            <v>0</v>
          </cell>
          <cell r="H342">
            <v>2.6881720430107525</v>
          </cell>
          <cell r="I342">
            <v>2.7777777777777777</v>
          </cell>
          <cell r="J342">
            <v>3.225806451612903</v>
          </cell>
          <cell r="K342">
            <v>4.032258064516129</v>
          </cell>
          <cell r="L342">
            <v>2.7777777777777777</v>
          </cell>
          <cell r="M342">
            <v>2.0161290322580645</v>
          </cell>
          <cell r="N342">
            <v>0</v>
          </cell>
          <cell r="O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D344">
            <v>6.4999999999999893</v>
          </cell>
          <cell r="E344">
            <v>6.4999999999999893</v>
          </cell>
          <cell r="F344">
            <v>0</v>
          </cell>
          <cell r="G344">
            <v>0</v>
          </cell>
          <cell r="H344">
            <v>6.4999999999999902</v>
          </cell>
          <cell r="I344">
            <v>6.4999999999999964</v>
          </cell>
          <cell r="J344">
            <v>6.4999999999999867</v>
          </cell>
          <cell r="K344">
            <v>6.4999999999999929</v>
          </cell>
          <cell r="L344">
            <v>6.5000000000000018</v>
          </cell>
          <cell r="M344">
            <v>6.499999999999992</v>
          </cell>
          <cell r="N344">
            <v>0</v>
          </cell>
          <cell r="O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720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D346">
            <v>48</v>
          </cell>
          <cell r="E346">
            <v>48</v>
          </cell>
          <cell r="F346">
            <v>0</v>
          </cell>
          <cell r="G346">
            <v>0</v>
          </cell>
          <cell r="H346">
            <v>42</v>
          </cell>
          <cell r="I346">
            <v>41</v>
          </cell>
          <cell r="J346">
            <v>60</v>
          </cell>
          <cell r="K346">
            <v>60</v>
          </cell>
          <cell r="L346">
            <v>60</v>
          </cell>
          <cell r="M346">
            <v>50</v>
          </cell>
          <cell r="N346">
            <v>0</v>
          </cell>
          <cell r="O346">
            <v>0</v>
          </cell>
        </row>
        <row r="347">
          <cell r="D347">
            <v>14</v>
          </cell>
          <cell r="E347">
            <v>24</v>
          </cell>
          <cell r="F347">
            <v>0</v>
          </cell>
          <cell r="G347">
            <v>0</v>
          </cell>
          <cell r="H347">
            <v>20</v>
          </cell>
          <cell r="I347">
            <v>20</v>
          </cell>
          <cell r="J347">
            <v>24</v>
          </cell>
          <cell r="K347">
            <v>30</v>
          </cell>
          <cell r="L347">
            <v>20</v>
          </cell>
          <cell r="M347">
            <v>15</v>
          </cell>
          <cell r="N347">
            <v>0</v>
          </cell>
          <cell r="O347">
            <v>0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D349">
            <v>696</v>
          </cell>
          <cell r="E349">
            <v>624</v>
          </cell>
          <cell r="F349">
            <v>0</v>
          </cell>
          <cell r="G349">
            <v>0</v>
          </cell>
          <cell r="H349">
            <v>702</v>
          </cell>
          <cell r="I349">
            <v>679</v>
          </cell>
          <cell r="J349">
            <v>684</v>
          </cell>
          <cell r="K349">
            <v>684</v>
          </cell>
          <cell r="L349">
            <v>660</v>
          </cell>
          <cell r="M349">
            <v>694</v>
          </cell>
          <cell r="N349">
            <v>0</v>
          </cell>
          <cell r="O349">
            <v>0</v>
          </cell>
        </row>
        <row r="350">
          <cell r="D350">
            <v>35.300561062173706</v>
          </cell>
          <cell r="E350">
            <v>29.891603389457465</v>
          </cell>
          <cell r="F350">
            <v>0</v>
          </cell>
          <cell r="G350">
            <v>0</v>
          </cell>
          <cell r="H350">
            <v>37.681081812261453</v>
          </cell>
          <cell r="I350">
            <v>41.376253164956346</v>
          </cell>
          <cell r="J350">
            <v>44.019658983112024</v>
          </cell>
          <cell r="K350">
            <v>47.566708087812827</v>
          </cell>
          <cell r="L350">
            <v>42.44769291391556</v>
          </cell>
          <cell r="M350">
            <v>39.263843820675156</v>
          </cell>
          <cell r="N350">
            <v>0</v>
          </cell>
          <cell r="O350">
            <v>0</v>
          </cell>
        </row>
        <row r="351">
          <cell r="D351" t="str">
            <v xml:space="preserve">          DATOS  BASICOS  PARA  EVALUACION  DE  INDICES  OBJETIVO</v>
          </cell>
          <cell r="J351" t="str">
            <v xml:space="preserve">          DATOS  BASICOS  PARA  EVALUACION  DE  INDICES  OBJETIVO</v>
          </cell>
        </row>
        <row r="352">
          <cell r="D352" t="str">
            <v>SUBGERENCIA REGIONAL DE GENERACION TERM. BAJA CALIFORNIA</v>
          </cell>
          <cell r="J352" t="str">
            <v>SUBGERENCIA REGIONAL DE GENERACION TERM. BAJA CALIFORNIA</v>
          </cell>
        </row>
        <row r="353">
          <cell r="D353" t="str">
            <v xml:space="preserve">                                      C.T. PRESIDENTE JUAREZ</v>
          </cell>
          <cell r="J353" t="str">
            <v xml:space="preserve">                                      C.T. PRESIDENTE JUAREZ</v>
          </cell>
        </row>
        <row r="354">
          <cell r="D354" t="str">
            <v>MENSUAL</v>
          </cell>
          <cell r="E354" t="str">
            <v xml:space="preserve"> </v>
          </cell>
          <cell r="I354">
            <v>37399</v>
          </cell>
          <cell r="J354" t="str">
            <v>MENSUAL</v>
          </cell>
          <cell r="L354" t="str">
            <v xml:space="preserve"> </v>
          </cell>
          <cell r="O354">
            <v>37399</v>
          </cell>
        </row>
        <row r="355">
          <cell r="D355" t="str">
            <v>ENERO</v>
          </cell>
          <cell r="E355" t="str">
            <v>FEBRERO</v>
          </cell>
          <cell r="F355" t="str">
            <v>MARZO</v>
          </cell>
          <cell r="G355" t="str">
            <v>ABRIL</v>
          </cell>
          <cell r="H355" t="str">
            <v>MAYO</v>
          </cell>
          <cell r="I355" t="str">
            <v>JUNIO</v>
          </cell>
          <cell r="J355" t="str">
            <v>JULIO</v>
          </cell>
          <cell r="K355" t="str">
            <v>AGOSTO</v>
          </cell>
          <cell r="L355" t="str">
            <v>SEPTIEMBRE</v>
          </cell>
          <cell r="M355" t="str">
            <v>OCTUBRE</v>
          </cell>
          <cell r="N355" t="str">
            <v>NOVIEMBRE</v>
          </cell>
          <cell r="O355" t="str">
            <v>DICIEMBRE</v>
          </cell>
        </row>
        <row r="356">
          <cell r="D356">
            <v>31</v>
          </cell>
          <cell r="E356">
            <v>28</v>
          </cell>
          <cell r="F356">
            <v>31</v>
          </cell>
          <cell r="G356">
            <v>30</v>
          </cell>
          <cell r="H356">
            <v>31</v>
          </cell>
          <cell r="I356">
            <v>30</v>
          </cell>
          <cell r="J356">
            <v>31</v>
          </cell>
          <cell r="K356">
            <v>31</v>
          </cell>
          <cell r="L356">
            <v>30</v>
          </cell>
          <cell r="M356">
            <v>31</v>
          </cell>
          <cell r="N356">
            <v>30</v>
          </cell>
          <cell r="O356">
            <v>31</v>
          </cell>
        </row>
        <row r="357">
          <cell r="D357">
            <v>82</v>
          </cell>
          <cell r="E357">
            <v>82</v>
          </cell>
          <cell r="F357">
            <v>82</v>
          </cell>
          <cell r="G357">
            <v>82</v>
          </cell>
          <cell r="H357">
            <v>82</v>
          </cell>
          <cell r="I357">
            <v>82</v>
          </cell>
          <cell r="J357">
            <v>82</v>
          </cell>
          <cell r="K357">
            <v>82</v>
          </cell>
          <cell r="L357">
            <v>82</v>
          </cell>
          <cell r="M357">
            <v>82</v>
          </cell>
          <cell r="N357">
            <v>82</v>
          </cell>
          <cell r="O357">
            <v>82</v>
          </cell>
        </row>
        <row r="358">
          <cell r="D358">
            <v>75</v>
          </cell>
          <cell r="E358">
            <v>75</v>
          </cell>
          <cell r="F358">
            <v>75</v>
          </cell>
          <cell r="G358">
            <v>75</v>
          </cell>
          <cell r="H358">
            <v>75</v>
          </cell>
          <cell r="I358">
            <v>75</v>
          </cell>
          <cell r="J358">
            <v>75</v>
          </cell>
          <cell r="K358">
            <v>75</v>
          </cell>
          <cell r="L358">
            <v>75</v>
          </cell>
          <cell r="M358">
            <v>75</v>
          </cell>
          <cell r="N358">
            <v>75</v>
          </cell>
          <cell r="O358">
            <v>75</v>
          </cell>
        </row>
        <row r="359">
          <cell r="D359">
            <v>18399.873969946679</v>
          </cell>
          <cell r="E359">
            <v>14642.103004291845</v>
          </cell>
          <cell r="F359">
            <v>17230</v>
          </cell>
          <cell r="G359">
            <v>0</v>
          </cell>
          <cell r="H359">
            <v>20159.074889867843</v>
          </cell>
          <cell r="I359">
            <v>21582.440703902066</v>
          </cell>
          <cell r="J359">
            <v>24258.633797515995</v>
          </cell>
          <cell r="K359">
            <v>25894.181264280272</v>
          </cell>
          <cell r="L359">
            <v>22324.833491912465</v>
          </cell>
          <cell r="M359">
            <v>5447.8149606299212</v>
          </cell>
          <cell r="N359">
            <v>0</v>
          </cell>
          <cell r="O359">
            <v>12517.198879551821</v>
          </cell>
        </row>
        <row r="360">
          <cell r="D360">
            <v>17240.681909840037</v>
          </cell>
          <cell r="E360">
            <v>13719.65051502146</v>
          </cell>
          <cell r="F360">
            <v>16144.51</v>
          </cell>
          <cell r="G360">
            <v>0</v>
          </cell>
          <cell r="H360">
            <v>18889.053171806168</v>
          </cell>
          <cell r="I360">
            <v>20222.746939556237</v>
          </cell>
          <cell r="J360">
            <v>22730.339868272487</v>
          </cell>
          <cell r="K360">
            <v>24262.847844630618</v>
          </cell>
          <cell r="L360">
            <v>20918.36898192198</v>
          </cell>
          <cell r="M360">
            <v>5104.6026181102361</v>
          </cell>
          <cell r="N360">
            <v>0</v>
          </cell>
          <cell r="O360">
            <v>11728.615350140057</v>
          </cell>
        </row>
        <row r="361">
          <cell r="D361">
            <v>5923.6697826347554</v>
          </cell>
          <cell r="E361">
            <v>4730.2090300337595</v>
          </cell>
          <cell r="F361">
            <v>5561.8887713177883</v>
          </cell>
          <cell r="G361">
            <v>0</v>
          </cell>
          <cell r="H361">
            <v>6473.8558818663778</v>
          </cell>
          <cell r="I361">
            <v>6903.0460045629279</v>
          </cell>
          <cell r="J361">
            <v>7731.8413755540214</v>
          </cell>
          <cell r="K361">
            <v>8209.8609134298149</v>
          </cell>
          <cell r="L361">
            <v>7131.1741710297565</v>
          </cell>
          <cell r="M361">
            <v>1747.156237862559</v>
          </cell>
          <cell r="N361">
            <v>0</v>
          </cell>
          <cell r="O361">
            <v>4052.7567635989535</v>
          </cell>
        </row>
        <row r="362">
          <cell r="D362">
            <v>1.6666700000000001</v>
          </cell>
          <cell r="E362">
            <v>1.6666700000000001</v>
          </cell>
          <cell r="F362">
            <v>1.6666700000000001</v>
          </cell>
          <cell r="G362">
            <v>1.6666700000000001</v>
          </cell>
          <cell r="H362">
            <v>1.6666700000000001</v>
          </cell>
          <cell r="I362">
            <v>1.6666700000000001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6">
          <cell r="D366">
            <v>9958</v>
          </cell>
          <cell r="E366">
            <v>9958</v>
          </cell>
          <cell r="F366">
            <v>9958</v>
          </cell>
          <cell r="G366">
            <v>9958</v>
          </cell>
          <cell r="H366">
            <v>9958</v>
          </cell>
          <cell r="I366">
            <v>9958</v>
          </cell>
          <cell r="J366">
            <v>9958</v>
          </cell>
          <cell r="K366">
            <v>9958</v>
          </cell>
          <cell r="L366">
            <v>9958</v>
          </cell>
          <cell r="M366">
            <v>9958</v>
          </cell>
          <cell r="N366">
            <v>9958</v>
          </cell>
          <cell r="O366">
            <v>9958</v>
          </cell>
        </row>
        <row r="367">
          <cell r="D367">
            <v>9243.2440000000006</v>
          </cell>
          <cell r="E367">
            <v>9243.2440000000006</v>
          </cell>
          <cell r="F367">
            <v>9243.2440000000006</v>
          </cell>
          <cell r="G367">
            <v>9243.2440000000006</v>
          </cell>
          <cell r="H367">
            <v>9243.2440000000006</v>
          </cell>
          <cell r="I367">
            <v>9243.2440000000006</v>
          </cell>
          <cell r="J367">
            <v>9243.2440000000006</v>
          </cell>
          <cell r="K367">
            <v>9243.2440000000006</v>
          </cell>
          <cell r="L367">
            <v>9243.2440000000006</v>
          </cell>
          <cell r="M367">
            <v>9243.2440000000006</v>
          </cell>
          <cell r="N367">
            <v>9243.2440000000006</v>
          </cell>
          <cell r="O367">
            <v>9243.2440000000006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39600</v>
          </cell>
          <cell r="N371">
            <v>14400</v>
          </cell>
          <cell r="O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39600</v>
          </cell>
          <cell r="N372">
            <v>14400</v>
          </cell>
          <cell r="O372">
            <v>0</v>
          </cell>
        </row>
        <row r="373">
          <cell r="D373">
            <v>3375</v>
          </cell>
          <cell r="E373">
            <v>1500</v>
          </cell>
          <cell r="F373">
            <v>1500</v>
          </cell>
          <cell r="G373">
            <v>3600</v>
          </cell>
          <cell r="H373">
            <v>2625</v>
          </cell>
          <cell r="I373">
            <v>1875</v>
          </cell>
          <cell r="J373">
            <v>1125</v>
          </cell>
          <cell r="K373">
            <v>1500</v>
          </cell>
          <cell r="L373">
            <v>1500</v>
          </cell>
          <cell r="M373">
            <v>1875</v>
          </cell>
          <cell r="N373">
            <v>0</v>
          </cell>
          <cell r="O373">
            <v>2250</v>
          </cell>
        </row>
        <row r="374">
          <cell r="D374">
            <v>1350</v>
          </cell>
          <cell r="E374">
            <v>1800</v>
          </cell>
          <cell r="F374">
            <v>1125</v>
          </cell>
          <cell r="G374">
            <v>0</v>
          </cell>
          <cell r="H374">
            <v>1200</v>
          </cell>
          <cell r="I374">
            <v>1500</v>
          </cell>
          <cell r="J374">
            <v>1500</v>
          </cell>
          <cell r="K374">
            <v>2250</v>
          </cell>
          <cell r="L374">
            <v>1500</v>
          </cell>
          <cell r="M374">
            <v>750</v>
          </cell>
          <cell r="N374">
            <v>0</v>
          </cell>
          <cell r="O374">
            <v>750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80">
          <cell r="D380" t="str">
            <v xml:space="preserve"> </v>
          </cell>
          <cell r="E380" t="str">
            <v xml:space="preserve"> </v>
          </cell>
          <cell r="F380" t="str">
            <v xml:space="preserve"> </v>
          </cell>
          <cell r="G380" t="str">
            <v xml:space="preserve"> </v>
          </cell>
          <cell r="H380" t="str">
            <v xml:space="preserve"> </v>
          </cell>
          <cell r="I380" t="str">
            <v xml:space="preserve"> </v>
          </cell>
          <cell r="J380" t="str">
            <v xml:space="preserve"> </v>
          </cell>
          <cell r="K380" t="str">
            <v xml:space="preserve"> </v>
          </cell>
          <cell r="L380" t="str">
            <v xml:space="preserve"> </v>
          </cell>
          <cell r="M380" t="str">
            <v xml:space="preserve"> </v>
          </cell>
          <cell r="N380" t="str">
            <v xml:space="preserve"> </v>
          </cell>
          <cell r="O380" t="str">
            <v xml:space="preserve"> </v>
          </cell>
        </row>
        <row r="383">
          <cell r="D383" t="str">
            <v xml:space="preserve"> </v>
          </cell>
          <cell r="E383" t="str">
            <v xml:space="preserve"> </v>
          </cell>
          <cell r="F383" t="str">
            <v xml:space="preserve"> </v>
          </cell>
          <cell r="G383" t="str">
            <v xml:space="preserve"> </v>
          </cell>
          <cell r="H383" t="str">
            <v xml:space="preserve"> </v>
          </cell>
          <cell r="I383" t="str">
            <v xml:space="preserve"> </v>
          </cell>
          <cell r="J383" t="str">
            <v xml:space="preserve"> </v>
          </cell>
          <cell r="K383" t="str">
            <v xml:space="preserve"> </v>
          </cell>
          <cell r="L383" t="str">
            <v xml:space="preserve"> </v>
          </cell>
          <cell r="M383" t="str">
            <v xml:space="preserve"> </v>
          </cell>
          <cell r="N383" t="str">
            <v xml:space="preserve"> </v>
          </cell>
          <cell r="O383" t="str">
            <v xml:space="preserve"> </v>
          </cell>
        </row>
        <row r="385">
          <cell r="D385" t="str">
            <v xml:space="preserve"> </v>
          </cell>
          <cell r="E385" t="str">
            <v xml:space="preserve"> </v>
          </cell>
          <cell r="F385" t="str">
            <v xml:space="preserve"> </v>
          </cell>
          <cell r="G385" t="str">
            <v xml:space="preserve"> </v>
          </cell>
          <cell r="H385" t="str">
            <v xml:space="preserve"> </v>
          </cell>
          <cell r="I385" t="str">
            <v xml:space="preserve"> </v>
          </cell>
          <cell r="J385" t="str">
            <v xml:space="preserve"> </v>
          </cell>
          <cell r="K385" t="str">
            <v xml:space="preserve"> </v>
          </cell>
          <cell r="L385" t="str">
            <v xml:space="preserve"> </v>
          </cell>
          <cell r="M385" t="str">
            <v xml:space="preserve"> </v>
          </cell>
          <cell r="N385" t="str">
            <v xml:space="preserve"> </v>
          </cell>
          <cell r="O385" t="str">
            <v xml:space="preserve"> </v>
          </cell>
        </row>
        <row r="408">
          <cell r="E408" t="str">
            <v xml:space="preserve"> L O G R O    I N D I C E S - O B J E T I V O  </v>
          </cell>
          <cell r="K408" t="str">
            <v xml:space="preserve"> L O G R O    I N D I C E S - O B J E T I V O  </v>
          </cell>
        </row>
        <row r="409">
          <cell r="D409">
            <v>91.532258064516128</v>
          </cell>
          <cell r="E409">
            <v>93.452380952380949</v>
          </cell>
          <cell r="F409">
            <v>95.295698924731184</v>
          </cell>
          <cell r="G409">
            <v>93.333333333333329</v>
          </cell>
          <cell r="H409">
            <v>93.145161290322577</v>
          </cell>
          <cell r="I409">
            <v>93.75</v>
          </cell>
          <cell r="J409">
            <v>95.295698924731184</v>
          </cell>
          <cell r="K409">
            <v>93.27956989247312</v>
          </cell>
          <cell r="L409">
            <v>94.444444444444443</v>
          </cell>
          <cell r="M409">
            <v>24.327956989247312</v>
          </cell>
          <cell r="N409">
            <v>73.333333333333329</v>
          </cell>
          <cell r="O409">
            <v>94.623655913978496</v>
          </cell>
        </row>
        <row r="410">
          <cell r="D410">
            <v>3206.7235476355472</v>
          </cell>
          <cell r="E410">
            <v>3218.0368451678246</v>
          </cell>
          <cell r="F410">
            <v>3215.3623808624502</v>
          </cell>
          <cell r="G410">
            <v>0</v>
          </cell>
          <cell r="H410">
            <v>3198.6617769604204</v>
          </cell>
          <cell r="I410">
            <v>3185.7350377654079</v>
          </cell>
          <cell r="J410">
            <v>3173.8669646619114</v>
          </cell>
          <cell r="K410">
            <v>3157.22648812648</v>
          </cell>
          <cell r="L410">
            <v>3180.862801097247</v>
          </cell>
          <cell r="M410">
            <v>3193.6073347512602</v>
          </cell>
          <cell r="N410">
            <v>0</v>
          </cell>
          <cell r="O410">
            <v>3224.1520039955917</v>
          </cell>
        </row>
        <row r="417">
          <cell r="D417">
            <v>91.532258064516128</v>
          </cell>
          <cell r="E417">
            <v>93.452380952380949</v>
          </cell>
          <cell r="F417">
            <v>95.295698924731184</v>
          </cell>
          <cell r="G417">
            <v>93.333333333333329</v>
          </cell>
          <cell r="H417">
            <v>93.145161290322577</v>
          </cell>
          <cell r="I417">
            <v>93.75</v>
          </cell>
          <cell r="J417">
            <v>95.295698924731184</v>
          </cell>
          <cell r="K417">
            <v>93.27956989247312</v>
          </cell>
          <cell r="L417">
            <v>94.444444444444443</v>
          </cell>
          <cell r="M417">
            <v>24.327956989247312</v>
          </cell>
          <cell r="N417">
            <v>73.333333333333329</v>
          </cell>
          <cell r="O417">
            <v>94.623655913978496</v>
          </cell>
        </row>
        <row r="418">
          <cell r="D418">
            <v>32.974684533954616</v>
          </cell>
          <cell r="E418">
            <v>29.05179167518223</v>
          </cell>
          <cell r="F418">
            <v>30.878136200716845</v>
          </cell>
          <cell r="G418">
            <v>0</v>
          </cell>
          <cell r="H418">
            <v>36.127374354601869</v>
          </cell>
          <cell r="I418">
            <v>39.967482785003824</v>
          </cell>
          <cell r="J418">
            <v>43.474254117412173</v>
          </cell>
          <cell r="K418">
            <v>46.405342767527372</v>
          </cell>
          <cell r="L418">
            <v>41.342284244282347</v>
          </cell>
          <cell r="M418">
            <v>9.7631092484407187</v>
          </cell>
          <cell r="N418">
            <v>0</v>
          </cell>
          <cell r="O418">
            <v>22.432256056544482</v>
          </cell>
        </row>
        <row r="419">
          <cell r="D419">
            <v>25.129076081228302</v>
          </cell>
          <cell r="E419">
            <v>25.040732557491133</v>
          </cell>
          <cell r="F419">
            <v>25.061560861574073</v>
          </cell>
          <cell r="G419">
            <v>0</v>
          </cell>
          <cell r="H419">
            <v>25.192410332477955</v>
          </cell>
          <cell r="I419">
            <v>25.294633434588203</v>
          </cell>
          <cell r="J419">
            <v>25.3892179153085</v>
          </cell>
          <cell r="K419">
            <v>25.523034316051845</v>
          </cell>
          <cell r="L419">
            <v>25.33337809232232</v>
          </cell>
          <cell r="M419">
            <v>25.232281728297156</v>
          </cell>
          <cell r="N419">
            <v>0</v>
          </cell>
          <cell r="O419">
            <v>24.993238501205038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70.967741935483872</v>
          </cell>
          <cell r="N426">
            <v>26.666666666666668</v>
          </cell>
          <cell r="O426">
            <v>0</v>
          </cell>
        </row>
        <row r="427">
          <cell r="D427">
            <v>6.0483870967741939</v>
          </cell>
          <cell r="E427">
            <v>2.9761904761904758</v>
          </cell>
          <cell r="F427">
            <v>2.6881720430107525</v>
          </cell>
          <cell r="G427">
            <v>6.666666666666667</v>
          </cell>
          <cell r="H427">
            <v>4.704301075268817</v>
          </cell>
          <cell r="I427">
            <v>3.4722222222222223</v>
          </cell>
          <cell r="J427">
            <v>2.0161290322580645</v>
          </cell>
          <cell r="K427">
            <v>2.6881720430107525</v>
          </cell>
          <cell r="L427">
            <v>2.7777777777777777</v>
          </cell>
          <cell r="M427">
            <v>3.3602150537634405</v>
          </cell>
          <cell r="N427">
            <v>0</v>
          </cell>
          <cell r="O427">
            <v>4.032258064516129</v>
          </cell>
        </row>
        <row r="428">
          <cell r="D428">
            <v>2.4193548387096775</v>
          </cell>
          <cell r="E428">
            <v>3.5714285714285712</v>
          </cell>
          <cell r="F428">
            <v>2.0161290322580645</v>
          </cell>
          <cell r="G428">
            <v>0</v>
          </cell>
          <cell r="H428">
            <v>2.1505376344086025</v>
          </cell>
          <cell r="I428">
            <v>2.7777777777777777</v>
          </cell>
          <cell r="J428">
            <v>2.6881720430107525</v>
          </cell>
          <cell r="K428">
            <v>4.032258064516129</v>
          </cell>
          <cell r="L428">
            <v>2.7777777777777777</v>
          </cell>
          <cell r="M428">
            <v>1.3440860215053763</v>
          </cell>
          <cell r="N428">
            <v>0</v>
          </cell>
          <cell r="O428">
            <v>1.3440860215053763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D430">
            <v>6.3000000000000025</v>
          </cell>
          <cell r="E430">
            <v>6.2999999999999901</v>
          </cell>
          <cell r="F430">
            <v>6.2999999999999989</v>
          </cell>
          <cell r="G430">
            <v>0</v>
          </cell>
          <cell r="H430">
            <v>6.3000000000000025</v>
          </cell>
          <cell r="I430">
            <v>6.2999999999999972</v>
          </cell>
          <cell r="J430">
            <v>6.3</v>
          </cell>
          <cell r="K430">
            <v>6.2999999999999892</v>
          </cell>
          <cell r="L430">
            <v>6.2999999999999972</v>
          </cell>
          <cell r="M430">
            <v>6.3000000000000016</v>
          </cell>
          <cell r="N430">
            <v>0</v>
          </cell>
          <cell r="O430">
            <v>6.2999999999999963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528</v>
          </cell>
          <cell r="N431">
            <v>192</v>
          </cell>
          <cell r="O431">
            <v>0</v>
          </cell>
        </row>
        <row r="432">
          <cell r="D432">
            <v>45</v>
          </cell>
          <cell r="E432">
            <v>20</v>
          </cell>
          <cell r="F432">
            <v>20</v>
          </cell>
          <cell r="G432">
            <v>48</v>
          </cell>
          <cell r="H432">
            <v>35</v>
          </cell>
          <cell r="I432">
            <v>25</v>
          </cell>
          <cell r="J432">
            <v>15</v>
          </cell>
          <cell r="K432">
            <v>20</v>
          </cell>
          <cell r="L432">
            <v>20</v>
          </cell>
          <cell r="M432">
            <v>25</v>
          </cell>
          <cell r="N432">
            <v>0</v>
          </cell>
          <cell r="O432">
            <v>30</v>
          </cell>
        </row>
        <row r="433">
          <cell r="D433">
            <v>18</v>
          </cell>
          <cell r="E433">
            <v>24</v>
          </cell>
          <cell r="F433">
            <v>15</v>
          </cell>
          <cell r="G433">
            <v>0</v>
          </cell>
          <cell r="H433">
            <v>16</v>
          </cell>
          <cell r="I433">
            <v>20</v>
          </cell>
          <cell r="J433">
            <v>20</v>
          </cell>
          <cell r="K433">
            <v>30</v>
          </cell>
          <cell r="L433">
            <v>20</v>
          </cell>
          <cell r="M433">
            <v>10</v>
          </cell>
          <cell r="N433">
            <v>0</v>
          </cell>
          <cell r="O433">
            <v>10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D435">
            <v>699</v>
          </cell>
          <cell r="E435">
            <v>652</v>
          </cell>
          <cell r="F435">
            <v>724</v>
          </cell>
          <cell r="G435">
            <v>0</v>
          </cell>
          <cell r="H435">
            <v>709</v>
          </cell>
          <cell r="I435">
            <v>695</v>
          </cell>
          <cell r="J435">
            <v>729</v>
          </cell>
          <cell r="K435">
            <v>724</v>
          </cell>
          <cell r="L435">
            <v>700</v>
          </cell>
          <cell r="M435">
            <v>191</v>
          </cell>
          <cell r="N435">
            <v>0</v>
          </cell>
          <cell r="O435">
            <v>714</v>
          </cell>
        </row>
        <row r="436">
          <cell r="D436">
            <v>35.09751830223496</v>
          </cell>
          <cell r="E436">
            <v>29.942950929022178</v>
          </cell>
          <cell r="F436">
            <v>31.731123388581956</v>
          </cell>
          <cell r="G436">
            <v>0</v>
          </cell>
          <cell r="H436">
            <v>37.910813145026509</v>
          </cell>
          <cell r="I436">
            <v>41.405162021874467</v>
          </cell>
          <cell r="J436">
            <v>44.368786095136706</v>
          </cell>
          <cell r="K436">
            <v>47.687258313591663</v>
          </cell>
          <cell r="L436">
            <v>42.523492365547547</v>
          </cell>
          <cell r="M436">
            <v>38.030121889214108</v>
          </cell>
          <cell r="N436">
            <v>0</v>
          </cell>
          <cell r="O436">
            <v>23.374787823626182</v>
          </cell>
        </row>
        <row r="437">
          <cell r="D437" t="str">
            <v xml:space="preserve">          DATOS  BASICOS  PARA  EVALUACION  DE  INDICES  OBJETIVO</v>
          </cell>
          <cell r="J437" t="str">
            <v xml:space="preserve">          DATOS  BASICOS  PARA  EVALUACION  DE  INDICES  OBJETIVO</v>
          </cell>
        </row>
        <row r="438">
          <cell r="D438" t="str">
            <v>SUBGERENCIA REGIONAL DE GENERACION TERM. BAJA CALIFORNIA</v>
          </cell>
          <cell r="J438" t="str">
            <v>SUBGERENCIA REGIONAL DE GENERACION TERM. BAJA CALIFORNIA</v>
          </cell>
        </row>
        <row r="439">
          <cell r="D439" t="str">
            <v xml:space="preserve">                                      C.T. PRESIDENTE JUAREZ</v>
          </cell>
          <cell r="J439" t="str">
            <v xml:space="preserve">                                      C.T. PRESIDENTE JUAREZ</v>
          </cell>
        </row>
        <row r="440">
          <cell r="D440" t="str">
            <v>MENSUAL</v>
          </cell>
          <cell r="E440" t="str">
            <v xml:space="preserve"> </v>
          </cell>
          <cell r="I440">
            <v>37399</v>
          </cell>
          <cell r="J440" t="str">
            <v>MENSUAL</v>
          </cell>
          <cell r="L440" t="str">
            <v xml:space="preserve"> </v>
          </cell>
          <cell r="O440">
            <v>37399</v>
          </cell>
        </row>
        <row r="441">
          <cell r="D441" t="str">
            <v>ENERO</v>
          </cell>
          <cell r="E441" t="str">
            <v>FEBRERO</v>
          </cell>
          <cell r="F441" t="str">
            <v>MARZO</v>
          </cell>
          <cell r="G441" t="str">
            <v>ABRIL</v>
          </cell>
          <cell r="H441" t="str">
            <v>MAYO</v>
          </cell>
          <cell r="I441" t="str">
            <v>JUNIO</v>
          </cell>
          <cell r="J441" t="str">
            <v>JULIO</v>
          </cell>
          <cell r="K441" t="str">
            <v>AGOSTO</v>
          </cell>
          <cell r="L441" t="str">
            <v>SEPTIEMBRE</v>
          </cell>
          <cell r="M441" t="str">
            <v>OCTUBRE</v>
          </cell>
          <cell r="N441" t="str">
            <v>NOVIEMBRE</v>
          </cell>
          <cell r="O441" t="str">
            <v>DICIEMBRE</v>
          </cell>
        </row>
        <row r="442">
          <cell r="D442">
            <v>31</v>
          </cell>
          <cell r="E442">
            <v>28</v>
          </cell>
          <cell r="F442">
            <v>31</v>
          </cell>
          <cell r="G442">
            <v>30</v>
          </cell>
          <cell r="H442">
            <v>31</v>
          </cell>
          <cell r="I442">
            <v>30</v>
          </cell>
          <cell r="J442">
            <v>31</v>
          </cell>
          <cell r="K442">
            <v>31</v>
          </cell>
          <cell r="L442">
            <v>30</v>
          </cell>
          <cell r="M442">
            <v>31</v>
          </cell>
          <cell r="N442">
            <v>30</v>
          </cell>
          <cell r="O442">
            <v>31</v>
          </cell>
        </row>
        <row r="443">
          <cell r="D443">
            <v>160</v>
          </cell>
          <cell r="E443">
            <v>160</v>
          </cell>
          <cell r="F443">
            <v>160</v>
          </cell>
          <cell r="G443">
            <v>160</v>
          </cell>
          <cell r="H443">
            <v>160</v>
          </cell>
          <cell r="I443">
            <v>160</v>
          </cell>
          <cell r="J443">
            <v>160</v>
          </cell>
          <cell r="K443">
            <v>160</v>
          </cell>
          <cell r="L443">
            <v>160</v>
          </cell>
          <cell r="M443">
            <v>160</v>
          </cell>
          <cell r="N443">
            <v>160</v>
          </cell>
          <cell r="O443">
            <v>160</v>
          </cell>
        </row>
        <row r="444">
          <cell r="D444">
            <v>160</v>
          </cell>
          <cell r="E444">
            <v>160</v>
          </cell>
          <cell r="F444">
            <v>160</v>
          </cell>
          <cell r="G444">
            <v>160</v>
          </cell>
          <cell r="H444">
            <v>160</v>
          </cell>
          <cell r="I444">
            <v>160</v>
          </cell>
          <cell r="J444">
            <v>160</v>
          </cell>
          <cell r="K444">
            <v>160</v>
          </cell>
          <cell r="L444">
            <v>160</v>
          </cell>
          <cell r="M444">
            <v>160</v>
          </cell>
          <cell r="N444">
            <v>160</v>
          </cell>
          <cell r="O444">
            <v>160</v>
          </cell>
        </row>
        <row r="445">
          <cell r="D445">
            <v>63750</v>
          </cell>
          <cell r="E445">
            <v>53705.902702702704</v>
          </cell>
          <cell r="F445">
            <v>44450</v>
          </cell>
          <cell r="G445">
            <v>43828.831908831911</v>
          </cell>
          <cell r="H445">
            <v>62240</v>
          </cell>
          <cell r="I445">
            <v>60996.413199426119</v>
          </cell>
          <cell r="J445">
            <v>65695</v>
          </cell>
          <cell r="K445">
            <v>70083.137254901958</v>
          </cell>
          <cell r="L445">
            <v>57964.433285509331</v>
          </cell>
          <cell r="M445">
            <v>51808.638239339758</v>
          </cell>
          <cell r="N445">
            <v>15263.013698630139</v>
          </cell>
          <cell r="O445">
            <v>0</v>
          </cell>
        </row>
        <row r="446">
          <cell r="D446">
            <v>58905</v>
          </cell>
          <cell r="E446">
            <v>49624.2540972973</v>
          </cell>
          <cell r="F446">
            <v>41071.800000000003</v>
          </cell>
          <cell r="G446">
            <v>40497.840683760689</v>
          </cell>
          <cell r="H446">
            <v>57509.760000000002</v>
          </cell>
          <cell r="I446">
            <v>56360.68579626974</v>
          </cell>
          <cell r="J446">
            <v>60702.18</v>
          </cell>
          <cell r="K446">
            <v>64756.818823529415</v>
          </cell>
          <cell r="L446">
            <v>53559.136355810624</v>
          </cell>
          <cell r="M446">
            <v>47871.181733149941</v>
          </cell>
          <cell r="N446">
            <v>14103.024657534248</v>
          </cell>
          <cell r="O446">
            <v>0</v>
          </cell>
        </row>
        <row r="447">
          <cell r="D447">
            <v>16416.476456765755</v>
          </cell>
          <cell r="E447">
            <v>13888.430079776626</v>
          </cell>
          <cell r="F447">
            <v>11805.586718309789</v>
          </cell>
          <cell r="G447">
            <v>11624.777556029787</v>
          </cell>
          <cell r="H447">
            <v>16069.796300930821</v>
          </cell>
          <cell r="I447">
            <v>15729.763992176579</v>
          </cell>
          <cell r="J447">
            <v>16863.764401827062</v>
          </cell>
          <cell r="K447">
            <v>17878.633677106023</v>
          </cell>
          <cell r="L447">
            <v>15004.290920337884</v>
          </cell>
          <cell r="M447">
            <v>13596.142971373773</v>
          </cell>
          <cell r="N447">
            <v>4030.5717111432591</v>
          </cell>
          <cell r="O447">
            <v>0</v>
          </cell>
        </row>
        <row r="448">
          <cell r="D448">
            <v>0</v>
          </cell>
          <cell r="E448">
            <v>30</v>
          </cell>
          <cell r="F448">
            <v>15</v>
          </cell>
          <cell r="G448">
            <v>15</v>
          </cell>
          <cell r="H448">
            <v>15</v>
          </cell>
          <cell r="I448">
            <v>15</v>
          </cell>
          <cell r="J448">
            <v>15</v>
          </cell>
          <cell r="K448">
            <v>15</v>
          </cell>
          <cell r="L448">
            <v>15</v>
          </cell>
          <cell r="M448">
            <v>15</v>
          </cell>
          <cell r="N448">
            <v>15</v>
          </cell>
          <cell r="O448">
            <v>15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2">
          <cell r="D452">
            <v>9958</v>
          </cell>
          <cell r="E452">
            <v>9958</v>
          </cell>
          <cell r="F452">
            <v>9958</v>
          </cell>
          <cell r="G452">
            <v>9958</v>
          </cell>
          <cell r="H452">
            <v>9958</v>
          </cell>
          <cell r="I452">
            <v>9958</v>
          </cell>
          <cell r="J452">
            <v>9958</v>
          </cell>
          <cell r="K452">
            <v>9958</v>
          </cell>
          <cell r="L452">
            <v>9958</v>
          </cell>
          <cell r="M452">
            <v>9958</v>
          </cell>
          <cell r="N452">
            <v>9958</v>
          </cell>
          <cell r="O452">
            <v>9958</v>
          </cell>
        </row>
        <row r="453">
          <cell r="D453">
            <v>9243.2440000000006</v>
          </cell>
          <cell r="E453">
            <v>9243.2440000000006</v>
          </cell>
          <cell r="F453">
            <v>9243.2440000000006</v>
          </cell>
          <cell r="G453">
            <v>9243.2440000000006</v>
          </cell>
          <cell r="H453">
            <v>9243.2440000000006</v>
          </cell>
          <cell r="I453">
            <v>9243.2440000000006</v>
          </cell>
          <cell r="J453">
            <v>9243.2440000000006</v>
          </cell>
          <cell r="K453">
            <v>9243.2440000000006</v>
          </cell>
          <cell r="L453">
            <v>9243.2440000000006</v>
          </cell>
          <cell r="M453">
            <v>9243.2440000000006</v>
          </cell>
          <cell r="N453">
            <v>9243.2440000000006</v>
          </cell>
          <cell r="O453">
            <v>9243.2440000000006</v>
          </cell>
        </row>
        <row r="454">
          <cell r="D454">
            <v>8.61</v>
          </cell>
          <cell r="E454">
            <v>8.61</v>
          </cell>
          <cell r="F454">
            <v>8.61</v>
          </cell>
          <cell r="G454">
            <v>8.61</v>
          </cell>
          <cell r="H454">
            <v>8.61</v>
          </cell>
          <cell r="I454">
            <v>8.61</v>
          </cell>
          <cell r="J454">
            <v>8.61</v>
          </cell>
          <cell r="K454">
            <v>8.61</v>
          </cell>
          <cell r="L454">
            <v>8.61</v>
          </cell>
          <cell r="M454">
            <v>8.61</v>
          </cell>
          <cell r="N454">
            <v>8.61</v>
          </cell>
          <cell r="O454">
            <v>8.61</v>
          </cell>
        </row>
        <row r="457"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76800</v>
          </cell>
          <cell r="O457">
            <v>96000</v>
          </cell>
        </row>
        <row r="458"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76800</v>
          </cell>
          <cell r="O458">
            <v>96000</v>
          </cell>
        </row>
        <row r="459">
          <cell r="D459">
            <v>2880</v>
          </cell>
          <cell r="E459">
            <v>3840</v>
          </cell>
          <cell r="F459">
            <v>1920</v>
          </cell>
          <cell r="G459">
            <v>1920</v>
          </cell>
          <cell r="H459">
            <v>1280</v>
          </cell>
          <cell r="I459">
            <v>640</v>
          </cell>
          <cell r="J459">
            <v>1280</v>
          </cell>
          <cell r="K459">
            <v>2880</v>
          </cell>
          <cell r="L459">
            <v>960</v>
          </cell>
          <cell r="M459">
            <v>960</v>
          </cell>
          <cell r="N459">
            <v>640</v>
          </cell>
          <cell r="O459">
            <v>0</v>
          </cell>
        </row>
        <row r="460">
          <cell r="D460">
            <v>960</v>
          </cell>
          <cell r="E460">
            <v>1920</v>
          </cell>
          <cell r="F460">
            <v>1920</v>
          </cell>
          <cell r="G460">
            <v>1600</v>
          </cell>
          <cell r="H460">
            <v>1920</v>
          </cell>
          <cell r="I460">
            <v>2560</v>
          </cell>
          <cell r="J460">
            <v>3200</v>
          </cell>
          <cell r="K460">
            <v>3840</v>
          </cell>
          <cell r="L460">
            <v>3200</v>
          </cell>
          <cell r="M460">
            <v>1920</v>
          </cell>
          <cell r="N460">
            <v>896</v>
          </cell>
          <cell r="O460">
            <v>0</v>
          </cell>
        </row>
        <row r="461"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6">
          <cell r="D466" t="str">
            <v xml:space="preserve"> </v>
          </cell>
          <cell r="E466" t="str">
            <v xml:space="preserve"> </v>
          </cell>
          <cell r="F466" t="str">
            <v xml:space="preserve"> </v>
          </cell>
          <cell r="G466" t="str">
            <v xml:space="preserve"> </v>
          </cell>
          <cell r="H466" t="str">
            <v xml:space="preserve"> </v>
          </cell>
          <cell r="I466" t="str">
            <v xml:space="preserve"> </v>
          </cell>
          <cell r="J466" t="str">
            <v xml:space="preserve"> </v>
          </cell>
          <cell r="K466" t="str">
            <v xml:space="preserve"> </v>
          </cell>
          <cell r="L466" t="str">
            <v xml:space="preserve"> </v>
          </cell>
          <cell r="M466" t="str">
            <v xml:space="preserve"> </v>
          </cell>
          <cell r="N466" t="str">
            <v xml:space="preserve"> </v>
          </cell>
          <cell r="O466" t="str">
            <v xml:space="preserve"> </v>
          </cell>
        </row>
        <row r="469">
          <cell r="D469" t="str">
            <v xml:space="preserve"> </v>
          </cell>
          <cell r="E469" t="str">
            <v xml:space="preserve"> </v>
          </cell>
          <cell r="F469" t="str">
            <v xml:space="preserve"> </v>
          </cell>
          <cell r="G469" t="str">
            <v xml:space="preserve"> </v>
          </cell>
          <cell r="H469" t="str">
            <v xml:space="preserve"> </v>
          </cell>
          <cell r="I469" t="str">
            <v xml:space="preserve"> </v>
          </cell>
          <cell r="J469" t="str">
            <v xml:space="preserve"> </v>
          </cell>
          <cell r="K469" t="str">
            <v xml:space="preserve"> </v>
          </cell>
          <cell r="L469" t="str">
            <v xml:space="preserve"> </v>
          </cell>
          <cell r="M469" t="str">
            <v xml:space="preserve"> </v>
          </cell>
          <cell r="N469" t="str">
            <v xml:space="preserve"> </v>
          </cell>
          <cell r="O469" t="str">
            <v xml:space="preserve"> </v>
          </cell>
        </row>
        <row r="471">
          <cell r="D471" t="str">
            <v xml:space="preserve"> </v>
          </cell>
          <cell r="E471" t="str">
            <v xml:space="preserve"> </v>
          </cell>
          <cell r="F471" t="str">
            <v xml:space="preserve"> </v>
          </cell>
          <cell r="G471" t="str">
            <v xml:space="preserve"> </v>
          </cell>
          <cell r="H471" t="str">
            <v xml:space="preserve"> </v>
          </cell>
          <cell r="I471" t="str">
            <v xml:space="preserve"> </v>
          </cell>
          <cell r="J471" t="str">
            <v xml:space="preserve"> </v>
          </cell>
          <cell r="K471" t="str">
            <v xml:space="preserve"> </v>
          </cell>
          <cell r="L471" t="str">
            <v xml:space="preserve"> </v>
          </cell>
          <cell r="M471" t="str">
            <v xml:space="preserve"> </v>
          </cell>
          <cell r="N471" t="str">
            <v xml:space="preserve"> </v>
          </cell>
          <cell r="O471" t="str">
            <v xml:space="preserve"> </v>
          </cell>
        </row>
        <row r="494">
          <cell r="E494" t="str">
            <v xml:space="preserve"> L O G R O    I N D I C E S - O B J E T I V O  </v>
          </cell>
          <cell r="K494" t="str">
            <v xml:space="preserve"> L O G R O    I N D I C E S - O B J E T I V O  </v>
          </cell>
        </row>
        <row r="495">
          <cell r="D495">
            <v>96.774193548387103</v>
          </cell>
          <cell r="E495">
            <v>94.642857142857139</v>
          </cell>
          <cell r="F495">
            <v>96.774193548387103</v>
          </cell>
          <cell r="G495">
            <v>96.944444444444443</v>
          </cell>
          <cell r="H495">
            <v>97.311827956989248</v>
          </cell>
          <cell r="I495">
            <v>97.222222222222214</v>
          </cell>
          <cell r="J495">
            <v>96.236559139784944</v>
          </cell>
          <cell r="K495">
            <v>94.354838709677423</v>
          </cell>
          <cell r="L495">
            <v>96.388888888888886</v>
          </cell>
          <cell r="M495">
            <v>97.58064516129032</v>
          </cell>
          <cell r="N495">
            <v>32</v>
          </cell>
          <cell r="O495">
            <v>19.35483870967742</v>
          </cell>
        </row>
        <row r="496">
          <cell r="D496">
            <v>2564.3180008858567</v>
          </cell>
          <cell r="E496">
            <v>2580.3175643753179</v>
          </cell>
          <cell r="F496">
            <v>2647.8893408532931</v>
          </cell>
          <cell r="G496">
            <v>2644.3365820020877</v>
          </cell>
          <cell r="H496">
            <v>2573.2917773886425</v>
          </cell>
          <cell r="I496">
            <v>2570.2435646751992</v>
          </cell>
          <cell r="J496">
            <v>2558.3075511590514</v>
          </cell>
          <cell r="K496">
            <v>2542.3245847082767</v>
          </cell>
          <cell r="L496">
            <v>2580.0541671492774</v>
          </cell>
          <cell r="M496">
            <v>2615.9545005378855</v>
          </cell>
          <cell r="N496">
            <v>2638.7371822367736</v>
          </cell>
          <cell r="O496">
            <v>0</v>
          </cell>
        </row>
        <row r="503">
          <cell r="D503">
            <v>96.774193548387103</v>
          </cell>
          <cell r="E503">
            <v>94.642857142857139</v>
          </cell>
          <cell r="F503">
            <v>96.774193548387103</v>
          </cell>
          <cell r="G503">
            <v>96.944444444444443</v>
          </cell>
          <cell r="H503">
            <v>97.311827956989248</v>
          </cell>
          <cell r="I503">
            <v>97.222222222222214</v>
          </cell>
          <cell r="J503">
            <v>96.236559139784944</v>
          </cell>
          <cell r="K503">
            <v>94.354838709677423</v>
          </cell>
          <cell r="L503">
            <v>96.388888888888886</v>
          </cell>
          <cell r="M503">
            <v>97.58064516129032</v>
          </cell>
          <cell r="N503">
            <v>32</v>
          </cell>
          <cell r="O503">
            <v>19.35483870967742</v>
          </cell>
        </row>
        <row r="504">
          <cell r="D504">
            <v>53.55342741935484</v>
          </cell>
          <cell r="E504">
            <v>49.949686293436294</v>
          </cell>
          <cell r="F504">
            <v>37.34038978494624</v>
          </cell>
          <cell r="G504">
            <v>38.045861031972144</v>
          </cell>
          <cell r="H504">
            <v>52.284946236559136</v>
          </cell>
          <cell r="I504">
            <v>52.94827534672406</v>
          </cell>
          <cell r="J504">
            <v>55.187331989247312</v>
          </cell>
          <cell r="K504">
            <v>58.873603204722748</v>
          </cell>
          <cell r="L504">
            <v>50.316348338115738</v>
          </cell>
          <cell r="M504">
            <v>43.522041531703429</v>
          </cell>
          <cell r="N504">
            <v>13.24914383561644</v>
          </cell>
          <cell r="O504">
            <v>0</v>
          </cell>
        </row>
        <row r="505">
          <cell r="D505">
            <v>30.98835634759369</v>
          </cell>
          <cell r="E505">
            <v>30.796209387985872</v>
          </cell>
          <cell r="F505">
            <v>30.01031756651598</v>
          </cell>
          <cell r="G505">
            <v>30.050637479679686</v>
          </cell>
          <cell r="H505">
            <v>30.880291422156361</v>
          </cell>
          <cell r="I505">
            <v>30.916914292533924</v>
          </cell>
          <cell r="J505">
            <v>31.061159931298533</v>
          </cell>
          <cell r="K505">
            <v>31.256433768514352</v>
          </cell>
          <cell r="L505">
            <v>30.799353366987802</v>
          </cell>
          <cell r="M505">
            <v>30.376675123233539</v>
          </cell>
          <cell r="N505">
            <v>30.114404926314371</v>
          </cell>
          <cell r="O505">
            <v>0</v>
          </cell>
        </row>
        <row r="512"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66.666666666666657</v>
          </cell>
          <cell r="O512">
            <v>80.645161290322577</v>
          </cell>
        </row>
        <row r="513">
          <cell r="D513">
            <v>2.4193548387096775</v>
          </cell>
          <cell r="E513">
            <v>3.5714285714285712</v>
          </cell>
          <cell r="F513">
            <v>1.6129032258064515</v>
          </cell>
          <cell r="G513">
            <v>1.6666666666666667</v>
          </cell>
          <cell r="H513">
            <v>1.0752688172043012</v>
          </cell>
          <cell r="I513">
            <v>0.55555555555555558</v>
          </cell>
          <cell r="J513">
            <v>1.0752688172043012</v>
          </cell>
          <cell r="K513">
            <v>2.4193548387096775</v>
          </cell>
          <cell r="L513">
            <v>0.83333333333333337</v>
          </cell>
          <cell r="M513">
            <v>0.80645161290322576</v>
          </cell>
          <cell r="N513">
            <v>0.55555555555555558</v>
          </cell>
          <cell r="O513">
            <v>0</v>
          </cell>
        </row>
        <row r="514">
          <cell r="D514">
            <v>0.80645161290322576</v>
          </cell>
          <cell r="E514">
            <v>1.7857142857142856</v>
          </cell>
          <cell r="F514">
            <v>1.6129032258064515</v>
          </cell>
          <cell r="G514">
            <v>1.3888888888888888</v>
          </cell>
          <cell r="H514">
            <v>1.6129032258064515</v>
          </cell>
          <cell r="I514">
            <v>2.2222222222222223</v>
          </cell>
          <cell r="J514">
            <v>2.6881720430107525</v>
          </cell>
          <cell r="K514">
            <v>3.225806451612903</v>
          </cell>
          <cell r="L514">
            <v>2.7777777777777777</v>
          </cell>
          <cell r="M514">
            <v>1.6129032258064515</v>
          </cell>
          <cell r="N514">
            <v>0.77777777777777779</v>
          </cell>
          <cell r="O514">
            <v>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</row>
        <row r="516">
          <cell r="D516">
            <v>7.6</v>
          </cell>
          <cell r="E516">
            <v>7.599999999999997</v>
          </cell>
          <cell r="F516">
            <v>7.5999999999999925</v>
          </cell>
          <cell r="G516">
            <v>7.5999999999999925</v>
          </cell>
          <cell r="H516">
            <v>7.599999999999997</v>
          </cell>
          <cell r="I516">
            <v>7.5999999999999899</v>
          </cell>
          <cell r="J516">
            <v>7.6</v>
          </cell>
          <cell r="K516">
            <v>7.5999999999999917</v>
          </cell>
          <cell r="L516">
            <v>7.5999999999999961</v>
          </cell>
          <cell r="M516">
            <v>7.5999999999999917</v>
          </cell>
          <cell r="N516">
            <v>7.6</v>
          </cell>
          <cell r="O516">
            <v>0</v>
          </cell>
        </row>
        <row r="517"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480</v>
          </cell>
          <cell r="O517">
            <v>600</v>
          </cell>
        </row>
        <row r="518">
          <cell r="D518">
            <v>18</v>
          </cell>
          <cell r="E518">
            <v>24</v>
          </cell>
          <cell r="F518">
            <v>12</v>
          </cell>
          <cell r="G518">
            <v>12</v>
          </cell>
          <cell r="H518">
            <v>8</v>
          </cell>
          <cell r="I518">
            <v>4</v>
          </cell>
          <cell r="J518">
            <v>8</v>
          </cell>
          <cell r="K518">
            <v>18</v>
          </cell>
          <cell r="L518">
            <v>6</v>
          </cell>
          <cell r="M518">
            <v>6</v>
          </cell>
          <cell r="N518">
            <v>4</v>
          </cell>
          <cell r="O518">
            <v>0</v>
          </cell>
        </row>
        <row r="519">
          <cell r="D519">
            <v>6</v>
          </cell>
          <cell r="E519">
            <v>12</v>
          </cell>
          <cell r="F519">
            <v>12</v>
          </cell>
          <cell r="G519">
            <v>10</v>
          </cell>
          <cell r="H519">
            <v>12</v>
          </cell>
          <cell r="I519">
            <v>16</v>
          </cell>
          <cell r="J519">
            <v>20</v>
          </cell>
          <cell r="K519">
            <v>24</v>
          </cell>
          <cell r="L519">
            <v>20</v>
          </cell>
          <cell r="M519">
            <v>12</v>
          </cell>
          <cell r="N519">
            <v>5.6</v>
          </cell>
          <cell r="O519">
            <v>0</v>
          </cell>
        </row>
        <row r="520"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D521">
            <v>726</v>
          </cell>
          <cell r="E521">
            <v>648</v>
          </cell>
          <cell r="F521">
            <v>732</v>
          </cell>
          <cell r="G521">
            <v>708</v>
          </cell>
          <cell r="H521">
            <v>736</v>
          </cell>
          <cell r="I521">
            <v>716</v>
          </cell>
          <cell r="J521">
            <v>736</v>
          </cell>
          <cell r="K521">
            <v>736</v>
          </cell>
          <cell r="L521">
            <v>714</v>
          </cell>
          <cell r="M521">
            <v>738</v>
          </cell>
          <cell r="N521">
            <v>236</v>
          </cell>
          <cell r="O521">
            <v>0</v>
          </cell>
        </row>
        <row r="522">
          <cell r="D522">
            <v>54.881198347107429</v>
          </cell>
          <cell r="E522">
            <v>51.799674674674677</v>
          </cell>
          <cell r="F522">
            <v>37.952527322404372</v>
          </cell>
          <cell r="G522">
            <v>38.690706134208966</v>
          </cell>
          <cell r="H522">
            <v>52.853260869565212</v>
          </cell>
          <cell r="I522">
            <v>53.244075767655488</v>
          </cell>
          <cell r="J522">
            <v>55.787194293478258</v>
          </cell>
          <cell r="K522">
            <v>59.513533674339293</v>
          </cell>
          <cell r="L522">
            <v>50.73917479473856</v>
          </cell>
          <cell r="M522">
            <v>43.875879267733531</v>
          </cell>
          <cell r="N522">
            <v>40.421116786626428</v>
          </cell>
          <cell r="O522">
            <v>0</v>
          </cell>
        </row>
        <row r="523">
          <cell r="D523" t="str">
            <v xml:space="preserve">          DATOS  BASICOS  PARA  EVALUACION  DE  INDICES  OBJETIVO</v>
          </cell>
          <cell r="J523" t="str">
            <v xml:space="preserve">          DATOS  BASICOS  PARA  EVALUACION  DE  INDICES  OBJETIVO</v>
          </cell>
        </row>
        <row r="524">
          <cell r="D524" t="str">
            <v>SUBGERENCIA REGIONAL DE GENERACION TERM. BAJA CALIFORNIA</v>
          </cell>
          <cell r="J524" t="str">
            <v>SUBGERENCIA REGIONAL DE GENERACION TERM. BAJA CALIFORNIA</v>
          </cell>
        </row>
        <row r="525">
          <cell r="D525" t="str">
            <v xml:space="preserve">                                      C.T. PRESIDENTE JUAREZ</v>
          </cell>
          <cell r="J525" t="str">
            <v xml:space="preserve">                                      C.T. PRESIDENTE JUAREZ</v>
          </cell>
        </row>
        <row r="526">
          <cell r="D526" t="str">
            <v>MENSUAL</v>
          </cell>
          <cell r="E526" t="str">
            <v xml:space="preserve"> </v>
          </cell>
          <cell r="I526">
            <v>37399</v>
          </cell>
          <cell r="J526" t="str">
            <v>MENSUAL</v>
          </cell>
          <cell r="L526" t="str">
            <v xml:space="preserve"> </v>
          </cell>
          <cell r="O526">
            <v>37399</v>
          </cell>
        </row>
        <row r="527">
          <cell r="D527" t="str">
            <v>ENERO</v>
          </cell>
          <cell r="E527" t="str">
            <v>FEBRERO</v>
          </cell>
          <cell r="F527" t="str">
            <v>MARZO</v>
          </cell>
          <cell r="G527" t="str">
            <v>ABRIL</v>
          </cell>
          <cell r="H527" t="str">
            <v>MAYO</v>
          </cell>
          <cell r="I527" t="str">
            <v>JUNIO</v>
          </cell>
          <cell r="J527" t="str">
            <v>JULIO</v>
          </cell>
          <cell r="K527" t="str">
            <v>AGOSTO</v>
          </cell>
          <cell r="L527" t="str">
            <v>SEPTIEMBRE</v>
          </cell>
          <cell r="M527" t="str">
            <v>OCTUBRE</v>
          </cell>
          <cell r="N527" t="str">
            <v>NOVIEMBRE</v>
          </cell>
          <cell r="O527" t="str">
            <v>DICIEMBRE</v>
          </cell>
        </row>
        <row r="528">
          <cell r="D528">
            <v>31</v>
          </cell>
          <cell r="E528">
            <v>28</v>
          </cell>
          <cell r="F528">
            <v>31</v>
          </cell>
          <cell r="G528">
            <v>30</v>
          </cell>
          <cell r="H528">
            <v>31</v>
          </cell>
          <cell r="I528">
            <v>30</v>
          </cell>
          <cell r="J528">
            <v>31</v>
          </cell>
          <cell r="K528">
            <v>31</v>
          </cell>
          <cell r="L528">
            <v>30</v>
          </cell>
          <cell r="M528">
            <v>31</v>
          </cell>
          <cell r="N528">
            <v>30</v>
          </cell>
          <cell r="O528">
            <v>31</v>
          </cell>
        </row>
        <row r="529">
          <cell r="D529">
            <v>160</v>
          </cell>
          <cell r="E529">
            <v>160</v>
          </cell>
          <cell r="F529">
            <v>160</v>
          </cell>
          <cell r="G529">
            <v>160</v>
          </cell>
          <cell r="H529">
            <v>160</v>
          </cell>
          <cell r="I529">
            <v>160</v>
          </cell>
          <cell r="J529">
            <v>160</v>
          </cell>
          <cell r="K529">
            <v>160</v>
          </cell>
          <cell r="L529">
            <v>160</v>
          </cell>
          <cell r="M529">
            <v>160</v>
          </cell>
          <cell r="N529">
            <v>160</v>
          </cell>
          <cell r="O529">
            <v>160</v>
          </cell>
        </row>
        <row r="530">
          <cell r="D530">
            <v>160</v>
          </cell>
          <cell r="E530">
            <v>160</v>
          </cell>
          <cell r="F530">
            <v>160</v>
          </cell>
          <cell r="G530">
            <v>160</v>
          </cell>
          <cell r="H530">
            <v>160</v>
          </cell>
          <cell r="I530">
            <v>160</v>
          </cell>
          <cell r="J530">
            <v>160</v>
          </cell>
          <cell r="K530">
            <v>160</v>
          </cell>
          <cell r="L530">
            <v>160</v>
          </cell>
          <cell r="M530">
            <v>160</v>
          </cell>
          <cell r="N530">
            <v>160</v>
          </cell>
          <cell r="O530">
            <v>160</v>
          </cell>
        </row>
        <row r="531">
          <cell r="D531">
            <v>63750</v>
          </cell>
          <cell r="E531">
            <v>24404.097297297296</v>
          </cell>
          <cell r="F531">
            <v>0</v>
          </cell>
          <cell r="G531">
            <v>44331.168091168089</v>
          </cell>
          <cell r="H531">
            <v>62240</v>
          </cell>
          <cell r="I531">
            <v>60473.586800573888</v>
          </cell>
          <cell r="J531">
            <v>65695</v>
          </cell>
          <cell r="K531">
            <v>70476.862745098042</v>
          </cell>
          <cell r="L531">
            <v>58465.566714490677</v>
          </cell>
          <cell r="M531">
            <v>51951.361760660242</v>
          </cell>
          <cell r="N531">
            <v>46636.986301369863</v>
          </cell>
          <cell r="O531">
            <v>43630</v>
          </cell>
        </row>
        <row r="532">
          <cell r="D532">
            <v>59096.25</v>
          </cell>
          <cell r="E532">
            <v>22622.598194594593</v>
          </cell>
          <cell r="F532">
            <v>0</v>
          </cell>
          <cell r="G532">
            <v>41094.992820512824</v>
          </cell>
          <cell r="H532">
            <v>57696.480000000003</v>
          </cell>
          <cell r="I532">
            <v>56059.014964131995</v>
          </cell>
          <cell r="J532">
            <v>60899.264999999999</v>
          </cell>
          <cell r="K532">
            <v>65332.051764705888</v>
          </cell>
          <cell r="L532">
            <v>54197.580344332862</v>
          </cell>
          <cell r="M532">
            <v>48158.912352132043</v>
          </cell>
          <cell r="N532">
            <v>43232.486301369863</v>
          </cell>
          <cell r="O532">
            <v>40445.01</v>
          </cell>
        </row>
        <row r="533">
          <cell r="D533">
            <v>16175.914295003013</v>
          </cell>
          <cell r="E533">
            <v>6229.1260478020195</v>
          </cell>
          <cell r="F533">
            <v>0</v>
          </cell>
          <cell r="G533">
            <v>11730.262365340544</v>
          </cell>
          <cell r="H533">
            <v>15851.180560596613</v>
          </cell>
          <cell r="I533">
            <v>15375.257581157306</v>
          </cell>
          <cell r="J533">
            <v>16595.571967272153</v>
          </cell>
          <cell r="K533">
            <v>17650.275832271353</v>
          </cell>
          <cell r="L533">
            <v>14943.789385405353</v>
          </cell>
          <cell r="M533">
            <v>13539.776353665849</v>
          </cell>
          <cell r="N533">
            <v>12263.522912027363</v>
          </cell>
          <cell r="O533">
            <v>11606.251050847282</v>
          </cell>
        </row>
        <row r="534">
          <cell r="D534">
            <v>15</v>
          </cell>
          <cell r="E534">
            <v>15</v>
          </cell>
          <cell r="F534">
            <v>15</v>
          </cell>
          <cell r="G534">
            <v>15</v>
          </cell>
          <cell r="H534">
            <v>15</v>
          </cell>
          <cell r="I534">
            <v>15</v>
          </cell>
          <cell r="J534">
            <v>15</v>
          </cell>
          <cell r="K534">
            <v>15</v>
          </cell>
          <cell r="L534">
            <v>15</v>
          </cell>
          <cell r="M534">
            <v>15</v>
          </cell>
          <cell r="N534">
            <v>15</v>
          </cell>
          <cell r="O534">
            <v>15</v>
          </cell>
        </row>
        <row r="535"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</row>
        <row r="538">
          <cell r="D538">
            <v>9958</v>
          </cell>
          <cell r="E538">
            <v>9958</v>
          </cell>
          <cell r="F538">
            <v>9958</v>
          </cell>
          <cell r="G538">
            <v>9958</v>
          </cell>
          <cell r="H538">
            <v>9958</v>
          </cell>
          <cell r="I538">
            <v>9958</v>
          </cell>
          <cell r="J538">
            <v>9958</v>
          </cell>
          <cell r="K538">
            <v>9958</v>
          </cell>
          <cell r="L538">
            <v>9958</v>
          </cell>
          <cell r="M538">
            <v>9958</v>
          </cell>
          <cell r="N538">
            <v>9958</v>
          </cell>
          <cell r="O538">
            <v>9958</v>
          </cell>
        </row>
        <row r="539">
          <cell r="D539">
            <v>9243.2440000000006</v>
          </cell>
          <cell r="E539">
            <v>9243.2440000000006</v>
          </cell>
          <cell r="F539">
            <v>9243.2440000000006</v>
          </cell>
          <cell r="G539">
            <v>9243.2440000000006</v>
          </cell>
          <cell r="H539">
            <v>9243.2440000000006</v>
          </cell>
          <cell r="I539">
            <v>9243.2440000000006</v>
          </cell>
          <cell r="J539">
            <v>9243.2440000000006</v>
          </cell>
          <cell r="K539">
            <v>9243.2440000000006</v>
          </cell>
          <cell r="L539">
            <v>9243.2440000000006</v>
          </cell>
          <cell r="M539">
            <v>9243.2440000000006</v>
          </cell>
          <cell r="N539">
            <v>9243.2440000000006</v>
          </cell>
          <cell r="O539">
            <v>9243.2440000000006</v>
          </cell>
        </row>
        <row r="540">
          <cell r="D540">
            <v>8.61</v>
          </cell>
          <cell r="E540">
            <v>8.61</v>
          </cell>
          <cell r="F540">
            <v>8.61</v>
          </cell>
          <cell r="G540">
            <v>8.61</v>
          </cell>
          <cell r="H540">
            <v>8.61</v>
          </cell>
          <cell r="I540">
            <v>8.61</v>
          </cell>
          <cell r="J540">
            <v>8.61</v>
          </cell>
          <cell r="K540">
            <v>8.61</v>
          </cell>
          <cell r="L540">
            <v>8.61</v>
          </cell>
          <cell r="M540">
            <v>8.61</v>
          </cell>
          <cell r="N540">
            <v>8.61</v>
          </cell>
          <cell r="O540">
            <v>8.61</v>
          </cell>
        </row>
        <row r="543">
          <cell r="D543">
            <v>0</v>
          </cell>
          <cell r="E543">
            <v>57600</v>
          </cell>
          <cell r="F543">
            <v>115200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</row>
        <row r="544">
          <cell r="D544">
            <v>0</v>
          </cell>
          <cell r="E544">
            <v>57600</v>
          </cell>
          <cell r="F544">
            <v>115200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D545">
            <v>3840</v>
          </cell>
          <cell r="E545">
            <v>3520</v>
          </cell>
          <cell r="F545">
            <v>0</v>
          </cell>
          <cell r="G545">
            <v>2560</v>
          </cell>
          <cell r="H545">
            <v>3200</v>
          </cell>
          <cell r="I545">
            <v>6400</v>
          </cell>
          <cell r="J545">
            <v>5120</v>
          </cell>
          <cell r="K545">
            <v>3840</v>
          </cell>
          <cell r="L545">
            <v>3200</v>
          </cell>
          <cell r="M545">
            <v>2560</v>
          </cell>
          <cell r="N545">
            <v>2560</v>
          </cell>
          <cell r="O545">
            <v>3680</v>
          </cell>
        </row>
        <row r="546">
          <cell r="D546">
            <v>1920</v>
          </cell>
          <cell r="E546">
            <v>1920</v>
          </cell>
          <cell r="F546">
            <v>0</v>
          </cell>
          <cell r="G546">
            <v>960</v>
          </cell>
          <cell r="H546">
            <v>1600</v>
          </cell>
          <cell r="I546">
            <v>960</v>
          </cell>
          <cell r="J546">
            <v>1920</v>
          </cell>
          <cell r="K546">
            <v>2560</v>
          </cell>
          <cell r="L546">
            <v>1600</v>
          </cell>
          <cell r="M546">
            <v>1280</v>
          </cell>
          <cell r="N546">
            <v>1280</v>
          </cell>
          <cell r="O546">
            <v>1280</v>
          </cell>
        </row>
        <row r="547"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52">
          <cell r="D552" t="str">
            <v xml:space="preserve"> </v>
          </cell>
          <cell r="E552" t="str">
            <v xml:space="preserve"> </v>
          </cell>
          <cell r="F552" t="str">
            <v xml:space="preserve"> </v>
          </cell>
          <cell r="G552" t="str">
            <v xml:space="preserve"> </v>
          </cell>
          <cell r="H552" t="str">
            <v xml:space="preserve"> </v>
          </cell>
          <cell r="I552" t="str">
            <v xml:space="preserve"> </v>
          </cell>
          <cell r="J552" t="str">
            <v xml:space="preserve"> </v>
          </cell>
          <cell r="K552" t="str">
            <v xml:space="preserve"> </v>
          </cell>
          <cell r="L552" t="str">
            <v xml:space="preserve"> </v>
          </cell>
          <cell r="M552" t="str">
            <v xml:space="preserve"> </v>
          </cell>
          <cell r="N552" t="str">
            <v xml:space="preserve"> </v>
          </cell>
          <cell r="O552" t="str">
            <v xml:space="preserve"> </v>
          </cell>
        </row>
        <row r="555">
          <cell r="D555" t="str">
            <v xml:space="preserve"> </v>
          </cell>
          <cell r="E555" t="str">
            <v xml:space="preserve"> </v>
          </cell>
          <cell r="F555" t="str">
            <v xml:space="preserve"> </v>
          </cell>
          <cell r="G555" t="str">
            <v xml:space="preserve"> </v>
          </cell>
          <cell r="H555" t="str">
            <v xml:space="preserve"> </v>
          </cell>
          <cell r="I555" t="str">
            <v xml:space="preserve"> </v>
          </cell>
          <cell r="J555" t="str">
            <v xml:space="preserve"> </v>
          </cell>
          <cell r="K555" t="str">
            <v xml:space="preserve"> </v>
          </cell>
          <cell r="L555" t="str">
            <v xml:space="preserve"> </v>
          </cell>
          <cell r="M555" t="str">
            <v xml:space="preserve"> </v>
          </cell>
          <cell r="N555" t="str">
            <v xml:space="preserve"> </v>
          </cell>
          <cell r="O555" t="str">
            <v xml:space="preserve"> </v>
          </cell>
        </row>
        <row r="557">
          <cell r="D557" t="str">
            <v xml:space="preserve"> </v>
          </cell>
          <cell r="E557" t="str">
            <v xml:space="preserve"> </v>
          </cell>
          <cell r="F557" t="str">
            <v xml:space="preserve"> </v>
          </cell>
          <cell r="G557" t="str">
            <v xml:space="preserve"> </v>
          </cell>
          <cell r="H557" t="str">
            <v xml:space="preserve"> </v>
          </cell>
          <cell r="I557" t="str">
            <v xml:space="preserve"> </v>
          </cell>
          <cell r="J557" t="str">
            <v xml:space="preserve"> </v>
          </cell>
          <cell r="K557" t="str">
            <v xml:space="preserve"> </v>
          </cell>
          <cell r="L557" t="str">
            <v xml:space="preserve"> </v>
          </cell>
          <cell r="M557" t="str">
            <v xml:space="preserve"> </v>
          </cell>
          <cell r="N557" t="str">
            <v xml:space="preserve"> </v>
          </cell>
          <cell r="O557" t="str">
            <v xml:space="preserve"> </v>
          </cell>
        </row>
        <row r="580">
          <cell r="E580" t="str">
            <v xml:space="preserve"> L O G R O    I N D I C E S - O B J E T I V O  </v>
          </cell>
          <cell r="K580" t="str">
            <v xml:space="preserve"> L O G R O    I N D I C E S - O B J E T I V O  </v>
          </cell>
        </row>
        <row r="581">
          <cell r="D581">
            <v>95.161290322580655</v>
          </cell>
          <cell r="E581">
            <v>41.369047619047613</v>
          </cell>
          <cell r="F581">
            <v>3.225806451612903</v>
          </cell>
          <cell r="G581">
            <v>96.944444444444443</v>
          </cell>
          <cell r="H581">
            <v>95.967741935483872</v>
          </cell>
          <cell r="I581">
            <v>93.611111111111114</v>
          </cell>
          <cell r="J581">
            <v>94.086021505376351</v>
          </cell>
          <cell r="K581">
            <v>94.623655913978496</v>
          </cell>
          <cell r="L581">
            <v>95.833333333333343</v>
          </cell>
          <cell r="M581">
            <v>96.774193548387103</v>
          </cell>
          <cell r="N581">
            <v>96.666666666666671</v>
          </cell>
          <cell r="O581">
            <v>95.833333333333343</v>
          </cell>
        </row>
        <row r="582">
          <cell r="D582">
            <v>2528.9161287786665</v>
          </cell>
          <cell r="E582">
            <v>2547.4527939575751</v>
          </cell>
          <cell r="F582">
            <v>0</v>
          </cell>
          <cell r="G582">
            <v>2638.0672183858001</v>
          </cell>
          <cell r="H582">
            <v>2538.314663920647</v>
          </cell>
          <cell r="I582">
            <v>2534.0892075498682</v>
          </cell>
          <cell r="J582">
            <v>2517.6551382920484</v>
          </cell>
          <cell r="K582">
            <v>2495.8559241485632</v>
          </cell>
          <cell r="L582">
            <v>2547.6346460000968</v>
          </cell>
          <cell r="M582">
            <v>2597.9634992360834</v>
          </cell>
          <cell r="N582">
            <v>2621.4989327982667</v>
          </cell>
          <cell r="O582">
            <v>2652.1589874934048</v>
          </cell>
        </row>
        <row r="589">
          <cell r="D589">
            <v>95.161290322580655</v>
          </cell>
          <cell r="E589">
            <v>41.369047619047613</v>
          </cell>
          <cell r="F589">
            <v>3.225806451612903</v>
          </cell>
          <cell r="G589">
            <v>96.944444444444443</v>
          </cell>
          <cell r="H589">
            <v>95.967741935483872</v>
          </cell>
          <cell r="I589">
            <v>93.611111111111114</v>
          </cell>
          <cell r="J589">
            <v>94.086021505376351</v>
          </cell>
          <cell r="K589">
            <v>94.623655913978496</v>
          </cell>
          <cell r="L589">
            <v>95.833333333333343</v>
          </cell>
          <cell r="M589">
            <v>96.774193548387103</v>
          </cell>
          <cell r="N589">
            <v>96.666666666666671</v>
          </cell>
          <cell r="O589">
            <v>95.833333333333343</v>
          </cell>
        </row>
        <row r="590">
          <cell r="D590">
            <v>53.55342741935484</v>
          </cell>
          <cell r="E590">
            <v>22.697263111325608</v>
          </cell>
          <cell r="F590">
            <v>0</v>
          </cell>
          <cell r="G590">
            <v>38.481916745805634</v>
          </cell>
          <cell r="H590">
            <v>52.284946236559136</v>
          </cell>
          <cell r="I590">
            <v>52.494432986609276</v>
          </cell>
          <cell r="J590">
            <v>55.187331989247312</v>
          </cell>
          <cell r="K590">
            <v>59.204353784524564</v>
          </cell>
          <cell r="L590">
            <v>50.751359995217605</v>
          </cell>
          <cell r="M590">
            <v>43.641936962920227</v>
          </cell>
          <cell r="N590">
            <v>40.483495053272449</v>
          </cell>
          <cell r="O590">
            <v>36.651545698924728</v>
          </cell>
        </row>
        <row r="591">
          <cell r="D591">
            <v>31.524177133743674</v>
          </cell>
          <cell r="E591">
            <v>31.294789912926525</v>
          </cell>
          <cell r="F591">
            <v>0</v>
          </cell>
          <cell r="G591">
            <v>30.219851656691635</v>
          </cell>
          <cell r="H591">
            <v>31.407453588461905</v>
          </cell>
          <cell r="I591">
            <v>31.459823814600721</v>
          </cell>
          <cell r="J591">
            <v>31.665178756008096</v>
          </cell>
          <cell r="K591">
            <v>31.941747609969266</v>
          </cell>
          <cell r="L591">
            <v>31.292556067710571</v>
          </cell>
          <cell r="M591">
            <v>30.686343369890224</v>
          </cell>
          <cell r="N591">
            <v>30.410845872404135</v>
          </cell>
          <cell r="O591">
            <v>30.059283917721107</v>
          </cell>
        </row>
        <row r="598">
          <cell r="D598">
            <v>0</v>
          </cell>
          <cell r="E598">
            <v>53.571428571428569</v>
          </cell>
          <cell r="F598">
            <v>96.774193548387103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D599">
            <v>3.225806451612903</v>
          </cell>
          <cell r="E599">
            <v>3.2738095238095242</v>
          </cell>
          <cell r="F599">
            <v>0</v>
          </cell>
          <cell r="G599">
            <v>2.2222222222222223</v>
          </cell>
          <cell r="H599">
            <v>2.6881720430107525</v>
          </cell>
          <cell r="I599">
            <v>5.5555555555555554</v>
          </cell>
          <cell r="J599">
            <v>4.3010752688172049</v>
          </cell>
          <cell r="K599">
            <v>3.225806451612903</v>
          </cell>
          <cell r="L599">
            <v>2.7777777777777777</v>
          </cell>
          <cell r="M599">
            <v>2.1505376344086025</v>
          </cell>
          <cell r="N599">
            <v>2.2222222222222223</v>
          </cell>
          <cell r="O599">
            <v>3.0913978494623655</v>
          </cell>
        </row>
        <row r="600">
          <cell r="D600">
            <v>1.6129032258064515</v>
          </cell>
          <cell r="E600">
            <v>1.7857142857142856</v>
          </cell>
          <cell r="F600">
            <v>0</v>
          </cell>
          <cell r="G600">
            <v>0.83333333333333337</v>
          </cell>
          <cell r="H600">
            <v>1.3440860215053763</v>
          </cell>
          <cell r="I600">
            <v>0.83333333333333337</v>
          </cell>
          <cell r="J600">
            <v>1.6129032258064515</v>
          </cell>
          <cell r="K600">
            <v>2.1505376344086025</v>
          </cell>
          <cell r="L600">
            <v>1.3888888888888888</v>
          </cell>
          <cell r="M600">
            <v>1.0752688172043012</v>
          </cell>
          <cell r="N600">
            <v>1.1111111111111112</v>
          </cell>
          <cell r="O600">
            <v>1.0752688172043012</v>
          </cell>
        </row>
        <row r="601"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esumen 2 "/>
      <sheetName val="Rangos"/>
      <sheetName val="Costos Generación"/>
      <sheetName val="Mercado"/>
      <sheetName val="Información Sombra"/>
      <sheetName val="Cargos Energía Sol"/>
      <sheetName val="PML Sombra Ordenados"/>
      <sheetName val="Cargos Energía Sombra Variacion"/>
      <sheetName val="Cargos Energía Sombra"/>
      <sheetName val="Diferencias Cargos Energía"/>
      <sheetName val="IR Generación"/>
      <sheetName val="Cargos Capacidad Sol"/>
      <sheetName val="Cargos Capacidad Sombra"/>
      <sheetName val="Diferencias Cargos Capacidad"/>
      <sheetName val="IR Capacidad"/>
    </sheetNames>
    <sheetDataSet>
      <sheetData sheetId="0"/>
      <sheetData sheetId="1"/>
      <sheetData sheetId="2">
        <row r="3">
          <cell r="B3" t="str">
            <v>enero</v>
          </cell>
          <cell r="D3" t="str">
            <v>DB1</v>
          </cell>
          <cell r="F3" t="str">
            <v>Baja California</v>
          </cell>
        </row>
        <row r="4">
          <cell r="B4" t="str">
            <v>febrero</v>
          </cell>
          <cell r="D4" t="str">
            <v>DB2</v>
          </cell>
          <cell r="F4" t="str">
            <v>Baja California Sur</v>
          </cell>
        </row>
        <row r="5">
          <cell r="B5" t="str">
            <v>marzo</v>
          </cell>
          <cell r="D5" t="str">
            <v>PDBT</v>
          </cell>
          <cell r="F5" t="str">
            <v>Bajío</v>
          </cell>
        </row>
        <row r="6">
          <cell r="B6" t="str">
            <v>abril</v>
          </cell>
          <cell r="D6" t="str">
            <v>GDBT</v>
          </cell>
          <cell r="F6" t="str">
            <v>Centro Occidente</v>
          </cell>
        </row>
        <row r="7">
          <cell r="B7" t="str">
            <v>mayo</v>
          </cell>
          <cell r="D7" t="str">
            <v>RABT</v>
          </cell>
          <cell r="F7" t="str">
            <v>Centro Oriente</v>
          </cell>
        </row>
        <row r="8">
          <cell r="B8" t="str">
            <v>junio</v>
          </cell>
          <cell r="D8" t="str">
            <v>APBT</v>
          </cell>
          <cell r="F8" t="str">
            <v>Centro Sur</v>
          </cell>
        </row>
        <row r="9">
          <cell r="B9" t="str">
            <v>julio</v>
          </cell>
          <cell r="D9" t="str">
            <v>APMT</v>
          </cell>
          <cell r="F9" t="str">
            <v>Golfo Centro</v>
          </cell>
        </row>
        <row r="10">
          <cell r="B10" t="str">
            <v>agosto</v>
          </cell>
          <cell r="D10" t="str">
            <v>GDMTH</v>
          </cell>
          <cell r="F10" t="str">
            <v>Golfo Norte</v>
          </cell>
        </row>
        <row r="11">
          <cell r="B11" t="str">
            <v>septiembre</v>
          </cell>
          <cell r="D11" t="str">
            <v>GDMTO</v>
          </cell>
          <cell r="F11" t="str">
            <v>Jalisco</v>
          </cell>
        </row>
        <row r="12">
          <cell r="B12" t="str">
            <v>octubre</v>
          </cell>
          <cell r="D12" t="str">
            <v>RAMT</v>
          </cell>
          <cell r="F12" t="str">
            <v>Noroeste</v>
          </cell>
        </row>
        <row r="13">
          <cell r="B13" t="str">
            <v>noviembre</v>
          </cell>
          <cell r="D13" t="str">
            <v>DIST</v>
          </cell>
          <cell r="F13" t="str">
            <v>Norte</v>
          </cell>
        </row>
        <row r="14">
          <cell r="B14" t="str">
            <v>diciembre</v>
          </cell>
          <cell r="D14" t="str">
            <v>DIT</v>
          </cell>
          <cell r="F14" t="str">
            <v>Oriente</v>
          </cell>
        </row>
        <row r="15">
          <cell r="F15" t="str">
            <v>Peninsular</v>
          </cell>
        </row>
        <row r="16">
          <cell r="F16" t="str">
            <v>Sureste</v>
          </cell>
        </row>
        <row r="17">
          <cell r="F17" t="str">
            <v>Valle de México Centro</v>
          </cell>
        </row>
        <row r="18">
          <cell r="F18" t="str">
            <v>Valle de México Norte</v>
          </cell>
        </row>
        <row r="19">
          <cell r="F19" t="str">
            <v>Valle de México Sur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"/>
      <sheetName val="FlujoCajaEjecucion"/>
      <sheetName val="obras"/>
      <sheetName val="Flujo Inversion"/>
      <sheetName val="ECO_2"/>
      <sheetName val="FIN_2"/>
      <sheetName val="ECO_4"/>
      <sheetName val="FIN_4"/>
      <sheetName val="ECO_5"/>
      <sheetName val="FIN_5"/>
      <sheetName val="ECO_9"/>
      <sheetName val="FIN_9"/>
      <sheetName val="ECO_10"/>
      <sheetName val="FIN_10"/>
      <sheetName val="Eval_economica"/>
      <sheetName val="Evaluacion"/>
      <sheetName val="Evaluacion_pesos"/>
      <sheetName val="tablaamort"/>
      <sheetName val="Gasto programable"/>
      <sheetName val="Evaluacion_monetaria"/>
      <sheetName val="Inversión Directa 1320 dll "/>
      <sheetName val="Inversión Directa 1320 pesos"/>
      <sheetName val="uidep"/>
      <sheetName val="Potada"/>
      <sheetName val="CRONOGRAMA"/>
      <sheetName val="variables"/>
      <sheetName val="siad"/>
      <sheetName val="P01"/>
      <sheetName val="P01(f)"/>
      <sheetName val="OA2"/>
      <sheetName val="OA2(f)"/>
      <sheetName val="O84"/>
      <sheetName val="O84(f)"/>
      <sheetName val="P04"/>
      <sheetName val="P04(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vpn de todos"/>
      <sheetName val="RESBEN_RP (07)"/>
      <sheetName val="RESBEN_RP (08)"/>
      <sheetName val="RESBEN_RP (09)"/>
      <sheetName val="RESBEN_RP (10)"/>
      <sheetName val="RESBEN_RP (11)"/>
      <sheetName val="RESBEN_RP"/>
      <sheetName val="RESBEN_RP (TOTAL)"/>
      <sheetName val="Eval_económica_RP"/>
      <sheetName val="Proyectos"/>
      <sheetName val="SENSIBILIDAD_RP"/>
      <sheetName val="Calendarizacion_RP"/>
      <sheetName val="ECO_2"/>
      <sheetName val="FIN_2"/>
      <sheetName val="ECO_4"/>
      <sheetName val="FIN_4"/>
      <sheetName val="ECO_5"/>
      <sheetName val="FIN_5"/>
      <sheetName val="ECO_9"/>
      <sheetName val="FIN_9"/>
      <sheetName val="ECO_10"/>
      <sheetName val="FIN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Differences"/>
      <sheetName val="margus"/>
      <sheetName val="margasia"/>
      <sheetName val="margeur"/>
      <sheetName val="Graphics"/>
      <sheetName val="RPW Graphics"/>
      <sheetName val="USGC Chart 2"/>
      <sheetName val="USGC Chart 3"/>
      <sheetName val="USGC Chart"/>
      <sheetName val="Singapore Chart"/>
      <sheetName val="Rott - ARA Chart"/>
      <sheetName val="NYHB Resid vs Gas"/>
      <sheetName val="USGC Resid vs Gas"/>
      <sheetName val="Notional Cracking Margins Chart"/>
      <sheetName val="Comparison Graphs"/>
      <sheetName val="RPW Annual"/>
      <sheetName val="Chart3"/>
      <sheetName val="USGC"/>
      <sheetName val="NYHB"/>
      <sheetName val="Singapore"/>
      <sheetName val="Rotterdam - ARA Barges"/>
      <sheetName val="Prices in 3 Markets "/>
      <sheetName val="Price Comparison Charts"/>
      <sheetName val="Inter-Product in 3 Markets"/>
      <sheetName val="Crude Forecast"/>
      <sheetName val="FOB Med"/>
      <sheetName val="Chart1"/>
      <sheetName val="Y-T-D"/>
      <sheetName val="Y-T-D Daily"/>
      <sheetName val="Prices"/>
      <sheetName val="Mogas-Dist Margins"/>
      <sheetName val="NGLs"/>
      <sheetName val="May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4">
          <cell r="A34" t="str">
            <v>Q1 93</v>
          </cell>
          <cell r="C34">
            <v>2.46</v>
          </cell>
          <cell r="F34">
            <v>3.1</v>
          </cell>
          <cell r="L34">
            <v>2.4</v>
          </cell>
          <cell r="O34">
            <v>-6.16</v>
          </cell>
          <cell r="R34">
            <v>-8.82</v>
          </cell>
        </row>
        <row r="35">
          <cell r="A35" t="str">
            <v>Q2 93</v>
          </cell>
          <cell r="C35">
            <v>4.3600000000000003</v>
          </cell>
          <cell r="F35">
            <v>2.89</v>
          </cell>
          <cell r="L35">
            <v>2.08</v>
          </cell>
          <cell r="O35">
            <v>-5.0599999999999996</v>
          </cell>
          <cell r="R35">
            <v>-9.01</v>
          </cell>
        </row>
        <row r="36">
          <cell r="A36" t="str">
            <v>Q3 93</v>
          </cell>
          <cell r="C36">
            <v>3.15</v>
          </cell>
          <cell r="F36">
            <v>3.59</v>
          </cell>
          <cell r="L36">
            <v>2.7</v>
          </cell>
          <cell r="O36">
            <v>-4.67</v>
          </cell>
          <cell r="R36">
            <v>-8.06</v>
          </cell>
        </row>
        <row r="37">
          <cell r="A37" t="str">
            <v>Q4 93</v>
          </cell>
          <cell r="C37">
            <v>1.1200000000000001</v>
          </cell>
          <cell r="F37">
            <v>4.91</v>
          </cell>
          <cell r="L37">
            <v>3.17</v>
          </cell>
          <cell r="O37">
            <v>-4.79</v>
          </cell>
          <cell r="R37">
            <v>-8</v>
          </cell>
        </row>
        <row r="38">
          <cell r="A38" t="str">
            <v>Q1 94</v>
          </cell>
          <cell r="C38">
            <v>3.6</v>
          </cell>
          <cell r="F38">
            <v>5.59</v>
          </cell>
          <cell r="L38">
            <v>3.98</v>
          </cell>
          <cell r="O38">
            <v>-2.82</v>
          </cell>
          <cell r="R38">
            <v>-5.55</v>
          </cell>
        </row>
        <row r="39">
          <cell r="A39" t="str">
            <v>Q2 94</v>
          </cell>
          <cell r="C39">
            <v>3.49</v>
          </cell>
          <cell r="F39">
            <v>2.37</v>
          </cell>
          <cell r="L39">
            <v>1.47</v>
          </cell>
          <cell r="O39">
            <v>-4.22</v>
          </cell>
          <cell r="R39">
            <v>-6.01</v>
          </cell>
        </row>
        <row r="40">
          <cell r="A40" t="str">
            <v>Q3 94</v>
          </cell>
          <cell r="C40">
            <v>2.93</v>
          </cell>
          <cell r="F40">
            <v>2.46</v>
          </cell>
          <cell r="L40">
            <v>1.21</v>
          </cell>
          <cell r="O40">
            <v>-4.43</v>
          </cell>
          <cell r="R40">
            <v>-6.05</v>
          </cell>
        </row>
        <row r="41">
          <cell r="A41" t="str">
            <v>Q4 94</v>
          </cell>
          <cell r="C41">
            <v>1.55</v>
          </cell>
          <cell r="F41">
            <v>3.35</v>
          </cell>
          <cell r="L41">
            <v>1.86</v>
          </cell>
          <cell r="O41">
            <v>-3.6</v>
          </cell>
          <cell r="R41">
            <v>-4.4800000000000004</v>
          </cell>
        </row>
        <row r="42">
          <cell r="A42" t="str">
            <v>Q1 95</v>
          </cell>
          <cell r="C42">
            <v>2.14</v>
          </cell>
          <cell r="F42">
            <v>0.99</v>
          </cell>
          <cell r="L42">
            <v>0.44</v>
          </cell>
          <cell r="O42">
            <v>-3.9</v>
          </cell>
          <cell r="R42">
            <v>-4.47</v>
          </cell>
        </row>
        <row r="43">
          <cell r="A43" t="str">
            <v>Q2 95</v>
          </cell>
          <cell r="C43">
            <v>5.3</v>
          </cell>
          <cell r="F43">
            <v>1.42</v>
          </cell>
          <cell r="L43">
            <v>0.77</v>
          </cell>
          <cell r="O43">
            <v>-3.43</v>
          </cell>
          <cell r="R43">
            <v>-4.18</v>
          </cell>
        </row>
        <row r="44">
          <cell r="A44" t="str">
            <v>Q3 95</v>
          </cell>
          <cell r="C44">
            <v>3.44</v>
          </cell>
          <cell r="F44">
            <v>3.34</v>
          </cell>
          <cell r="L44">
            <v>2.25</v>
          </cell>
          <cell r="O44">
            <v>-4.04</v>
          </cell>
          <cell r="R44">
            <v>-5.19</v>
          </cell>
        </row>
        <row r="45">
          <cell r="A45" t="str">
            <v>Q4 95</v>
          </cell>
          <cell r="C45">
            <v>1.1599999999999999</v>
          </cell>
          <cell r="F45">
            <v>3.91</v>
          </cell>
          <cell r="L45">
            <v>2.76</v>
          </cell>
          <cell r="O45">
            <v>-3.65</v>
          </cell>
          <cell r="R45">
            <v>-4.82</v>
          </cell>
        </row>
        <row r="46">
          <cell r="A46" t="str">
            <v>Q1 96</v>
          </cell>
          <cell r="C46">
            <v>2.5299999999999998</v>
          </cell>
          <cell r="F46">
            <v>3.51</v>
          </cell>
          <cell r="L46">
            <v>2.74</v>
          </cell>
          <cell r="O46">
            <v>-3.35</v>
          </cell>
          <cell r="R46">
            <v>-5.24</v>
          </cell>
        </row>
        <row r="47">
          <cell r="A47" t="str">
            <v>Q2 96</v>
          </cell>
          <cell r="C47">
            <v>3.98</v>
          </cell>
          <cell r="F47">
            <v>1.49</v>
          </cell>
          <cell r="L47">
            <v>0.55000000000000004</v>
          </cell>
          <cell r="O47">
            <v>-4.62</v>
          </cell>
          <cell r="R47">
            <v>-7</v>
          </cell>
        </row>
        <row r="48">
          <cell r="A48" t="str">
            <v>Q3 96</v>
          </cell>
          <cell r="C48">
            <v>2.2400000000000002</v>
          </cell>
          <cell r="F48">
            <v>3.98</v>
          </cell>
          <cell r="L48">
            <v>3.13</v>
          </cell>
          <cell r="O48">
            <v>-5.45</v>
          </cell>
          <cell r="R48">
            <v>-7.22</v>
          </cell>
        </row>
        <row r="49">
          <cell r="A49" t="str">
            <v>Q4 96</v>
          </cell>
          <cell r="C49">
            <v>2.46</v>
          </cell>
          <cell r="F49">
            <v>4.29</v>
          </cell>
          <cell r="L49">
            <v>3.53</v>
          </cell>
          <cell r="O49">
            <v>-5.88</v>
          </cell>
          <cell r="R49">
            <v>-7.22</v>
          </cell>
        </row>
        <row r="50">
          <cell r="A50" t="str">
            <v>Q1 97</v>
          </cell>
          <cell r="C50">
            <v>3.8</v>
          </cell>
          <cell r="F50">
            <v>3.28</v>
          </cell>
          <cell r="L50">
            <v>2.04</v>
          </cell>
          <cell r="O50">
            <v>-7.38</v>
          </cell>
          <cell r="R50">
            <v>-9.26</v>
          </cell>
        </row>
        <row r="51">
          <cell r="A51" t="str">
            <v>Q2 97</v>
          </cell>
          <cell r="C51">
            <v>4.159230769230768</v>
          </cell>
          <cell r="F51">
            <v>2.3984615384615373</v>
          </cell>
          <cell r="L51">
            <v>1.841153846153845</v>
          </cell>
          <cell r="O51">
            <v>-4.7346153846153847</v>
          </cell>
          <cell r="R51">
            <v>-6.411538461538461</v>
          </cell>
        </row>
        <row r="52">
          <cell r="A52" t="str">
            <v>Q3 97</v>
          </cell>
          <cell r="C52">
            <v>5.4119230769230757</v>
          </cell>
          <cell r="F52">
            <v>3.1099999999999994</v>
          </cell>
          <cell r="L52">
            <v>1.9873076923076918</v>
          </cell>
          <cell r="O52">
            <v>-3.7192307692307689</v>
          </cell>
          <cell r="R52">
            <v>-4.8346153846153843</v>
          </cell>
        </row>
        <row r="53">
          <cell r="A53" t="str">
            <v>Q4 97</v>
          </cell>
          <cell r="C53">
            <v>1.9378571428571427</v>
          </cell>
          <cell r="F53">
            <v>2.485357142857143</v>
          </cell>
          <cell r="L53">
            <v>2.1553571428571421</v>
          </cell>
          <cell r="O53">
            <v>-3.0128571428571425</v>
          </cell>
          <cell r="R53">
            <v>-5.366428571428572</v>
          </cell>
        </row>
      </sheetData>
      <sheetData sheetId="19" refreshError="1"/>
      <sheetData sheetId="20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 base"/>
      <sheetName val="Dat y Res"/>
      <sheetName val="Capital"/>
      <sheetName val="Flujos anuales"/>
      <sheetName val="Cálculo constr y serv deuda"/>
      <sheetName val="Margenes"/>
      <sheetName val="Serv deuda para SHCP"/>
      <sheetName val="Carátula"/>
      <sheetName val="Gráfica pa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"/>
      <sheetName val="uidep"/>
      <sheetName val="FlujoCajaEjecucion"/>
      <sheetName val="obras"/>
      <sheetName val="Flujo Inversion"/>
      <sheetName val="Eval_economica"/>
      <sheetName val="siad"/>
      <sheetName val="variables"/>
      <sheetName val="Evaluacion"/>
      <sheetName val="Evaluacion_pesos"/>
      <sheetName val="tablaamort"/>
      <sheetName val="Gasto programable"/>
      <sheetName val="Evaluacion_monetaria"/>
      <sheetName val="Inversión Directa dll"/>
      <sheetName val="Inversión Directa pesos"/>
      <sheetName val="Portada"/>
      <sheetName val="CRONOGRAMA"/>
      <sheetName val="resumen"/>
      <sheetName val="P01"/>
      <sheetName val="P01(f)"/>
      <sheetName val="P02"/>
      <sheetName val="P02(f)"/>
      <sheetName val="P03"/>
      <sheetName val="P03(f)"/>
      <sheetName val="P04"/>
      <sheetName val="P04(f)"/>
      <sheetName val="P05"/>
      <sheetName val="P05(f)"/>
      <sheetName val="P06"/>
      <sheetName val="P06(f)"/>
      <sheetName val="P07"/>
      <sheetName val="P07(f)"/>
      <sheetName val="P08"/>
      <sheetName val="P08(f)"/>
      <sheetName val="P09"/>
      <sheetName val="P09(f)"/>
      <sheetName val="P10"/>
      <sheetName val="P10(f)"/>
      <sheetName val="P11"/>
      <sheetName val="P11(f)"/>
      <sheetName val="P12"/>
      <sheetName val="P12(f)"/>
      <sheetName val="P13"/>
      <sheetName val="P13(f)"/>
      <sheetName val="P14"/>
      <sheetName val="P14(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"/>
      <sheetName val="uidep"/>
      <sheetName val="FlujoCajaEjecucion"/>
      <sheetName val="obras"/>
      <sheetName val="Flujo Inversion"/>
      <sheetName val="Eval_economica"/>
      <sheetName val="siad"/>
      <sheetName val="variables"/>
      <sheetName val="Evaluacion"/>
      <sheetName val="Evaluacion_pesos"/>
      <sheetName val="tablaamort"/>
      <sheetName val="Gasto programable"/>
      <sheetName val="Evaluacion_monetaria"/>
      <sheetName val="Inversión Directa 1320 dll "/>
      <sheetName val="Inversión Directa 1320 pesos"/>
      <sheetName val="Portada"/>
      <sheetName val="CRONOGRAMA"/>
      <sheetName val="RQ9"/>
      <sheetName val="RQ9(f)"/>
      <sheetName val="P01"/>
      <sheetName val="P01(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GRADACIONES HIDRO-EOLY TER"/>
      <sheetName val="DEMANDA"/>
      <sheetName val="EXISTENTE"/>
      <sheetName val="DATOS MARE"/>
      <sheetName val="ADICIONES"/>
      <sheetName val="DATOS"/>
      <sheetName val="BAJA CAL NORTE"/>
      <sheetName val="BAJA CAL SUR"/>
      <sheetName val="BALANCE SIN"/>
      <sheetName val="Gráfico1"/>
      <sheetName val="PRC-POISE (2)"/>
      <sheetName val="PROGRET"/>
      <sheetName val="AUTOABASTECIMIENTO"/>
      <sheetName val="PARTICIPACIONX TEC"/>
      <sheetName val="MR NORTE SUR"/>
      <sheetName val="PROGRAMA"/>
      <sheetName val="BAL-MAP-8"/>
      <sheetName val="TRANSMISION 7areas"/>
      <sheetName val="Demanda regional"/>
      <sheetName val="PRC"/>
      <sheetName val="enlaces"/>
      <sheetName val="Diálogo2"/>
      <sheetName val="Informe de compatibilidad"/>
      <sheetName val="Hoja1"/>
      <sheetName val="BAL2-N"/>
    </sheetNames>
    <sheetDataSet>
      <sheetData sheetId="0"/>
      <sheetData sheetId="1"/>
      <sheetData sheetId="2">
        <row r="25">
          <cell r="A25" t="str">
            <v>DIA</v>
          </cell>
          <cell r="B25" t="str">
            <v>M</v>
          </cell>
          <cell r="C25" t="str">
            <v>UNO</v>
          </cell>
          <cell r="D25" t="str">
            <v>RET</v>
          </cell>
          <cell r="E25" t="str">
            <v>TRES</v>
          </cell>
          <cell r="F25" t="str">
            <v>NOMBRE</v>
          </cell>
          <cell r="G25" t="str">
            <v>UNIDAD</v>
          </cell>
          <cell r="H25" t="str">
            <v>TIPO</v>
          </cell>
          <cell r="I25" t="str">
            <v>V MW</v>
          </cell>
          <cell r="J25" t="str">
            <v>I MW</v>
          </cell>
          <cell r="K25" t="str">
            <v>MES</v>
          </cell>
          <cell r="L25" t="str">
            <v xml:space="preserve">AÑO </v>
          </cell>
          <cell r="M25" t="str">
            <v>AREA</v>
          </cell>
          <cell r="N25" t="str">
            <v>REGION</v>
          </cell>
          <cell r="O25" t="str">
            <v>CATEGORIA</v>
          </cell>
          <cell r="P25" t="str">
            <v>FECHA</v>
          </cell>
          <cell r="Q25" t="str">
            <v>C-DP-MAN</v>
          </cell>
          <cell r="R25" t="str">
            <v>C-DP-FALL</v>
          </cell>
          <cell r="S25" t="str">
            <v>CAP-TOTAL-DP</v>
          </cell>
          <cell r="T25" t="str">
            <v>USOS PRO</v>
          </cell>
          <cell r="U25" t="str">
            <v>CELDA DISPONIBLE</v>
          </cell>
          <cell r="V25" t="str">
            <v>NTE/SUR</v>
          </cell>
          <cell r="W25" t="str">
            <v>ESTADO</v>
          </cell>
          <cell r="X25">
            <v>1</v>
          </cell>
          <cell r="Y25">
            <v>2</v>
          </cell>
          <cell r="Z25">
            <v>3</v>
          </cell>
          <cell r="AA25">
            <v>4</v>
          </cell>
          <cell r="AB25">
            <v>5</v>
          </cell>
          <cell r="AC25">
            <v>6</v>
          </cell>
          <cell r="AD25">
            <v>7</v>
          </cell>
          <cell r="AE25">
            <v>8</v>
          </cell>
          <cell r="AF25">
            <v>9</v>
          </cell>
          <cell r="AG25">
            <v>10</v>
          </cell>
          <cell r="AH25">
            <v>11</v>
          </cell>
          <cell r="AI25">
            <v>12</v>
          </cell>
          <cell r="AJ25">
            <v>1</v>
          </cell>
          <cell r="AK25">
            <v>2</v>
          </cell>
          <cell r="AL25">
            <v>3</v>
          </cell>
          <cell r="AM25">
            <v>4</v>
          </cell>
          <cell r="AN25">
            <v>5</v>
          </cell>
          <cell r="AO25">
            <v>6</v>
          </cell>
          <cell r="AP25">
            <v>7</v>
          </cell>
          <cell r="AQ25">
            <v>8</v>
          </cell>
          <cell r="AR25">
            <v>9</v>
          </cell>
          <cell r="AS25">
            <v>10</v>
          </cell>
          <cell r="AT25">
            <v>11</v>
          </cell>
          <cell r="AU25">
            <v>12</v>
          </cell>
          <cell r="AV25" t="str">
            <v>ENE</v>
          </cell>
          <cell r="AW25" t="str">
            <v>FEB</v>
          </cell>
          <cell r="AX25" t="str">
            <v>MAR</v>
          </cell>
          <cell r="AY25" t="str">
            <v>ABR</v>
          </cell>
          <cell r="AZ25" t="str">
            <v>MAY</v>
          </cell>
          <cell r="BA25" t="str">
            <v>JUN</v>
          </cell>
          <cell r="BB25" t="str">
            <v>JUL</v>
          </cell>
          <cell r="BC25" t="str">
            <v>AGO</v>
          </cell>
          <cell r="BD25" t="str">
            <v>SEP</v>
          </cell>
          <cell r="BE25" t="str">
            <v>OCT</v>
          </cell>
          <cell r="BF25" t="str">
            <v>NOV</v>
          </cell>
          <cell r="BG25" t="str">
            <v>DIC</v>
          </cell>
          <cell r="BH25" t="str">
            <v>ENE</v>
          </cell>
          <cell r="BI25" t="str">
            <v>FEB</v>
          </cell>
          <cell r="BJ25" t="str">
            <v>MAR</v>
          </cell>
          <cell r="BK25" t="str">
            <v>ABR</v>
          </cell>
          <cell r="BL25" t="str">
            <v>MAY</v>
          </cell>
          <cell r="BM25" t="str">
            <v>JUN</v>
          </cell>
          <cell r="BN25" t="str">
            <v>JUL</v>
          </cell>
          <cell r="BO25" t="str">
            <v>AGO</v>
          </cell>
          <cell r="BP25" t="str">
            <v>SEP</v>
          </cell>
          <cell r="BQ25" t="str">
            <v>OCT</v>
          </cell>
          <cell r="BR25" t="str">
            <v>NOV</v>
          </cell>
          <cell r="BS25" t="str">
            <v>DIC</v>
          </cell>
          <cell r="BT25" t="str">
            <v>A</v>
          </cell>
          <cell r="BU25" t="str">
            <v>B</v>
          </cell>
          <cell r="BV25" t="str">
            <v>DIS2N</v>
          </cell>
          <cell r="BW25" t="str">
            <v>DIP3S</v>
          </cell>
          <cell r="BX25" t="str">
            <v>DEG TERMICA</v>
          </cell>
          <cell r="BY25" t="str">
            <v>FAC-D-TXT-HID-EOL</v>
          </cell>
          <cell r="BZ25" t="str">
            <v>D-TERXT-NIV-HID</v>
          </cell>
          <cell r="CA25" t="str">
            <v>H</v>
          </cell>
          <cell r="CB25" t="str">
            <v>CAP NETA</v>
          </cell>
          <cell r="CC25" t="str">
            <v>J</v>
          </cell>
          <cell r="CD25" t="str">
            <v>K</v>
          </cell>
          <cell r="CE25" t="str">
            <v>HID NORO</v>
          </cell>
          <cell r="CF25" t="str">
            <v>M</v>
          </cell>
          <cell r="CG25" t="str">
            <v>N</v>
          </cell>
          <cell r="CH25" t="str">
            <v>O</v>
          </cell>
          <cell r="CI25" t="str">
            <v>P</v>
          </cell>
          <cell r="CJ25" t="str">
            <v>Q</v>
          </cell>
          <cell r="CK25" t="str">
            <v>R</v>
          </cell>
          <cell r="CL25" t="str">
            <v>S</v>
          </cell>
          <cell r="CM25" t="str">
            <v>T</v>
          </cell>
          <cell r="CN25" t="str">
            <v>U</v>
          </cell>
        </row>
        <row r="26">
          <cell r="A26">
            <v>1</v>
          </cell>
          <cell r="B26">
            <v>1</v>
          </cell>
          <cell r="C26" t="str">
            <v>DIC</v>
          </cell>
          <cell r="D26">
            <v>47818</v>
          </cell>
          <cell r="E26">
            <v>2030</v>
          </cell>
          <cell r="F26" t="str">
            <v>PORTEZUELO   I</v>
          </cell>
          <cell r="G26">
            <v>1</v>
          </cell>
          <cell r="H26" t="str">
            <v>HID</v>
          </cell>
          <cell r="I26">
            <v>0.6</v>
          </cell>
          <cell r="J26">
            <v>0.6</v>
          </cell>
          <cell r="K26" t="str">
            <v>ENE</v>
          </cell>
          <cell r="L26">
            <v>1900</v>
          </cell>
          <cell r="M26" t="str">
            <v>ORI</v>
          </cell>
          <cell r="N26" t="str">
            <v>PUEBLA</v>
          </cell>
          <cell r="O26" t="str">
            <v>HID</v>
          </cell>
          <cell r="P26">
            <v>1</v>
          </cell>
          <cell r="Q26">
            <v>1.4999999999999999E-2</v>
          </cell>
          <cell r="R26">
            <v>0.06</v>
          </cell>
          <cell r="S26">
            <v>0.54826724210261335</v>
          </cell>
          <cell r="T26">
            <v>5.0000000000000001E-3</v>
          </cell>
          <cell r="U26">
            <v>2030</v>
          </cell>
          <cell r="V26" t="str">
            <v>S</v>
          </cell>
          <cell r="W26" t="str">
            <v>PUE</v>
          </cell>
          <cell r="X26">
            <v>2.5000000000000001E-2</v>
          </cell>
          <cell r="Y26">
            <v>2.5000000000000001E-2</v>
          </cell>
          <cell r="Z26">
            <v>2.5000000000000001E-2</v>
          </cell>
          <cell r="AA26">
            <v>2.5000000000000001E-2</v>
          </cell>
          <cell r="AB26">
            <v>2.5000000000000001E-2</v>
          </cell>
          <cell r="AC26">
            <v>2.5000000000000001E-2</v>
          </cell>
          <cell r="AD26">
            <v>2.5000000000000001E-2</v>
          </cell>
          <cell r="AE26">
            <v>2.5000000000000001E-2</v>
          </cell>
          <cell r="AF26">
            <v>2.5000000000000001E-2</v>
          </cell>
          <cell r="AG26">
            <v>2.5000000000000001E-2</v>
          </cell>
          <cell r="AH26">
            <v>2.5000000000000001E-2</v>
          </cell>
          <cell r="AI26">
            <v>2.5000000000000001E-2</v>
          </cell>
          <cell r="AJ26">
            <v>0.1</v>
          </cell>
          <cell r="AK26">
            <v>0.1</v>
          </cell>
          <cell r="AL26">
            <v>0.1</v>
          </cell>
          <cell r="AM26">
            <v>0.1</v>
          </cell>
          <cell r="AN26">
            <v>0.1</v>
          </cell>
          <cell r="AO26">
            <v>0.1</v>
          </cell>
          <cell r="AP26">
            <v>0.1</v>
          </cell>
          <cell r="AQ26">
            <v>0.1</v>
          </cell>
          <cell r="AR26">
            <v>0.1</v>
          </cell>
          <cell r="AS26">
            <v>0.1</v>
          </cell>
          <cell r="AT26">
            <v>0.1</v>
          </cell>
          <cell r="AU26">
            <v>0.1</v>
          </cell>
          <cell r="AV26">
            <v>2.5000000000000001E-2</v>
          </cell>
          <cell r="AW26">
            <v>2.5000000000000001E-2</v>
          </cell>
          <cell r="AX26">
            <v>2.5000000000000001E-2</v>
          </cell>
          <cell r="AY26">
            <v>2.5000000000000001E-2</v>
          </cell>
          <cell r="AZ26">
            <v>2.5000000000000001E-2</v>
          </cell>
          <cell r="BA26">
            <v>2.5000000000000001E-2</v>
          </cell>
          <cell r="BB26">
            <v>2.5000000000000001E-2</v>
          </cell>
          <cell r="BC26">
            <v>2.5000000000000001E-2</v>
          </cell>
          <cell r="BD26">
            <v>2.5000000000000001E-2</v>
          </cell>
          <cell r="BE26">
            <v>2.5000000000000001E-2</v>
          </cell>
          <cell r="BF26">
            <v>2.5000000000000001E-2</v>
          </cell>
          <cell r="BG26">
            <v>2.5000000000000001E-2</v>
          </cell>
          <cell r="BH26">
            <v>0.1</v>
          </cell>
          <cell r="BI26">
            <v>0.1</v>
          </cell>
          <cell r="BJ26">
            <v>0.1</v>
          </cell>
          <cell r="BK26">
            <v>0.1</v>
          </cell>
          <cell r="BL26">
            <v>0.1</v>
          </cell>
          <cell r="BM26">
            <v>0.1</v>
          </cell>
          <cell r="BN26">
            <v>0.1</v>
          </cell>
          <cell r="BO26">
            <v>0.1</v>
          </cell>
          <cell r="BP26">
            <v>0.1</v>
          </cell>
          <cell r="BQ26">
            <v>0.1</v>
          </cell>
          <cell r="BR26">
            <v>0.1</v>
          </cell>
          <cell r="BS26">
            <v>0.1</v>
          </cell>
          <cell r="BT26" t="str">
            <v>CFE</v>
          </cell>
          <cell r="BU26" t="str">
            <v>INT</v>
          </cell>
          <cell r="BV26">
            <v>1.4999999999999999E-2</v>
          </cell>
          <cell r="BW26">
            <v>1.4999999999999999E-2</v>
          </cell>
          <cell r="BX26">
            <v>0</v>
          </cell>
          <cell r="BY26">
            <v>6.1221263162311114E-2</v>
          </cell>
          <cell r="BZ26">
            <v>3.673275789738667E-2</v>
          </cell>
          <cell r="CB26">
            <v>0.59699999999999998</v>
          </cell>
          <cell r="CC26">
            <v>0.6</v>
          </cell>
          <cell r="CD26">
            <v>0.6</v>
          </cell>
        </row>
        <row r="27">
          <cell r="A27">
            <v>1</v>
          </cell>
          <cell r="B27">
            <v>1</v>
          </cell>
          <cell r="C27" t="str">
            <v>DIC</v>
          </cell>
          <cell r="D27">
            <v>47818</v>
          </cell>
          <cell r="E27">
            <v>2030</v>
          </cell>
          <cell r="F27" t="str">
            <v>PORTEZUELO   I</v>
          </cell>
          <cell r="G27">
            <v>3</v>
          </cell>
          <cell r="H27" t="str">
            <v>HID</v>
          </cell>
          <cell r="I27">
            <v>0.6</v>
          </cell>
          <cell r="J27">
            <v>0.6</v>
          </cell>
          <cell r="K27" t="str">
            <v>ENE</v>
          </cell>
          <cell r="L27">
            <v>1900</v>
          </cell>
          <cell r="M27" t="str">
            <v>ORI</v>
          </cell>
          <cell r="N27" t="str">
            <v>PUEBLA</v>
          </cell>
          <cell r="O27" t="str">
            <v>HID</v>
          </cell>
          <cell r="P27">
            <v>1</v>
          </cell>
          <cell r="Q27">
            <v>1.4999999999999999E-2</v>
          </cell>
          <cell r="R27">
            <v>0.06</v>
          </cell>
          <cell r="S27">
            <v>0.54826724210261335</v>
          </cell>
          <cell r="T27">
            <v>5.0000000000000001E-3</v>
          </cell>
          <cell r="U27">
            <v>2030</v>
          </cell>
          <cell r="V27" t="str">
            <v>S</v>
          </cell>
          <cell r="W27" t="str">
            <v>PUE</v>
          </cell>
          <cell r="X27">
            <v>2.5000000000000001E-2</v>
          </cell>
          <cell r="Y27">
            <v>2.5000000000000001E-2</v>
          </cell>
          <cell r="Z27">
            <v>2.5000000000000001E-2</v>
          </cell>
          <cell r="AA27">
            <v>2.5000000000000001E-2</v>
          </cell>
          <cell r="AB27">
            <v>2.5000000000000001E-2</v>
          </cell>
          <cell r="AC27">
            <v>2.5000000000000001E-2</v>
          </cell>
          <cell r="AD27">
            <v>2.5000000000000001E-2</v>
          </cell>
          <cell r="AE27">
            <v>2.5000000000000001E-2</v>
          </cell>
          <cell r="AF27">
            <v>2.5000000000000001E-2</v>
          </cell>
          <cell r="AG27">
            <v>2.5000000000000001E-2</v>
          </cell>
          <cell r="AH27">
            <v>2.5000000000000001E-2</v>
          </cell>
          <cell r="AI27">
            <v>2.5000000000000001E-2</v>
          </cell>
          <cell r="AJ27">
            <v>0.1</v>
          </cell>
          <cell r="AK27">
            <v>0.1</v>
          </cell>
          <cell r="AL27">
            <v>0.1</v>
          </cell>
          <cell r="AM27">
            <v>0.1</v>
          </cell>
          <cell r="AN27">
            <v>0.1</v>
          </cell>
          <cell r="AO27">
            <v>0.1</v>
          </cell>
          <cell r="AP27">
            <v>0.1</v>
          </cell>
          <cell r="AQ27">
            <v>0.1</v>
          </cell>
          <cell r="AR27">
            <v>0.1</v>
          </cell>
          <cell r="AS27">
            <v>0.1</v>
          </cell>
          <cell r="AT27">
            <v>0.1</v>
          </cell>
          <cell r="AU27">
            <v>0.1</v>
          </cell>
          <cell r="AV27">
            <v>2.5000000000000001E-2</v>
          </cell>
          <cell r="AW27">
            <v>2.5000000000000001E-2</v>
          </cell>
          <cell r="AX27">
            <v>2.5000000000000001E-2</v>
          </cell>
          <cell r="AY27">
            <v>2.5000000000000001E-2</v>
          </cell>
          <cell r="AZ27">
            <v>2.5000000000000001E-2</v>
          </cell>
          <cell r="BA27">
            <v>2.5000000000000001E-2</v>
          </cell>
          <cell r="BB27">
            <v>2.5000000000000001E-2</v>
          </cell>
          <cell r="BC27">
            <v>2.5000000000000001E-2</v>
          </cell>
          <cell r="BD27">
            <v>2.5000000000000001E-2</v>
          </cell>
          <cell r="BE27">
            <v>2.5000000000000001E-2</v>
          </cell>
          <cell r="BF27">
            <v>2.5000000000000001E-2</v>
          </cell>
          <cell r="BG27">
            <v>2.5000000000000001E-2</v>
          </cell>
          <cell r="BH27">
            <v>0.1</v>
          </cell>
          <cell r="BI27">
            <v>0.1</v>
          </cell>
          <cell r="BJ27">
            <v>0.1</v>
          </cell>
          <cell r="BK27">
            <v>0.1</v>
          </cell>
          <cell r="BL27">
            <v>0.1</v>
          </cell>
          <cell r="BM27">
            <v>0.1</v>
          </cell>
          <cell r="BN27">
            <v>0.1</v>
          </cell>
          <cell r="BO27">
            <v>0.1</v>
          </cell>
          <cell r="BP27">
            <v>0.1</v>
          </cell>
          <cell r="BQ27">
            <v>0.1</v>
          </cell>
          <cell r="BR27">
            <v>0.1</v>
          </cell>
          <cell r="BS27">
            <v>0.1</v>
          </cell>
          <cell r="BT27" t="str">
            <v>CFE</v>
          </cell>
          <cell r="BU27" t="str">
            <v>INT</v>
          </cell>
          <cell r="BV27">
            <v>1.4999999999999999E-2</v>
          </cell>
          <cell r="BW27">
            <v>1.4999999999999999E-2</v>
          </cell>
          <cell r="BX27">
            <v>0</v>
          </cell>
          <cell r="BY27">
            <v>6.1221263162311114E-2</v>
          </cell>
          <cell r="BZ27">
            <v>3.673275789738667E-2</v>
          </cell>
          <cell r="CB27">
            <v>0.59699999999999998</v>
          </cell>
          <cell r="CC27">
            <v>0.6</v>
          </cell>
          <cell r="CD27">
            <v>0.6</v>
          </cell>
        </row>
        <row r="28">
          <cell r="A28">
            <v>1</v>
          </cell>
          <cell r="B28">
            <v>1</v>
          </cell>
          <cell r="C28" t="str">
            <v>DIC</v>
          </cell>
          <cell r="D28">
            <v>47818</v>
          </cell>
          <cell r="E28">
            <v>2030</v>
          </cell>
          <cell r="F28" t="str">
            <v>IXTACZOQUITLÁN</v>
          </cell>
          <cell r="G28">
            <v>1</v>
          </cell>
          <cell r="H28" t="str">
            <v>HID</v>
          </cell>
          <cell r="I28">
            <v>1.6</v>
          </cell>
          <cell r="J28">
            <v>1.6</v>
          </cell>
          <cell r="K28" t="str">
            <v>ENE</v>
          </cell>
          <cell r="L28">
            <v>1902</v>
          </cell>
          <cell r="M28" t="str">
            <v>ORI</v>
          </cell>
          <cell r="N28" t="str">
            <v>VERACRUZ</v>
          </cell>
          <cell r="O28" t="str">
            <v>HID</v>
          </cell>
          <cell r="P28">
            <v>732</v>
          </cell>
          <cell r="Q28">
            <v>4.0000000000000008E-2</v>
          </cell>
          <cell r="R28">
            <v>0.16000000000000003</v>
          </cell>
          <cell r="S28">
            <v>1.4620459789403022</v>
          </cell>
          <cell r="T28">
            <v>5.0000000000000001E-3</v>
          </cell>
          <cell r="U28">
            <v>2030</v>
          </cell>
          <cell r="V28" t="str">
            <v>S</v>
          </cell>
          <cell r="W28" t="str">
            <v>VER</v>
          </cell>
          <cell r="X28">
            <v>2.5000000000000001E-2</v>
          </cell>
          <cell r="Y28">
            <v>2.5000000000000001E-2</v>
          </cell>
          <cell r="Z28">
            <v>2.5000000000000001E-2</v>
          </cell>
          <cell r="AA28">
            <v>2.5000000000000001E-2</v>
          </cell>
          <cell r="AB28">
            <v>2.5000000000000001E-2</v>
          </cell>
          <cell r="AC28">
            <v>2.5000000000000001E-2</v>
          </cell>
          <cell r="AD28">
            <v>2.5000000000000001E-2</v>
          </cell>
          <cell r="AE28">
            <v>2.5000000000000001E-2</v>
          </cell>
          <cell r="AF28">
            <v>2.5000000000000001E-2</v>
          </cell>
          <cell r="AG28">
            <v>2.5000000000000001E-2</v>
          </cell>
          <cell r="AH28">
            <v>2.5000000000000001E-2</v>
          </cell>
          <cell r="AI28">
            <v>2.5000000000000001E-2</v>
          </cell>
          <cell r="AJ28">
            <v>0.1</v>
          </cell>
          <cell r="AK28">
            <v>0.1</v>
          </cell>
          <cell r="AL28">
            <v>0.1</v>
          </cell>
          <cell r="AM28">
            <v>0.1</v>
          </cell>
          <cell r="AN28">
            <v>0.1</v>
          </cell>
          <cell r="AO28">
            <v>0.1</v>
          </cell>
          <cell r="AP28">
            <v>0.1</v>
          </cell>
          <cell r="AQ28">
            <v>0.1</v>
          </cell>
          <cell r="AR28">
            <v>0.1</v>
          </cell>
          <cell r="AS28">
            <v>0.1</v>
          </cell>
          <cell r="AT28">
            <v>0.1</v>
          </cell>
          <cell r="AU28">
            <v>0.1</v>
          </cell>
          <cell r="AV28">
            <v>2.5000000000000001E-2</v>
          </cell>
          <cell r="AW28">
            <v>2.5000000000000001E-2</v>
          </cell>
          <cell r="AX28">
            <v>2.5000000000000001E-2</v>
          </cell>
          <cell r="AY28">
            <v>2.5000000000000001E-2</v>
          </cell>
          <cell r="AZ28">
            <v>2.5000000000000001E-2</v>
          </cell>
          <cell r="BA28">
            <v>2.5000000000000001E-2</v>
          </cell>
          <cell r="BB28">
            <v>2.5000000000000001E-2</v>
          </cell>
          <cell r="BC28">
            <v>2.5000000000000001E-2</v>
          </cell>
          <cell r="BD28">
            <v>2.5000000000000001E-2</v>
          </cell>
          <cell r="BE28">
            <v>2.5000000000000001E-2</v>
          </cell>
          <cell r="BF28">
            <v>2.5000000000000001E-2</v>
          </cell>
          <cell r="BG28">
            <v>2.5000000000000001E-2</v>
          </cell>
          <cell r="BH28">
            <v>0.1</v>
          </cell>
          <cell r="BI28">
            <v>0.1</v>
          </cell>
          <cell r="BJ28">
            <v>0.1</v>
          </cell>
          <cell r="BK28">
            <v>0.1</v>
          </cell>
          <cell r="BL28">
            <v>0.1</v>
          </cell>
          <cell r="BM28">
            <v>0.1</v>
          </cell>
          <cell r="BN28">
            <v>0.1</v>
          </cell>
          <cell r="BO28">
            <v>0.1</v>
          </cell>
          <cell r="BP28">
            <v>0.1</v>
          </cell>
          <cell r="BQ28">
            <v>0.1</v>
          </cell>
          <cell r="BR28">
            <v>0.1</v>
          </cell>
          <cell r="BS28">
            <v>0.1</v>
          </cell>
          <cell r="BT28" t="str">
            <v>CFE</v>
          </cell>
          <cell r="BU28" t="str">
            <v>INT</v>
          </cell>
          <cell r="BV28">
            <v>4.0000000000000008E-2</v>
          </cell>
          <cell r="BW28">
            <v>4.0000000000000008E-2</v>
          </cell>
          <cell r="BX28">
            <v>0</v>
          </cell>
          <cell r="BY28">
            <v>6.1221263162311114E-2</v>
          </cell>
          <cell r="BZ28">
            <v>9.7954021059697791E-2</v>
          </cell>
          <cell r="CB28">
            <v>1.5920000000000001</v>
          </cell>
          <cell r="CC28">
            <v>1.6</v>
          </cell>
          <cell r="CD28">
            <v>1.6</v>
          </cell>
        </row>
        <row r="29">
          <cell r="A29">
            <v>1</v>
          </cell>
          <cell r="B29">
            <v>1</v>
          </cell>
          <cell r="C29" t="str">
            <v>DIC</v>
          </cell>
          <cell r="D29">
            <v>47818</v>
          </cell>
          <cell r="E29">
            <v>2030</v>
          </cell>
          <cell r="I29">
            <v>0</v>
          </cell>
          <cell r="J29">
            <v>0</v>
          </cell>
          <cell r="K29" t="str">
            <v>ENE</v>
          </cell>
          <cell r="L29">
            <v>1903</v>
          </cell>
          <cell r="M29" t="str">
            <v>CEN</v>
          </cell>
          <cell r="N29" t="str">
            <v>CENTRAL</v>
          </cell>
          <cell r="O29" t="str">
            <v>TER</v>
          </cell>
          <cell r="P29">
            <v>1097</v>
          </cell>
          <cell r="Q29">
            <v>0</v>
          </cell>
          <cell r="R29">
            <v>0</v>
          </cell>
          <cell r="S29">
            <v>0</v>
          </cell>
          <cell r="T29">
            <v>5.0000000000000001E-3</v>
          </cell>
          <cell r="U29">
            <v>2030</v>
          </cell>
          <cell r="V29" t="str">
            <v>S</v>
          </cell>
          <cell r="W29" t="str">
            <v>MEX</v>
          </cell>
          <cell r="X29">
            <v>0.9</v>
          </cell>
          <cell r="Y29">
            <v>0.9</v>
          </cell>
          <cell r="Z29">
            <v>0.9</v>
          </cell>
          <cell r="AA29">
            <v>0.9</v>
          </cell>
          <cell r="AB29">
            <v>0.9</v>
          </cell>
          <cell r="AC29">
            <v>0.9</v>
          </cell>
          <cell r="AD29">
            <v>0.9</v>
          </cell>
          <cell r="AE29">
            <v>0.9</v>
          </cell>
          <cell r="AF29">
            <v>0.9</v>
          </cell>
          <cell r="AG29">
            <v>0.9</v>
          </cell>
          <cell r="AH29">
            <v>0.9</v>
          </cell>
          <cell r="AI29">
            <v>0.9</v>
          </cell>
          <cell r="AJ29">
            <v>0.1</v>
          </cell>
          <cell r="AK29">
            <v>0.1</v>
          </cell>
          <cell r="AL29">
            <v>0.1</v>
          </cell>
          <cell r="AM29">
            <v>0.1</v>
          </cell>
          <cell r="AN29">
            <v>0.1</v>
          </cell>
          <cell r="AO29">
            <v>0.1</v>
          </cell>
          <cell r="AP29">
            <v>0.1</v>
          </cell>
          <cell r="AQ29">
            <v>0.1</v>
          </cell>
          <cell r="AR29">
            <v>0.1</v>
          </cell>
          <cell r="AS29">
            <v>0.1</v>
          </cell>
          <cell r="AT29">
            <v>0.1</v>
          </cell>
          <cell r="AU29">
            <v>0.1</v>
          </cell>
          <cell r="AV29">
            <v>0.9</v>
          </cell>
          <cell r="AW29">
            <v>0.9</v>
          </cell>
          <cell r="AX29">
            <v>0.9</v>
          </cell>
          <cell r="AY29">
            <v>0.9</v>
          </cell>
          <cell r="AZ29">
            <v>0.9</v>
          </cell>
          <cell r="BA29">
            <v>0.9</v>
          </cell>
          <cell r="BB29">
            <v>0.9</v>
          </cell>
          <cell r="BC29">
            <v>0.9</v>
          </cell>
          <cell r="BD29">
            <v>0.9</v>
          </cell>
          <cell r="BE29">
            <v>0.9</v>
          </cell>
          <cell r="BF29">
            <v>0.9</v>
          </cell>
          <cell r="BG29">
            <v>0.9</v>
          </cell>
          <cell r="BH29">
            <v>0.1</v>
          </cell>
          <cell r="BI29">
            <v>0.1</v>
          </cell>
          <cell r="BJ29">
            <v>0.1</v>
          </cell>
          <cell r="BK29">
            <v>0.1</v>
          </cell>
          <cell r="BL29">
            <v>0.1</v>
          </cell>
          <cell r="BM29">
            <v>0.1</v>
          </cell>
          <cell r="BN29">
            <v>0.1</v>
          </cell>
          <cell r="BO29">
            <v>0.1</v>
          </cell>
          <cell r="BP29">
            <v>0.1</v>
          </cell>
          <cell r="BQ29">
            <v>0.1</v>
          </cell>
          <cell r="BR29">
            <v>0.1</v>
          </cell>
          <cell r="BS29">
            <v>0.1</v>
          </cell>
          <cell r="BT29" t="str">
            <v>CFE</v>
          </cell>
          <cell r="BU29" t="str">
            <v>INT</v>
          </cell>
          <cell r="BV29">
            <v>0</v>
          </cell>
          <cell r="BW29">
            <v>0</v>
          </cell>
          <cell r="BX29">
            <v>0</v>
          </cell>
          <cell r="BY29">
            <v>6.1221263162311114E-2</v>
          </cell>
          <cell r="BZ29">
            <v>0</v>
          </cell>
          <cell r="CB29">
            <v>0</v>
          </cell>
          <cell r="CC29">
            <v>0</v>
          </cell>
          <cell r="CD29">
            <v>0</v>
          </cell>
        </row>
        <row r="30">
          <cell r="A30">
            <v>1</v>
          </cell>
          <cell r="B30">
            <v>10</v>
          </cell>
          <cell r="C30" t="str">
            <v>DIC</v>
          </cell>
          <cell r="D30">
            <v>47818</v>
          </cell>
          <cell r="E30">
            <v>2030</v>
          </cell>
          <cell r="I30">
            <v>0</v>
          </cell>
          <cell r="J30">
            <v>0</v>
          </cell>
          <cell r="K30" t="str">
            <v>OCT</v>
          </cell>
          <cell r="L30">
            <v>1903</v>
          </cell>
          <cell r="M30" t="str">
            <v>CEN</v>
          </cell>
          <cell r="N30" t="str">
            <v>CENTRAL</v>
          </cell>
          <cell r="O30" t="str">
            <v>TER</v>
          </cell>
          <cell r="P30">
            <v>1370</v>
          </cell>
          <cell r="Q30">
            <v>0</v>
          </cell>
          <cell r="R30">
            <v>0</v>
          </cell>
          <cell r="S30">
            <v>0</v>
          </cell>
          <cell r="T30">
            <v>5.0000000000000001E-3</v>
          </cell>
          <cell r="U30">
            <v>2030</v>
          </cell>
          <cell r="V30" t="str">
            <v>S</v>
          </cell>
          <cell r="W30" t="str">
            <v>MEX</v>
          </cell>
          <cell r="X30">
            <v>0.9</v>
          </cell>
          <cell r="Y30">
            <v>0.9</v>
          </cell>
          <cell r="Z30">
            <v>0.9</v>
          </cell>
          <cell r="AA30">
            <v>0.9</v>
          </cell>
          <cell r="AB30">
            <v>0.9</v>
          </cell>
          <cell r="AC30">
            <v>0.9</v>
          </cell>
          <cell r="AD30">
            <v>0.9</v>
          </cell>
          <cell r="AE30">
            <v>0.9</v>
          </cell>
          <cell r="AF30">
            <v>0.9</v>
          </cell>
          <cell r="AG30">
            <v>0.9</v>
          </cell>
          <cell r="AH30">
            <v>0.9</v>
          </cell>
          <cell r="AI30">
            <v>0.9</v>
          </cell>
          <cell r="AJ30">
            <v>0.1</v>
          </cell>
          <cell r="AK30">
            <v>0.1</v>
          </cell>
          <cell r="AL30">
            <v>0.1</v>
          </cell>
          <cell r="AM30">
            <v>0.1</v>
          </cell>
          <cell r="AN30">
            <v>0.1</v>
          </cell>
          <cell r="AO30">
            <v>0.1</v>
          </cell>
          <cell r="AP30">
            <v>0.1</v>
          </cell>
          <cell r="AQ30">
            <v>0.1</v>
          </cell>
          <cell r="AR30">
            <v>0.1</v>
          </cell>
          <cell r="AS30">
            <v>0.1</v>
          </cell>
          <cell r="AT30">
            <v>0.1</v>
          </cell>
          <cell r="AU30">
            <v>0.1</v>
          </cell>
          <cell r="AV30">
            <v>0.9</v>
          </cell>
          <cell r="AW30">
            <v>0.9</v>
          </cell>
          <cell r="AX30">
            <v>0.9</v>
          </cell>
          <cell r="AY30">
            <v>0.9</v>
          </cell>
          <cell r="AZ30">
            <v>0.9</v>
          </cell>
          <cell r="BA30">
            <v>0.9</v>
          </cell>
          <cell r="BB30">
            <v>0.9</v>
          </cell>
          <cell r="BC30">
            <v>0.9</v>
          </cell>
          <cell r="BD30">
            <v>0.9</v>
          </cell>
          <cell r="BE30">
            <v>0.9</v>
          </cell>
          <cell r="BF30">
            <v>0.9</v>
          </cell>
          <cell r="BG30">
            <v>0.9</v>
          </cell>
          <cell r="BH30">
            <v>0.1</v>
          </cell>
          <cell r="BI30">
            <v>0.1</v>
          </cell>
          <cell r="BJ30">
            <v>0.1</v>
          </cell>
          <cell r="BK30">
            <v>0.1</v>
          </cell>
          <cell r="BL30">
            <v>0.1</v>
          </cell>
          <cell r="BM30">
            <v>0.1</v>
          </cell>
          <cell r="BN30">
            <v>0.1</v>
          </cell>
          <cell r="BO30">
            <v>0.1</v>
          </cell>
          <cell r="BP30">
            <v>0.1</v>
          </cell>
          <cell r="BQ30">
            <v>0.1</v>
          </cell>
          <cell r="BR30">
            <v>0.1</v>
          </cell>
          <cell r="BS30">
            <v>0.1</v>
          </cell>
          <cell r="BT30" t="str">
            <v>CFE</v>
          </cell>
          <cell r="BU30" t="str">
            <v>INT</v>
          </cell>
          <cell r="BV30">
            <v>0</v>
          </cell>
          <cell r="BW30">
            <v>0</v>
          </cell>
          <cell r="BX30">
            <v>0</v>
          </cell>
          <cell r="BY30">
            <v>6.1221263162311114E-2</v>
          </cell>
          <cell r="BZ30">
            <v>0</v>
          </cell>
          <cell r="CB30">
            <v>0</v>
          </cell>
          <cell r="CC30">
            <v>0</v>
          </cell>
          <cell r="CD30">
            <v>0</v>
          </cell>
        </row>
        <row r="31">
          <cell r="A31">
            <v>1</v>
          </cell>
          <cell r="B31">
            <v>2</v>
          </cell>
          <cell r="C31" t="str">
            <v>DIC</v>
          </cell>
          <cell r="D31">
            <v>47818</v>
          </cell>
          <cell r="E31">
            <v>2030</v>
          </cell>
          <cell r="F31" t="str">
            <v>PORTEZUELO   I</v>
          </cell>
          <cell r="G31">
            <v>2</v>
          </cell>
          <cell r="H31" t="str">
            <v>HID</v>
          </cell>
          <cell r="I31">
            <v>0.8</v>
          </cell>
          <cell r="J31">
            <v>0.8</v>
          </cell>
          <cell r="K31" t="str">
            <v>FEB</v>
          </cell>
          <cell r="L31">
            <v>1904</v>
          </cell>
          <cell r="M31" t="str">
            <v>ORI</v>
          </cell>
          <cell r="N31" t="str">
            <v>PUEBLA</v>
          </cell>
          <cell r="O31" t="str">
            <v>HID</v>
          </cell>
          <cell r="P31">
            <v>1493</v>
          </cell>
          <cell r="Q31">
            <v>2.0000000000000004E-2</v>
          </cell>
          <cell r="R31">
            <v>8.0000000000000016E-2</v>
          </cell>
          <cell r="S31">
            <v>0.7310229894701511</v>
          </cell>
          <cell r="T31">
            <v>5.0000000000000001E-3</v>
          </cell>
          <cell r="U31">
            <v>2030</v>
          </cell>
          <cell r="V31" t="str">
            <v>S</v>
          </cell>
          <cell r="W31" t="str">
            <v>PUE</v>
          </cell>
          <cell r="X31">
            <v>2.5000000000000001E-2</v>
          </cell>
          <cell r="Y31">
            <v>2.5000000000000001E-2</v>
          </cell>
          <cell r="Z31">
            <v>2.5000000000000001E-2</v>
          </cell>
          <cell r="AA31">
            <v>2.5000000000000001E-2</v>
          </cell>
          <cell r="AB31">
            <v>2.5000000000000001E-2</v>
          </cell>
          <cell r="AC31">
            <v>2.5000000000000001E-2</v>
          </cell>
          <cell r="AD31">
            <v>2.5000000000000001E-2</v>
          </cell>
          <cell r="AE31">
            <v>2.5000000000000001E-2</v>
          </cell>
          <cell r="AF31">
            <v>2.5000000000000001E-2</v>
          </cell>
          <cell r="AG31">
            <v>2.5000000000000001E-2</v>
          </cell>
          <cell r="AH31">
            <v>2.5000000000000001E-2</v>
          </cell>
          <cell r="AI31">
            <v>2.5000000000000001E-2</v>
          </cell>
          <cell r="AJ31">
            <v>0.1</v>
          </cell>
          <cell r="AK31">
            <v>0.1</v>
          </cell>
          <cell r="AL31">
            <v>0.1</v>
          </cell>
          <cell r="AM31">
            <v>0.1</v>
          </cell>
          <cell r="AN31">
            <v>0.1</v>
          </cell>
          <cell r="AO31">
            <v>0.1</v>
          </cell>
          <cell r="AP31">
            <v>0.1</v>
          </cell>
          <cell r="AQ31">
            <v>0.1</v>
          </cell>
          <cell r="AR31">
            <v>0.1</v>
          </cell>
          <cell r="AS31">
            <v>0.1</v>
          </cell>
          <cell r="AT31">
            <v>0.1</v>
          </cell>
          <cell r="AU31">
            <v>0.1</v>
          </cell>
          <cell r="AV31">
            <v>2.5000000000000001E-2</v>
          </cell>
          <cell r="AW31">
            <v>2.5000000000000001E-2</v>
          </cell>
          <cell r="AX31">
            <v>2.5000000000000001E-2</v>
          </cell>
          <cell r="AY31">
            <v>2.5000000000000001E-2</v>
          </cell>
          <cell r="AZ31">
            <v>2.5000000000000001E-2</v>
          </cell>
          <cell r="BA31">
            <v>2.5000000000000001E-2</v>
          </cell>
          <cell r="BB31">
            <v>2.5000000000000001E-2</v>
          </cell>
          <cell r="BC31">
            <v>2.5000000000000001E-2</v>
          </cell>
          <cell r="BD31">
            <v>2.5000000000000001E-2</v>
          </cell>
          <cell r="BE31">
            <v>2.5000000000000001E-2</v>
          </cell>
          <cell r="BF31">
            <v>2.5000000000000001E-2</v>
          </cell>
          <cell r="BG31">
            <v>2.5000000000000001E-2</v>
          </cell>
          <cell r="BH31">
            <v>0.1</v>
          </cell>
          <cell r="BI31">
            <v>0.1</v>
          </cell>
          <cell r="BJ31">
            <v>0.1</v>
          </cell>
          <cell r="BK31">
            <v>0.1</v>
          </cell>
          <cell r="BL31">
            <v>0.1</v>
          </cell>
          <cell r="BM31">
            <v>0.1</v>
          </cell>
          <cell r="BN31">
            <v>0.1</v>
          </cell>
          <cell r="BO31">
            <v>0.1</v>
          </cell>
          <cell r="BP31">
            <v>0.1</v>
          </cell>
          <cell r="BQ31">
            <v>0.1</v>
          </cell>
          <cell r="BR31">
            <v>0.1</v>
          </cell>
          <cell r="BS31">
            <v>0.1</v>
          </cell>
          <cell r="BT31" t="str">
            <v>CFE</v>
          </cell>
          <cell r="BU31" t="str">
            <v>INT</v>
          </cell>
          <cell r="BV31">
            <v>2.0000000000000004E-2</v>
          </cell>
          <cell r="BW31">
            <v>2.0000000000000004E-2</v>
          </cell>
          <cell r="BX31">
            <v>0</v>
          </cell>
          <cell r="BY31">
            <v>6.1221263162311114E-2</v>
          </cell>
          <cell r="BZ31">
            <v>4.8977010529848895E-2</v>
          </cell>
          <cell r="CB31">
            <v>0.79600000000000004</v>
          </cell>
          <cell r="CC31">
            <v>0.8</v>
          </cell>
          <cell r="CD31">
            <v>0.8</v>
          </cell>
        </row>
        <row r="32">
          <cell r="A32">
            <v>1</v>
          </cell>
          <cell r="B32">
            <v>3</v>
          </cell>
          <cell r="C32" t="str">
            <v>DIC</v>
          </cell>
          <cell r="D32">
            <v>47818</v>
          </cell>
          <cell r="E32">
            <v>2030</v>
          </cell>
          <cell r="I32">
            <v>0</v>
          </cell>
          <cell r="J32">
            <v>0</v>
          </cell>
          <cell r="K32" t="str">
            <v>MAR</v>
          </cell>
          <cell r="L32">
            <v>1905</v>
          </cell>
          <cell r="M32" t="str">
            <v>CEN</v>
          </cell>
          <cell r="N32" t="str">
            <v>CENTRAL</v>
          </cell>
          <cell r="O32" t="str">
            <v>TER</v>
          </cell>
          <cell r="P32">
            <v>1887</v>
          </cell>
          <cell r="Q32">
            <v>0</v>
          </cell>
          <cell r="R32">
            <v>0</v>
          </cell>
          <cell r="S32">
            <v>0</v>
          </cell>
          <cell r="T32">
            <v>5.0000000000000001E-3</v>
          </cell>
          <cell r="U32">
            <v>2030</v>
          </cell>
          <cell r="V32" t="str">
            <v>S</v>
          </cell>
          <cell r="W32" t="str">
            <v>MEX</v>
          </cell>
          <cell r="X32">
            <v>0.9</v>
          </cell>
          <cell r="Y32">
            <v>0.9</v>
          </cell>
          <cell r="Z32">
            <v>0.9</v>
          </cell>
          <cell r="AA32">
            <v>0.9</v>
          </cell>
          <cell r="AB32">
            <v>0.9</v>
          </cell>
          <cell r="AC32">
            <v>0.9</v>
          </cell>
          <cell r="AD32">
            <v>0.9</v>
          </cell>
          <cell r="AE32">
            <v>0.9</v>
          </cell>
          <cell r="AF32">
            <v>0.9</v>
          </cell>
          <cell r="AG32">
            <v>0.9</v>
          </cell>
          <cell r="AH32">
            <v>0.9</v>
          </cell>
          <cell r="AI32">
            <v>0.9</v>
          </cell>
          <cell r="AJ32">
            <v>0.1</v>
          </cell>
          <cell r="AK32">
            <v>0.1</v>
          </cell>
          <cell r="AL32">
            <v>0.1</v>
          </cell>
          <cell r="AM32">
            <v>0.1</v>
          </cell>
          <cell r="AN32">
            <v>0.1</v>
          </cell>
          <cell r="AO32">
            <v>0.1</v>
          </cell>
          <cell r="AP32">
            <v>0.1</v>
          </cell>
          <cell r="AQ32">
            <v>0.1</v>
          </cell>
          <cell r="AR32">
            <v>0.1</v>
          </cell>
          <cell r="AS32">
            <v>0.1</v>
          </cell>
          <cell r="AT32">
            <v>0.1</v>
          </cell>
          <cell r="AU32">
            <v>0.1</v>
          </cell>
          <cell r="AV32">
            <v>0.9</v>
          </cell>
          <cell r="AW32">
            <v>0.9</v>
          </cell>
          <cell r="AX32">
            <v>0.9</v>
          </cell>
          <cell r="AY32">
            <v>0.9</v>
          </cell>
          <cell r="AZ32">
            <v>0.9</v>
          </cell>
          <cell r="BA32">
            <v>0.9</v>
          </cell>
          <cell r="BB32">
            <v>0.9</v>
          </cell>
          <cell r="BC32">
            <v>0.9</v>
          </cell>
          <cell r="BD32">
            <v>0.9</v>
          </cell>
          <cell r="BE32">
            <v>0.9</v>
          </cell>
          <cell r="BF32">
            <v>0.9</v>
          </cell>
          <cell r="BG32">
            <v>0.9</v>
          </cell>
          <cell r="BH32">
            <v>0.1</v>
          </cell>
          <cell r="BI32">
            <v>0.1</v>
          </cell>
          <cell r="BJ32">
            <v>0.1</v>
          </cell>
          <cell r="BK32">
            <v>0.1</v>
          </cell>
          <cell r="BL32">
            <v>0.1</v>
          </cell>
          <cell r="BM32">
            <v>0.1</v>
          </cell>
          <cell r="BN32">
            <v>0.1</v>
          </cell>
          <cell r="BO32">
            <v>0.1</v>
          </cell>
          <cell r="BP32">
            <v>0.1</v>
          </cell>
          <cell r="BQ32">
            <v>0.1</v>
          </cell>
          <cell r="BR32">
            <v>0.1</v>
          </cell>
          <cell r="BS32">
            <v>0.1</v>
          </cell>
          <cell r="BT32" t="str">
            <v>CFE</v>
          </cell>
          <cell r="BU32" t="str">
            <v>INT</v>
          </cell>
          <cell r="BV32">
            <v>0</v>
          </cell>
          <cell r="BW32">
            <v>0</v>
          </cell>
          <cell r="BX32">
            <v>0</v>
          </cell>
          <cell r="BY32">
            <v>6.1221263162311114E-2</v>
          </cell>
          <cell r="BZ32">
            <v>0</v>
          </cell>
          <cell r="CB32">
            <v>0</v>
          </cell>
          <cell r="CC32">
            <v>0</v>
          </cell>
          <cell r="CD32">
            <v>0</v>
          </cell>
        </row>
        <row r="33">
          <cell r="A33">
            <v>1</v>
          </cell>
          <cell r="B33">
            <v>4</v>
          </cell>
          <cell r="C33" t="str">
            <v>DIC</v>
          </cell>
          <cell r="D33">
            <v>47818</v>
          </cell>
          <cell r="E33">
            <v>2030</v>
          </cell>
          <cell r="F33" t="str">
            <v>TIRIO</v>
          </cell>
          <cell r="G33">
            <v>2</v>
          </cell>
          <cell r="H33" t="str">
            <v>HID</v>
          </cell>
          <cell r="I33">
            <v>0.22</v>
          </cell>
          <cell r="J33">
            <v>0.22</v>
          </cell>
          <cell r="K33" t="str">
            <v>ABR</v>
          </cell>
          <cell r="L33">
            <v>1905</v>
          </cell>
          <cell r="M33" t="str">
            <v>OCC</v>
          </cell>
          <cell r="N33" t="str">
            <v>CARAPAN</v>
          </cell>
          <cell r="O33" t="str">
            <v>HID</v>
          </cell>
          <cell r="P33">
            <v>1918</v>
          </cell>
          <cell r="Q33">
            <v>5.5000000000000005E-3</v>
          </cell>
          <cell r="R33">
            <v>2.2000000000000002E-2</v>
          </cell>
          <cell r="S33">
            <v>0.20103132210429156</v>
          </cell>
          <cell r="T33">
            <v>5.0000000000000001E-3</v>
          </cell>
          <cell r="U33">
            <v>2030</v>
          </cell>
          <cell r="V33" t="str">
            <v>S</v>
          </cell>
          <cell r="W33" t="str">
            <v>MICH</v>
          </cell>
          <cell r="X33">
            <v>2.5000000000000001E-2</v>
          </cell>
          <cell r="Y33">
            <v>2.5000000000000001E-2</v>
          </cell>
          <cell r="Z33">
            <v>2.5000000000000001E-2</v>
          </cell>
          <cell r="AA33">
            <v>2.5000000000000001E-2</v>
          </cell>
          <cell r="AB33">
            <v>2.5000000000000001E-2</v>
          </cell>
          <cell r="AC33">
            <v>2.5000000000000001E-2</v>
          </cell>
          <cell r="AD33">
            <v>2.5000000000000001E-2</v>
          </cell>
          <cell r="AE33">
            <v>2.5000000000000001E-2</v>
          </cell>
          <cell r="AF33">
            <v>2.5000000000000001E-2</v>
          </cell>
          <cell r="AG33">
            <v>2.5000000000000001E-2</v>
          </cell>
          <cell r="AH33">
            <v>2.5000000000000001E-2</v>
          </cell>
          <cell r="AI33">
            <v>2.5000000000000001E-2</v>
          </cell>
          <cell r="AJ33">
            <v>0.1</v>
          </cell>
          <cell r="AK33">
            <v>0.1</v>
          </cell>
          <cell r="AL33">
            <v>0.1</v>
          </cell>
          <cell r="AM33">
            <v>0.1</v>
          </cell>
          <cell r="AN33">
            <v>0.1</v>
          </cell>
          <cell r="AO33">
            <v>0.1</v>
          </cell>
          <cell r="AP33">
            <v>0.1</v>
          </cell>
          <cell r="AQ33">
            <v>0.1</v>
          </cell>
          <cell r="AR33">
            <v>0.1</v>
          </cell>
          <cell r="AS33">
            <v>0.1</v>
          </cell>
          <cell r="AT33">
            <v>0.1</v>
          </cell>
          <cell r="AU33">
            <v>0.1</v>
          </cell>
          <cell r="AV33">
            <v>2.5000000000000001E-2</v>
          </cell>
          <cell r="AW33">
            <v>2.5000000000000001E-2</v>
          </cell>
          <cell r="AX33">
            <v>2.5000000000000001E-2</v>
          </cell>
          <cell r="AY33">
            <v>2.5000000000000001E-2</v>
          </cell>
          <cell r="AZ33">
            <v>2.5000000000000001E-2</v>
          </cell>
          <cell r="BA33">
            <v>2.5000000000000001E-2</v>
          </cell>
          <cell r="BB33">
            <v>2.5000000000000001E-2</v>
          </cell>
          <cell r="BC33">
            <v>2.5000000000000001E-2</v>
          </cell>
          <cell r="BD33">
            <v>2.5000000000000001E-2</v>
          </cell>
          <cell r="BE33">
            <v>2.5000000000000001E-2</v>
          </cell>
          <cell r="BF33">
            <v>2.5000000000000001E-2</v>
          </cell>
          <cell r="BG33">
            <v>2.5000000000000001E-2</v>
          </cell>
          <cell r="BH33">
            <v>0.1</v>
          </cell>
          <cell r="BI33">
            <v>0.1</v>
          </cell>
          <cell r="BJ33">
            <v>0.1</v>
          </cell>
          <cell r="BK33">
            <v>0.1</v>
          </cell>
          <cell r="BL33">
            <v>0.1</v>
          </cell>
          <cell r="BM33">
            <v>0.1</v>
          </cell>
          <cell r="BN33">
            <v>0.1</v>
          </cell>
          <cell r="BO33">
            <v>0.1</v>
          </cell>
          <cell r="BP33">
            <v>0.1</v>
          </cell>
          <cell r="BQ33">
            <v>0.1</v>
          </cell>
          <cell r="BR33">
            <v>0.1</v>
          </cell>
          <cell r="BS33">
            <v>0.1</v>
          </cell>
          <cell r="BT33" t="str">
            <v>CFE</v>
          </cell>
          <cell r="BU33" t="str">
            <v>INT</v>
          </cell>
          <cell r="BV33">
            <v>5.5000000000000005E-3</v>
          </cell>
          <cell r="BW33">
            <v>5.5000000000000005E-3</v>
          </cell>
          <cell r="BX33">
            <v>0</v>
          </cell>
          <cell r="BY33">
            <v>6.1221263162311114E-2</v>
          </cell>
          <cell r="BZ33">
            <v>1.3468677895708445E-2</v>
          </cell>
          <cell r="CB33">
            <v>0.21890000000000001</v>
          </cell>
          <cell r="CC33">
            <v>0.22</v>
          </cell>
          <cell r="CD33">
            <v>0.22</v>
          </cell>
        </row>
        <row r="34">
          <cell r="A34">
            <v>1</v>
          </cell>
          <cell r="B34">
            <v>1</v>
          </cell>
          <cell r="C34" t="str">
            <v>DIC</v>
          </cell>
          <cell r="D34">
            <v>42339</v>
          </cell>
          <cell r="E34">
            <v>2015</v>
          </cell>
          <cell r="F34" t="str">
            <v>NECAXA</v>
          </cell>
          <cell r="G34">
            <v>7</v>
          </cell>
          <cell r="H34" t="str">
            <v>HID</v>
          </cell>
          <cell r="I34">
            <v>7</v>
          </cell>
          <cell r="J34">
            <v>7</v>
          </cell>
          <cell r="K34" t="str">
            <v>ENE</v>
          </cell>
          <cell r="L34">
            <v>1905</v>
          </cell>
          <cell r="M34" t="str">
            <v>CEN</v>
          </cell>
          <cell r="N34" t="str">
            <v>CENTRAL</v>
          </cell>
          <cell r="O34" t="str">
            <v>HID</v>
          </cell>
          <cell r="P34">
            <v>1828</v>
          </cell>
          <cell r="Q34">
            <v>6.3</v>
          </cell>
          <cell r="R34">
            <v>0.70000000000000007</v>
          </cell>
          <cell r="S34">
            <v>0.2714511578638224</v>
          </cell>
          <cell r="T34">
            <v>5.0000000000000001E-3</v>
          </cell>
          <cell r="U34">
            <v>2015</v>
          </cell>
          <cell r="V34" t="str">
            <v>S</v>
          </cell>
          <cell r="W34" t="str">
            <v>PUE</v>
          </cell>
          <cell r="X34">
            <v>0.9</v>
          </cell>
          <cell r="Y34">
            <v>0.9</v>
          </cell>
          <cell r="Z34">
            <v>0.9</v>
          </cell>
          <cell r="AA34">
            <v>0.9</v>
          </cell>
          <cell r="AB34">
            <v>0.9</v>
          </cell>
          <cell r="AC34">
            <v>0.9</v>
          </cell>
          <cell r="AD34">
            <v>0.9</v>
          </cell>
          <cell r="AE34">
            <v>0.9</v>
          </cell>
          <cell r="AF34">
            <v>0.9</v>
          </cell>
          <cell r="AG34">
            <v>0.9</v>
          </cell>
          <cell r="AH34">
            <v>0.9</v>
          </cell>
          <cell r="AI34">
            <v>0.9</v>
          </cell>
          <cell r="AJ34">
            <v>0.1</v>
          </cell>
          <cell r="AK34">
            <v>0.1</v>
          </cell>
          <cell r="AL34">
            <v>0.1</v>
          </cell>
          <cell r="AM34">
            <v>0.1</v>
          </cell>
          <cell r="AN34">
            <v>0.1</v>
          </cell>
          <cell r="AO34">
            <v>0.1</v>
          </cell>
          <cell r="AP34">
            <v>0.1</v>
          </cell>
          <cell r="AQ34">
            <v>0.1</v>
          </cell>
          <cell r="AR34">
            <v>0.1</v>
          </cell>
          <cell r="AS34">
            <v>0.1</v>
          </cell>
          <cell r="AT34">
            <v>0.1</v>
          </cell>
          <cell r="AU34">
            <v>0.1</v>
          </cell>
          <cell r="AV34">
            <v>0.9</v>
          </cell>
          <cell r="AW34">
            <v>0.9</v>
          </cell>
          <cell r="AX34">
            <v>0.9</v>
          </cell>
          <cell r="AY34">
            <v>0.9</v>
          </cell>
          <cell r="AZ34">
            <v>0.9</v>
          </cell>
          <cell r="BA34">
            <v>0.9</v>
          </cell>
          <cell r="BB34">
            <v>0.9</v>
          </cell>
          <cell r="BC34">
            <v>0.9</v>
          </cell>
          <cell r="BD34">
            <v>0.9</v>
          </cell>
          <cell r="BE34">
            <v>0.9</v>
          </cell>
          <cell r="BF34">
            <v>0.9</v>
          </cell>
          <cell r="BG34">
            <v>0.9</v>
          </cell>
          <cell r="BH34">
            <v>0.1</v>
          </cell>
          <cell r="BI34">
            <v>0.1</v>
          </cell>
          <cell r="BJ34">
            <v>0.1</v>
          </cell>
          <cell r="BK34">
            <v>0.1</v>
          </cell>
          <cell r="BL34">
            <v>0.1</v>
          </cell>
          <cell r="BM34">
            <v>0.1</v>
          </cell>
          <cell r="BN34">
            <v>0.1</v>
          </cell>
          <cell r="BO34">
            <v>0.1</v>
          </cell>
          <cell r="BP34">
            <v>0.1</v>
          </cell>
          <cell r="BQ34">
            <v>0.1</v>
          </cell>
          <cell r="BR34">
            <v>0.1</v>
          </cell>
          <cell r="BS34">
            <v>0.1</v>
          </cell>
          <cell r="BT34" t="str">
            <v>CFE</v>
          </cell>
          <cell r="BU34" t="str">
            <v>INT</v>
          </cell>
          <cell r="BV34">
            <v>6.3</v>
          </cell>
          <cell r="BW34">
            <v>6.3</v>
          </cell>
          <cell r="BX34">
            <v>0</v>
          </cell>
          <cell r="BY34">
            <v>6.1221263162311114E-2</v>
          </cell>
          <cell r="BZ34">
            <v>0.42854884213617778</v>
          </cell>
          <cell r="CA34" t="str">
            <v>C</v>
          </cell>
          <cell r="CB34">
            <v>6.9649999999999999</v>
          </cell>
          <cell r="CC34">
            <v>7</v>
          </cell>
          <cell r="CD34">
            <v>7</v>
          </cell>
        </row>
        <row r="35">
          <cell r="A35">
            <v>1</v>
          </cell>
          <cell r="B35">
            <v>12</v>
          </cell>
          <cell r="C35" t="str">
            <v>DIC</v>
          </cell>
          <cell r="D35">
            <v>42339</v>
          </cell>
          <cell r="E35">
            <v>2015</v>
          </cell>
          <cell r="F35" t="str">
            <v>NECAXA</v>
          </cell>
          <cell r="G35">
            <v>3</v>
          </cell>
          <cell r="H35" t="str">
            <v>HID</v>
          </cell>
          <cell r="I35">
            <v>8</v>
          </cell>
          <cell r="J35">
            <v>8</v>
          </cell>
          <cell r="K35" t="str">
            <v>DIC</v>
          </cell>
          <cell r="L35">
            <v>1905</v>
          </cell>
          <cell r="M35" t="str">
            <v>CEN</v>
          </cell>
          <cell r="N35" t="str">
            <v>CENTRAL</v>
          </cell>
          <cell r="O35" t="str">
            <v>HID</v>
          </cell>
          <cell r="P35">
            <v>2162</v>
          </cell>
          <cell r="Q35">
            <v>7.2</v>
          </cell>
          <cell r="R35">
            <v>0.8</v>
          </cell>
          <cell r="S35">
            <v>0.31022989470151091</v>
          </cell>
          <cell r="T35">
            <v>5.0000000000000001E-3</v>
          </cell>
          <cell r="U35">
            <v>2015</v>
          </cell>
          <cell r="V35" t="str">
            <v>S</v>
          </cell>
          <cell r="W35" t="str">
            <v>PUE</v>
          </cell>
          <cell r="X35">
            <v>0.9</v>
          </cell>
          <cell r="Y35">
            <v>0.9</v>
          </cell>
          <cell r="Z35">
            <v>0.9</v>
          </cell>
          <cell r="AA35">
            <v>0.9</v>
          </cell>
          <cell r="AB35">
            <v>0.9</v>
          </cell>
          <cell r="AC35">
            <v>0.9</v>
          </cell>
          <cell r="AD35">
            <v>0.9</v>
          </cell>
          <cell r="AE35">
            <v>0.9</v>
          </cell>
          <cell r="AF35">
            <v>0.9</v>
          </cell>
          <cell r="AG35">
            <v>0.9</v>
          </cell>
          <cell r="AH35">
            <v>0.9</v>
          </cell>
          <cell r="AI35">
            <v>0.9</v>
          </cell>
          <cell r="AJ35">
            <v>0.1</v>
          </cell>
          <cell r="AK35">
            <v>0.1</v>
          </cell>
          <cell r="AL35">
            <v>0.1</v>
          </cell>
          <cell r="AM35">
            <v>0.1</v>
          </cell>
          <cell r="AN35">
            <v>0.1</v>
          </cell>
          <cell r="AO35">
            <v>0.1</v>
          </cell>
          <cell r="AP35">
            <v>0.1</v>
          </cell>
          <cell r="AQ35">
            <v>0.1</v>
          </cell>
          <cell r="AR35">
            <v>0.1</v>
          </cell>
          <cell r="AS35">
            <v>0.1</v>
          </cell>
          <cell r="AT35">
            <v>0.1</v>
          </cell>
          <cell r="AU35">
            <v>0.1</v>
          </cell>
          <cell r="AV35">
            <v>0.9</v>
          </cell>
          <cell r="AW35">
            <v>0.9</v>
          </cell>
          <cell r="AX35">
            <v>0.9</v>
          </cell>
          <cell r="AY35">
            <v>0.9</v>
          </cell>
          <cell r="AZ35">
            <v>0.9</v>
          </cell>
          <cell r="BA35">
            <v>0.9</v>
          </cell>
          <cell r="BB35">
            <v>0.9</v>
          </cell>
          <cell r="BC35">
            <v>0.9</v>
          </cell>
          <cell r="BD35">
            <v>0.9</v>
          </cell>
          <cell r="BE35">
            <v>0.9</v>
          </cell>
          <cell r="BF35">
            <v>0.9</v>
          </cell>
          <cell r="BG35">
            <v>0.9</v>
          </cell>
          <cell r="BH35">
            <v>0.1</v>
          </cell>
          <cell r="BI35">
            <v>0.1</v>
          </cell>
          <cell r="BJ35">
            <v>0.1</v>
          </cell>
          <cell r="BK35">
            <v>0.1</v>
          </cell>
          <cell r="BL35">
            <v>0.1</v>
          </cell>
          <cell r="BM35">
            <v>0.1</v>
          </cell>
          <cell r="BN35">
            <v>0.1</v>
          </cell>
          <cell r="BO35">
            <v>0.1</v>
          </cell>
          <cell r="BP35">
            <v>0.1</v>
          </cell>
          <cell r="BQ35">
            <v>0.1</v>
          </cell>
          <cell r="BR35">
            <v>0.1</v>
          </cell>
          <cell r="BS35">
            <v>0.1</v>
          </cell>
          <cell r="BT35" t="str">
            <v>CFE</v>
          </cell>
          <cell r="BU35" t="str">
            <v>INT</v>
          </cell>
          <cell r="BV35">
            <v>7.2</v>
          </cell>
          <cell r="BW35">
            <v>7.2</v>
          </cell>
          <cell r="BX35">
            <v>0</v>
          </cell>
          <cell r="BY35">
            <v>6.1221263162311114E-2</v>
          </cell>
          <cell r="BZ35">
            <v>0.48977010529848891</v>
          </cell>
          <cell r="CA35" t="str">
            <v>C</v>
          </cell>
          <cell r="CB35">
            <v>7.96</v>
          </cell>
          <cell r="CC35">
            <v>8</v>
          </cell>
          <cell r="CD35">
            <v>8</v>
          </cell>
        </row>
        <row r="36">
          <cell r="A36">
            <v>1</v>
          </cell>
          <cell r="B36">
            <v>1</v>
          </cell>
          <cell r="C36" t="str">
            <v>DIC</v>
          </cell>
          <cell r="D36">
            <v>42339</v>
          </cell>
          <cell r="E36">
            <v>2015</v>
          </cell>
          <cell r="F36" t="str">
            <v>NECAXA</v>
          </cell>
          <cell r="G36">
            <v>8</v>
          </cell>
          <cell r="H36" t="str">
            <v>HID</v>
          </cell>
          <cell r="I36">
            <v>7</v>
          </cell>
          <cell r="J36">
            <v>7</v>
          </cell>
          <cell r="K36" t="str">
            <v>ENE</v>
          </cell>
          <cell r="L36">
            <v>1906</v>
          </cell>
          <cell r="M36" t="str">
            <v>CEN</v>
          </cell>
          <cell r="N36" t="str">
            <v>CENTRAL</v>
          </cell>
          <cell r="O36" t="str">
            <v>HID</v>
          </cell>
          <cell r="P36">
            <v>2193</v>
          </cell>
          <cell r="Q36">
            <v>6.3</v>
          </cell>
          <cell r="R36">
            <v>0.70000000000000007</v>
          </cell>
          <cell r="S36">
            <v>0.2714511578638224</v>
          </cell>
          <cell r="T36">
            <v>5.0000000000000001E-3</v>
          </cell>
          <cell r="U36">
            <v>2015</v>
          </cell>
          <cell r="V36" t="str">
            <v>S</v>
          </cell>
          <cell r="W36" t="str">
            <v>PUE</v>
          </cell>
          <cell r="X36">
            <v>0.9</v>
          </cell>
          <cell r="Y36">
            <v>0.9</v>
          </cell>
          <cell r="Z36">
            <v>0.9</v>
          </cell>
          <cell r="AA36">
            <v>0.9</v>
          </cell>
          <cell r="AB36">
            <v>0.9</v>
          </cell>
          <cell r="AC36">
            <v>0.9</v>
          </cell>
          <cell r="AD36">
            <v>0.9</v>
          </cell>
          <cell r="AE36">
            <v>0.9</v>
          </cell>
          <cell r="AF36">
            <v>0.9</v>
          </cell>
          <cell r="AG36">
            <v>0.9</v>
          </cell>
          <cell r="AH36">
            <v>0.9</v>
          </cell>
          <cell r="AI36">
            <v>0.9</v>
          </cell>
          <cell r="AJ36">
            <v>0.1</v>
          </cell>
          <cell r="AK36">
            <v>0.1</v>
          </cell>
          <cell r="AL36">
            <v>0.1</v>
          </cell>
          <cell r="AM36">
            <v>0.1</v>
          </cell>
          <cell r="AN36">
            <v>0.1</v>
          </cell>
          <cell r="AO36">
            <v>0.1</v>
          </cell>
          <cell r="AP36">
            <v>0.1</v>
          </cell>
          <cell r="AQ36">
            <v>0.1</v>
          </cell>
          <cell r="AR36">
            <v>0.1</v>
          </cell>
          <cell r="AS36">
            <v>0.1</v>
          </cell>
          <cell r="AT36">
            <v>0.1</v>
          </cell>
          <cell r="AU36">
            <v>0.1</v>
          </cell>
          <cell r="AV36">
            <v>0.9</v>
          </cell>
          <cell r="AW36">
            <v>0.9</v>
          </cell>
          <cell r="AX36">
            <v>0.9</v>
          </cell>
          <cell r="AY36">
            <v>0.9</v>
          </cell>
          <cell r="AZ36">
            <v>0.9</v>
          </cell>
          <cell r="BA36">
            <v>0.9</v>
          </cell>
          <cell r="BB36">
            <v>0.9</v>
          </cell>
          <cell r="BC36">
            <v>0.9</v>
          </cell>
          <cell r="BD36">
            <v>0.9</v>
          </cell>
          <cell r="BE36">
            <v>0.9</v>
          </cell>
          <cell r="BF36">
            <v>0.9</v>
          </cell>
          <cell r="BG36">
            <v>0.9</v>
          </cell>
          <cell r="BH36">
            <v>0.1</v>
          </cell>
          <cell r="BI36">
            <v>0.1</v>
          </cell>
          <cell r="BJ36">
            <v>0.1</v>
          </cell>
          <cell r="BK36">
            <v>0.1</v>
          </cell>
          <cell r="BL36">
            <v>0.1</v>
          </cell>
          <cell r="BM36">
            <v>0.1</v>
          </cell>
          <cell r="BN36">
            <v>0.1</v>
          </cell>
          <cell r="BO36">
            <v>0.1</v>
          </cell>
          <cell r="BP36">
            <v>0.1</v>
          </cell>
          <cell r="BQ36">
            <v>0.1</v>
          </cell>
          <cell r="BR36">
            <v>0.1</v>
          </cell>
          <cell r="BS36">
            <v>0.1</v>
          </cell>
          <cell r="BT36" t="str">
            <v>CFE</v>
          </cell>
          <cell r="BU36" t="str">
            <v>INT</v>
          </cell>
          <cell r="BV36">
            <v>6.3</v>
          </cell>
          <cell r="BW36">
            <v>6.3</v>
          </cell>
          <cell r="BX36">
            <v>0</v>
          </cell>
          <cell r="BY36">
            <v>6.1221263162311114E-2</v>
          </cell>
          <cell r="BZ36">
            <v>0.42854884213617778</v>
          </cell>
          <cell r="CA36" t="str">
            <v>C</v>
          </cell>
          <cell r="CB36">
            <v>6.9649999999999999</v>
          </cell>
          <cell r="CC36">
            <v>7</v>
          </cell>
          <cell r="CD36">
            <v>7</v>
          </cell>
        </row>
        <row r="37">
          <cell r="A37">
            <v>1</v>
          </cell>
          <cell r="B37">
            <v>1</v>
          </cell>
          <cell r="C37" t="str">
            <v>DIC</v>
          </cell>
          <cell r="D37">
            <v>42339</v>
          </cell>
          <cell r="E37">
            <v>2015</v>
          </cell>
          <cell r="F37" t="str">
            <v>NECAXA</v>
          </cell>
          <cell r="G37">
            <v>6</v>
          </cell>
          <cell r="H37" t="str">
            <v>HID</v>
          </cell>
          <cell r="I37">
            <v>7</v>
          </cell>
          <cell r="J37">
            <v>7</v>
          </cell>
          <cell r="K37" t="str">
            <v>ENE</v>
          </cell>
          <cell r="L37">
            <v>1906</v>
          </cell>
          <cell r="M37" t="str">
            <v>CEN</v>
          </cell>
          <cell r="N37" t="str">
            <v>CENTRAL</v>
          </cell>
          <cell r="O37" t="str">
            <v>HID</v>
          </cell>
          <cell r="P37">
            <v>2193</v>
          </cell>
          <cell r="Q37">
            <v>6.3</v>
          </cell>
          <cell r="R37">
            <v>0.70000000000000007</v>
          </cell>
          <cell r="S37">
            <v>0.2714511578638224</v>
          </cell>
          <cell r="T37">
            <v>5.0000000000000001E-3</v>
          </cell>
          <cell r="U37">
            <v>2015</v>
          </cell>
          <cell r="V37" t="str">
            <v>S</v>
          </cell>
          <cell r="W37" t="str">
            <v>PUE</v>
          </cell>
          <cell r="X37">
            <v>0.9</v>
          </cell>
          <cell r="Y37">
            <v>0.9</v>
          </cell>
          <cell r="Z37">
            <v>0.9</v>
          </cell>
          <cell r="AA37">
            <v>0.9</v>
          </cell>
          <cell r="AB37">
            <v>0.9</v>
          </cell>
          <cell r="AC37">
            <v>0.9</v>
          </cell>
          <cell r="AD37">
            <v>0.9</v>
          </cell>
          <cell r="AE37">
            <v>0.9</v>
          </cell>
          <cell r="AF37">
            <v>0.9</v>
          </cell>
          <cell r="AG37">
            <v>0.9</v>
          </cell>
          <cell r="AH37">
            <v>0.9</v>
          </cell>
          <cell r="AI37">
            <v>0.9</v>
          </cell>
          <cell r="AJ37">
            <v>0.1</v>
          </cell>
          <cell r="AK37">
            <v>0.1</v>
          </cell>
          <cell r="AL37">
            <v>0.1</v>
          </cell>
          <cell r="AM37">
            <v>0.1</v>
          </cell>
          <cell r="AN37">
            <v>0.1</v>
          </cell>
          <cell r="AO37">
            <v>0.1</v>
          </cell>
          <cell r="AP37">
            <v>0.1</v>
          </cell>
          <cell r="AQ37">
            <v>0.1</v>
          </cell>
          <cell r="AR37">
            <v>0.1</v>
          </cell>
          <cell r="AS37">
            <v>0.1</v>
          </cell>
          <cell r="AT37">
            <v>0.1</v>
          </cell>
          <cell r="AU37">
            <v>0.1</v>
          </cell>
          <cell r="AV37">
            <v>0.9</v>
          </cell>
          <cell r="AW37">
            <v>0.9</v>
          </cell>
          <cell r="AX37">
            <v>0.9</v>
          </cell>
          <cell r="AY37">
            <v>0.9</v>
          </cell>
          <cell r="AZ37">
            <v>0.9</v>
          </cell>
          <cell r="BA37">
            <v>0.9</v>
          </cell>
          <cell r="BB37">
            <v>0.9</v>
          </cell>
          <cell r="BC37">
            <v>0.9</v>
          </cell>
          <cell r="BD37">
            <v>0.9</v>
          </cell>
          <cell r="BE37">
            <v>0.9</v>
          </cell>
          <cell r="BF37">
            <v>0.9</v>
          </cell>
          <cell r="BG37">
            <v>0.9</v>
          </cell>
          <cell r="BH37">
            <v>0.1</v>
          </cell>
          <cell r="BI37">
            <v>0.1</v>
          </cell>
          <cell r="BJ37">
            <v>0.1</v>
          </cell>
          <cell r="BK37">
            <v>0.1</v>
          </cell>
          <cell r="BL37">
            <v>0.1</v>
          </cell>
          <cell r="BM37">
            <v>0.1</v>
          </cell>
          <cell r="BN37">
            <v>0.1</v>
          </cell>
          <cell r="BO37">
            <v>0.1</v>
          </cell>
          <cell r="BP37">
            <v>0.1</v>
          </cell>
          <cell r="BQ37">
            <v>0.1</v>
          </cell>
          <cell r="BR37">
            <v>0.1</v>
          </cell>
          <cell r="BS37">
            <v>0.1</v>
          </cell>
          <cell r="BT37" t="str">
            <v>CFE</v>
          </cell>
          <cell r="BU37" t="str">
            <v>INT</v>
          </cell>
          <cell r="BV37">
            <v>6.3</v>
          </cell>
          <cell r="BW37">
            <v>6.3</v>
          </cell>
          <cell r="BX37">
            <v>0</v>
          </cell>
          <cell r="BY37">
            <v>6.1221263162311114E-2</v>
          </cell>
          <cell r="BZ37">
            <v>0.42854884213617778</v>
          </cell>
          <cell r="CA37" t="str">
            <v>C</v>
          </cell>
          <cell r="CB37">
            <v>6.9649999999999999</v>
          </cell>
          <cell r="CC37">
            <v>7</v>
          </cell>
          <cell r="CD37">
            <v>7</v>
          </cell>
        </row>
        <row r="38">
          <cell r="A38">
            <v>1</v>
          </cell>
          <cell r="B38">
            <v>12</v>
          </cell>
          <cell r="C38" t="str">
            <v>DIC</v>
          </cell>
          <cell r="D38">
            <v>42339</v>
          </cell>
          <cell r="E38">
            <v>2015</v>
          </cell>
          <cell r="F38" t="str">
            <v>NECAXA</v>
          </cell>
          <cell r="G38">
            <v>5</v>
          </cell>
          <cell r="H38" t="str">
            <v>HID</v>
          </cell>
          <cell r="I38">
            <v>8</v>
          </cell>
          <cell r="J38">
            <v>8</v>
          </cell>
          <cell r="K38" t="str">
            <v>DIC</v>
          </cell>
          <cell r="L38">
            <v>1906</v>
          </cell>
          <cell r="M38" t="str">
            <v>CEN</v>
          </cell>
          <cell r="N38" t="str">
            <v>CENTRAL</v>
          </cell>
          <cell r="O38" t="str">
            <v>HID</v>
          </cell>
          <cell r="P38">
            <v>2527</v>
          </cell>
          <cell r="Q38">
            <v>7.2</v>
          </cell>
          <cell r="R38">
            <v>0.8</v>
          </cell>
          <cell r="S38">
            <v>0.31022989470151091</v>
          </cell>
          <cell r="T38">
            <v>5.0000000000000001E-3</v>
          </cell>
          <cell r="U38">
            <v>2015</v>
          </cell>
          <cell r="V38" t="str">
            <v>S</v>
          </cell>
          <cell r="W38" t="str">
            <v>PUE</v>
          </cell>
          <cell r="X38">
            <v>0.9</v>
          </cell>
          <cell r="Y38">
            <v>0.9</v>
          </cell>
          <cell r="Z38">
            <v>0.9</v>
          </cell>
          <cell r="AA38">
            <v>0.9</v>
          </cell>
          <cell r="AB38">
            <v>0.9</v>
          </cell>
          <cell r="AC38">
            <v>0.9</v>
          </cell>
          <cell r="AD38">
            <v>0.9</v>
          </cell>
          <cell r="AE38">
            <v>0.9</v>
          </cell>
          <cell r="AF38">
            <v>0.9</v>
          </cell>
          <cell r="AG38">
            <v>0.9</v>
          </cell>
          <cell r="AH38">
            <v>0.9</v>
          </cell>
          <cell r="AI38">
            <v>0.9</v>
          </cell>
          <cell r="AJ38">
            <v>0.1</v>
          </cell>
          <cell r="AK38">
            <v>0.1</v>
          </cell>
          <cell r="AL38">
            <v>0.1</v>
          </cell>
          <cell r="AM38">
            <v>0.1</v>
          </cell>
          <cell r="AN38">
            <v>0.1</v>
          </cell>
          <cell r="AO38">
            <v>0.1</v>
          </cell>
          <cell r="AP38">
            <v>0.1</v>
          </cell>
          <cell r="AQ38">
            <v>0.1</v>
          </cell>
          <cell r="AR38">
            <v>0.1</v>
          </cell>
          <cell r="AS38">
            <v>0.1</v>
          </cell>
          <cell r="AT38">
            <v>0.1</v>
          </cell>
          <cell r="AU38">
            <v>0.1</v>
          </cell>
          <cell r="AV38">
            <v>0.9</v>
          </cell>
          <cell r="AW38">
            <v>0.9</v>
          </cell>
          <cell r="AX38">
            <v>0.9</v>
          </cell>
          <cell r="AY38">
            <v>0.9</v>
          </cell>
          <cell r="AZ38">
            <v>0.9</v>
          </cell>
          <cell r="BA38">
            <v>0.9</v>
          </cell>
          <cell r="BB38">
            <v>0.9</v>
          </cell>
          <cell r="BC38">
            <v>0.9</v>
          </cell>
          <cell r="BD38">
            <v>0.9</v>
          </cell>
          <cell r="BE38">
            <v>0.9</v>
          </cell>
          <cell r="BF38">
            <v>0.9</v>
          </cell>
          <cell r="BG38">
            <v>0.9</v>
          </cell>
          <cell r="BH38">
            <v>0.1</v>
          </cell>
          <cell r="BI38">
            <v>0.1</v>
          </cell>
          <cell r="BJ38">
            <v>0.1</v>
          </cell>
          <cell r="BK38">
            <v>0.1</v>
          </cell>
          <cell r="BL38">
            <v>0.1</v>
          </cell>
          <cell r="BM38">
            <v>0.1</v>
          </cell>
          <cell r="BN38">
            <v>0.1</v>
          </cell>
          <cell r="BO38">
            <v>0.1</v>
          </cell>
          <cell r="BP38">
            <v>0.1</v>
          </cell>
          <cell r="BQ38">
            <v>0.1</v>
          </cell>
          <cell r="BR38">
            <v>0.1</v>
          </cell>
          <cell r="BS38">
            <v>0.1</v>
          </cell>
          <cell r="BT38" t="str">
            <v>CFE</v>
          </cell>
          <cell r="BU38" t="str">
            <v>INT</v>
          </cell>
          <cell r="BV38">
            <v>7.2</v>
          </cell>
          <cell r="BW38">
            <v>7.2</v>
          </cell>
          <cell r="BX38">
            <v>0</v>
          </cell>
          <cell r="BY38">
            <v>6.1221263162311114E-2</v>
          </cell>
          <cell r="BZ38">
            <v>0.48977010529848891</v>
          </cell>
          <cell r="CA38" t="str">
            <v>C</v>
          </cell>
          <cell r="CB38">
            <v>7.96</v>
          </cell>
          <cell r="CC38">
            <v>8</v>
          </cell>
          <cell r="CD38">
            <v>8</v>
          </cell>
        </row>
        <row r="39">
          <cell r="A39">
            <v>1</v>
          </cell>
          <cell r="B39">
            <v>12</v>
          </cell>
          <cell r="C39" t="str">
            <v>DIC</v>
          </cell>
          <cell r="D39">
            <v>42339</v>
          </cell>
          <cell r="E39">
            <v>2015</v>
          </cell>
          <cell r="F39" t="str">
            <v>NECAXA</v>
          </cell>
          <cell r="G39">
            <v>4</v>
          </cell>
          <cell r="H39" t="str">
            <v>HID</v>
          </cell>
          <cell r="I39">
            <v>8</v>
          </cell>
          <cell r="J39">
            <v>8</v>
          </cell>
          <cell r="K39" t="str">
            <v>DIC</v>
          </cell>
          <cell r="L39">
            <v>1906</v>
          </cell>
          <cell r="M39" t="str">
            <v>CEN</v>
          </cell>
          <cell r="N39" t="str">
            <v>CENTRAL</v>
          </cell>
          <cell r="O39" t="str">
            <v>HID</v>
          </cell>
          <cell r="P39">
            <v>2527</v>
          </cell>
          <cell r="Q39">
            <v>7.2</v>
          </cell>
          <cell r="R39">
            <v>0.8</v>
          </cell>
          <cell r="S39">
            <v>0.31022989470151091</v>
          </cell>
          <cell r="T39">
            <v>5.0000000000000001E-3</v>
          </cell>
          <cell r="U39">
            <v>2015</v>
          </cell>
          <cell r="V39" t="str">
            <v>S</v>
          </cell>
          <cell r="W39" t="str">
            <v>PUE</v>
          </cell>
          <cell r="X39">
            <v>0.9</v>
          </cell>
          <cell r="Y39">
            <v>0.9</v>
          </cell>
          <cell r="Z39">
            <v>0.9</v>
          </cell>
          <cell r="AA39">
            <v>0.9</v>
          </cell>
          <cell r="AB39">
            <v>0.9</v>
          </cell>
          <cell r="AC39">
            <v>0.9</v>
          </cell>
          <cell r="AD39">
            <v>0.9</v>
          </cell>
          <cell r="AE39">
            <v>0.9</v>
          </cell>
          <cell r="AF39">
            <v>0.9</v>
          </cell>
          <cell r="AG39">
            <v>0.9</v>
          </cell>
          <cell r="AH39">
            <v>0.9</v>
          </cell>
          <cell r="AI39">
            <v>0.9</v>
          </cell>
          <cell r="AJ39">
            <v>0.1</v>
          </cell>
          <cell r="AK39">
            <v>0.1</v>
          </cell>
          <cell r="AL39">
            <v>0.1</v>
          </cell>
          <cell r="AM39">
            <v>0.1</v>
          </cell>
          <cell r="AN39">
            <v>0.1</v>
          </cell>
          <cell r="AO39">
            <v>0.1</v>
          </cell>
          <cell r="AP39">
            <v>0.1</v>
          </cell>
          <cell r="AQ39">
            <v>0.1</v>
          </cell>
          <cell r="AR39">
            <v>0.1</v>
          </cell>
          <cell r="AS39">
            <v>0.1</v>
          </cell>
          <cell r="AT39">
            <v>0.1</v>
          </cell>
          <cell r="AU39">
            <v>0.1</v>
          </cell>
          <cell r="AV39">
            <v>0.9</v>
          </cell>
          <cell r="AW39">
            <v>0.9</v>
          </cell>
          <cell r="AX39">
            <v>0.9</v>
          </cell>
          <cell r="AY39">
            <v>0.9</v>
          </cell>
          <cell r="AZ39">
            <v>0.9</v>
          </cell>
          <cell r="BA39">
            <v>0.9</v>
          </cell>
          <cell r="BB39">
            <v>0.9</v>
          </cell>
          <cell r="BC39">
            <v>0.9</v>
          </cell>
          <cell r="BD39">
            <v>0.9</v>
          </cell>
          <cell r="BE39">
            <v>0.9</v>
          </cell>
          <cell r="BF39">
            <v>0.9</v>
          </cell>
          <cell r="BG39">
            <v>0.9</v>
          </cell>
          <cell r="BH39">
            <v>0.1</v>
          </cell>
          <cell r="BI39">
            <v>0.1</v>
          </cell>
          <cell r="BJ39">
            <v>0.1</v>
          </cell>
          <cell r="BK39">
            <v>0.1</v>
          </cell>
          <cell r="BL39">
            <v>0.1</v>
          </cell>
          <cell r="BM39">
            <v>0.1</v>
          </cell>
          <cell r="BN39">
            <v>0.1</v>
          </cell>
          <cell r="BO39">
            <v>0.1</v>
          </cell>
          <cell r="BP39">
            <v>0.1</v>
          </cell>
          <cell r="BQ39">
            <v>0.1</v>
          </cell>
          <cell r="BR39">
            <v>0.1</v>
          </cell>
          <cell r="BS39">
            <v>0.1</v>
          </cell>
          <cell r="BT39" t="str">
            <v>CFE</v>
          </cell>
          <cell r="BU39" t="str">
            <v>INT</v>
          </cell>
          <cell r="BV39">
            <v>7.2</v>
          </cell>
          <cell r="BW39">
            <v>7.2</v>
          </cell>
          <cell r="BX39">
            <v>0</v>
          </cell>
          <cell r="BY39">
            <v>6.1221263162311114E-2</v>
          </cell>
          <cell r="BZ39">
            <v>0.48977010529848891</v>
          </cell>
          <cell r="CA39" t="str">
            <v>C</v>
          </cell>
          <cell r="CB39">
            <v>7.96</v>
          </cell>
          <cell r="CC39">
            <v>8</v>
          </cell>
          <cell r="CD39">
            <v>8</v>
          </cell>
        </row>
        <row r="40">
          <cell r="A40">
            <v>1</v>
          </cell>
          <cell r="B40">
            <v>1</v>
          </cell>
          <cell r="C40" t="str">
            <v>DIC</v>
          </cell>
          <cell r="D40">
            <v>47818</v>
          </cell>
          <cell r="E40">
            <v>2030</v>
          </cell>
          <cell r="I40">
            <v>0</v>
          </cell>
          <cell r="J40">
            <v>0</v>
          </cell>
          <cell r="K40" t="str">
            <v>ENE</v>
          </cell>
          <cell r="L40">
            <v>1907</v>
          </cell>
          <cell r="M40" t="str">
            <v>CEN</v>
          </cell>
          <cell r="N40" t="str">
            <v>CENTRAL</v>
          </cell>
          <cell r="O40" t="str">
            <v>TER</v>
          </cell>
          <cell r="P40">
            <v>2558</v>
          </cell>
          <cell r="Q40">
            <v>0</v>
          </cell>
          <cell r="R40">
            <v>0</v>
          </cell>
          <cell r="S40">
            <v>0</v>
          </cell>
          <cell r="T40">
            <v>5.0000000000000001E-3</v>
          </cell>
          <cell r="U40">
            <v>2030</v>
          </cell>
          <cell r="V40" t="str">
            <v>S</v>
          </cell>
          <cell r="W40" t="str">
            <v>MEX</v>
          </cell>
          <cell r="X40">
            <v>0.9</v>
          </cell>
          <cell r="Y40">
            <v>0.9</v>
          </cell>
          <cell r="Z40">
            <v>0.9</v>
          </cell>
          <cell r="AA40">
            <v>0.9</v>
          </cell>
          <cell r="AB40">
            <v>0.9</v>
          </cell>
          <cell r="AC40">
            <v>0.9</v>
          </cell>
          <cell r="AD40">
            <v>0.9</v>
          </cell>
          <cell r="AE40">
            <v>0.9</v>
          </cell>
          <cell r="AF40">
            <v>0.9</v>
          </cell>
          <cell r="AG40">
            <v>0.9</v>
          </cell>
          <cell r="AH40">
            <v>0.9</v>
          </cell>
          <cell r="AI40">
            <v>0.9</v>
          </cell>
          <cell r="AJ40">
            <v>0.1</v>
          </cell>
          <cell r="AK40">
            <v>0.1</v>
          </cell>
          <cell r="AL40">
            <v>0.1</v>
          </cell>
          <cell r="AM40">
            <v>0.1</v>
          </cell>
          <cell r="AN40">
            <v>0.1</v>
          </cell>
          <cell r="AO40">
            <v>0.1</v>
          </cell>
          <cell r="AP40">
            <v>0.1</v>
          </cell>
          <cell r="AQ40">
            <v>0.1</v>
          </cell>
          <cell r="AR40">
            <v>0.1</v>
          </cell>
          <cell r="AS40">
            <v>0.1</v>
          </cell>
          <cell r="AT40">
            <v>0.1</v>
          </cell>
          <cell r="AU40">
            <v>0.1</v>
          </cell>
          <cell r="AV40">
            <v>0.9</v>
          </cell>
          <cell r="AW40">
            <v>0.9</v>
          </cell>
          <cell r="AX40">
            <v>0.9</v>
          </cell>
          <cell r="AY40">
            <v>0.9</v>
          </cell>
          <cell r="AZ40">
            <v>0.9</v>
          </cell>
          <cell r="BA40">
            <v>0.9</v>
          </cell>
          <cell r="BB40">
            <v>0.9</v>
          </cell>
          <cell r="BC40">
            <v>0.9</v>
          </cell>
          <cell r="BD40">
            <v>0.9</v>
          </cell>
          <cell r="BE40">
            <v>0.9</v>
          </cell>
          <cell r="BF40">
            <v>0.9</v>
          </cell>
          <cell r="BG40">
            <v>0.9</v>
          </cell>
          <cell r="BH40">
            <v>0.1</v>
          </cell>
          <cell r="BI40">
            <v>0.1</v>
          </cell>
          <cell r="BJ40">
            <v>0.1</v>
          </cell>
          <cell r="BK40">
            <v>0.1</v>
          </cell>
          <cell r="BL40">
            <v>0.1</v>
          </cell>
          <cell r="BM40">
            <v>0.1</v>
          </cell>
          <cell r="BN40">
            <v>0.1</v>
          </cell>
          <cell r="BO40">
            <v>0.1</v>
          </cell>
          <cell r="BP40">
            <v>0.1</v>
          </cell>
          <cell r="BQ40">
            <v>0.1</v>
          </cell>
          <cell r="BR40">
            <v>0.1</v>
          </cell>
          <cell r="BS40">
            <v>0.1</v>
          </cell>
          <cell r="BT40" t="str">
            <v>CFE</v>
          </cell>
          <cell r="BU40" t="str">
            <v>INT</v>
          </cell>
          <cell r="BV40">
            <v>0</v>
          </cell>
          <cell r="BW40">
            <v>0</v>
          </cell>
          <cell r="BX40">
            <v>0</v>
          </cell>
          <cell r="BY40">
            <v>6.1221263162311114E-2</v>
          </cell>
          <cell r="BZ40">
            <v>0</v>
          </cell>
          <cell r="CB40">
            <v>0</v>
          </cell>
          <cell r="CC40">
            <v>0</v>
          </cell>
          <cell r="CD40">
            <v>0</v>
          </cell>
        </row>
        <row r="41">
          <cell r="A41">
            <v>1</v>
          </cell>
          <cell r="B41">
            <v>6</v>
          </cell>
          <cell r="C41" t="str">
            <v>DIC</v>
          </cell>
          <cell r="D41">
            <v>47818</v>
          </cell>
          <cell r="E41">
            <v>2030</v>
          </cell>
          <cell r="I41">
            <v>0</v>
          </cell>
          <cell r="J41">
            <v>0</v>
          </cell>
          <cell r="K41" t="str">
            <v>JUN</v>
          </cell>
          <cell r="L41">
            <v>1907</v>
          </cell>
          <cell r="M41" t="str">
            <v>CEN</v>
          </cell>
          <cell r="N41" t="str">
            <v>CENTRAL</v>
          </cell>
          <cell r="O41" t="str">
            <v>TER</v>
          </cell>
          <cell r="P41">
            <v>2709</v>
          </cell>
          <cell r="Q41">
            <v>0</v>
          </cell>
          <cell r="R41">
            <v>0</v>
          </cell>
          <cell r="S41">
            <v>0</v>
          </cell>
          <cell r="T41">
            <v>5.0000000000000001E-3</v>
          </cell>
          <cell r="U41">
            <v>2030</v>
          </cell>
          <cell r="V41" t="str">
            <v>S</v>
          </cell>
          <cell r="W41" t="str">
            <v>MEX</v>
          </cell>
          <cell r="X41">
            <v>0.9</v>
          </cell>
          <cell r="Y41">
            <v>0.9</v>
          </cell>
          <cell r="Z41">
            <v>0.9</v>
          </cell>
          <cell r="AA41">
            <v>0.9</v>
          </cell>
          <cell r="AB41">
            <v>0.9</v>
          </cell>
          <cell r="AC41">
            <v>0.9</v>
          </cell>
          <cell r="AD41">
            <v>0.9</v>
          </cell>
          <cell r="AE41">
            <v>0.9</v>
          </cell>
          <cell r="AF41">
            <v>0.9</v>
          </cell>
          <cell r="AG41">
            <v>0.9</v>
          </cell>
          <cell r="AH41">
            <v>0.9</v>
          </cell>
          <cell r="AI41">
            <v>0.9</v>
          </cell>
          <cell r="AJ41">
            <v>0.1</v>
          </cell>
          <cell r="AK41">
            <v>0.1</v>
          </cell>
          <cell r="AL41">
            <v>0.1</v>
          </cell>
          <cell r="AM41">
            <v>0.1</v>
          </cell>
          <cell r="AN41">
            <v>0.1</v>
          </cell>
          <cell r="AO41">
            <v>0.1</v>
          </cell>
          <cell r="AP41">
            <v>0.1</v>
          </cell>
          <cell r="AQ41">
            <v>0.1</v>
          </cell>
          <cell r="AR41">
            <v>0.1</v>
          </cell>
          <cell r="AS41">
            <v>0.1</v>
          </cell>
          <cell r="AT41">
            <v>0.1</v>
          </cell>
          <cell r="AU41">
            <v>0.1</v>
          </cell>
          <cell r="AV41">
            <v>0.9</v>
          </cell>
          <cell r="AW41">
            <v>0.9</v>
          </cell>
          <cell r="AX41">
            <v>0.9</v>
          </cell>
          <cell r="AY41">
            <v>0.9</v>
          </cell>
          <cell r="AZ41">
            <v>0.9</v>
          </cell>
          <cell r="BA41">
            <v>0.9</v>
          </cell>
          <cell r="BB41">
            <v>0.9</v>
          </cell>
          <cell r="BC41">
            <v>0.9</v>
          </cell>
          <cell r="BD41">
            <v>0.9</v>
          </cell>
          <cell r="BE41">
            <v>0.9</v>
          </cell>
          <cell r="BF41">
            <v>0.9</v>
          </cell>
          <cell r="BG41">
            <v>0.9</v>
          </cell>
          <cell r="BH41">
            <v>0.1</v>
          </cell>
          <cell r="BI41">
            <v>0.1</v>
          </cell>
          <cell r="BJ41">
            <v>0.1</v>
          </cell>
          <cell r="BK41">
            <v>0.1</v>
          </cell>
          <cell r="BL41">
            <v>0.1</v>
          </cell>
          <cell r="BM41">
            <v>0.1</v>
          </cell>
          <cell r="BN41">
            <v>0.1</v>
          </cell>
          <cell r="BO41">
            <v>0.1</v>
          </cell>
          <cell r="BP41">
            <v>0.1</v>
          </cell>
          <cell r="BQ41">
            <v>0.1</v>
          </cell>
          <cell r="BR41">
            <v>0.1</v>
          </cell>
          <cell r="BS41">
            <v>0.1</v>
          </cell>
          <cell r="BT41" t="str">
            <v>CFE</v>
          </cell>
          <cell r="BU41" t="str">
            <v>INT</v>
          </cell>
          <cell r="BV41">
            <v>0</v>
          </cell>
          <cell r="BW41">
            <v>0</v>
          </cell>
          <cell r="BX41">
            <v>0</v>
          </cell>
          <cell r="BY41">
            <v>6.1221263162311114E-2</v>
          </cell>
          <cell r="BZ41">
            <v>0</v>
          </cell>
          <cell r="CB41">
            <v>0</v>
          </cell>
          <cell r="CC41">
            <v>0</v>
          </cell>
          <cell r="CD41">
            <v>0</v>
          </cell>
        </row>
        <row r="42">
          <cell r="A42">
            <v>1</v>
          </cell>
          <cell r="B42">
            <v>8</v>
          </cell>
          <cell r="C42" t="str">
            <v>DIC</v>
          </cell>
          <cell r="D42">
            <v>47818</v>
          </cell>
          <cell r="E42">
            <v>2030</v>
          </cell>
          <cell r="I42">
            <v>0</v>
          </cell>
          <cell r="J42">
            <v>0</v>
          </cell>
          <cell r="K42" t="str">
            <v>AGO</v>
          </cell>
          <cell r="L42">
            <v>1907</v>
          </cell>
          <cell r="M42" t="str">
            <v>CEN</v>
          </cell>
          <cell r="N42" t="str">
            <v>CENTRAL</v>
          </cell>
          <cell r="O42" t="str">
            <v>TER</v>
          </cell>
          <cell r="P42">
            <v>2770</v>
          </cell>
          <cell r="Q42">
            <v>0</v>
          </cell>
          <cell r="R42">
            <v>0</v>
          </cell>
          <cell r="S42">
            <v>0</v>
          </cell>
          <cell r="T42">
            <v>5.0000000000000001E-3</v>
          </cell>
          <cell r="U42">
            <v>2030</v>
          </cell>
          <cell r="V42" t="str">
            <v>S</v>
          </cell>
          <cell r="W42" t="str">
            <v>MEX</v>
          </cell>
          <cell r="X42">
            <v>0.9</v>
          </cell>
          <cell r="Y42">
            <v>0.9</v>
          </cell>
          <cell r="Z42">
            <v>0.9</v>
          </cell>
          <cell r="AA42">
            <v>0.9</v>
          </cell>
          <cell r="AB42">
            <v>0.9</v>
          </cell>
          <cell r="AC42">
            <v>0.9</v>
          </cell>
          <cell r="AD42">
            <v>0.9</v>
          </cell>
          <cell r="AE42">
            <v>0.9</v>
          </cell>
          <cell r="AF42">
            <v>0.9</v>
          </cell>
          <cell r="AG42">
            <v>0.9</v>
          </cell>
          <cell r="AH42">
            <v>0.9</v>
          </cell>
          <cell r="AI42">
            <v>0.9</v>
          </cell>
          <cell r="AJ42">
            <v>0.1</v>
          </cell>
          <cell r="AK42">
            <v>0.1</v>
          </cell>
          <cell r="AL42">
            <v>0.1</v>
          </cell>
          <cell r="AM42">
            <v>0.1</v>
          </cell>
          <cell r="AN42">
            <v>0.1</v>
          </cell>
          <cell r="AO42">
            <v>0.1</v>
          </cell>
          <cell r="AP42">
            <v>0.1</v>
          </cell>
          <cell r="AQ42">
            <v>0.1</v>
          </cell>
          <cell r="AR42">
            <v>0.1</v>
          </cell>
          <cell r="AS42">
            <v>0.1</v>
          </cell>
          <cell r="AT42">
            <v>0.1</v>
          </cell>
          <cell r="AU42">
            <v>0.1</v>
          </cell>
          <cell r="AV42">
            <v>0.9</v>
          </cell>
          <cell r="AW42">
            <v>0.9</v>
          </cell>
          <cell r="AX42">
            <v>0.9</v>
          </cell>
          <cell r="AY42">
            <v>0.9</v>
          </cell>
          <cell r="AZ42">
            <v>0.9</v>
          </cell>
          <cell r="BA42">
            <v>0.9</v>
          </cell>
          <cell r="BB42">
            <v>0.9</v>
          </cell>
          <cell r="BC42">
            <v>0.9</v>
          </cell>
          <cell r="BD42">
            <v>0.9</v>
          </cell>
          <cell r="BE42">
            <v>0.9</v>
          </cell>
          <cell r="BF42">
            <v>0.9</v>
          </cell>
          <cell r="BG42">
            <v>0.9</v>
          </cell>
          <cell r="BH42">
            <v>0.1</v>
          </cell>
          <cell r="BI42">
            <v>0.1</v>
          </cell>
          <cell r="BJ42">
            <v>0.1</v>
          </cell>
          <cell r="BK42">
            <v>0.1</v>
          </cell>
          <cell r="BL42">
            <v>0.1</v>
          </cell>
          <cell r="BM42">
            <v>0.1</v>
          </cell>
          <cell r="BN42">
            <v>0.1</v>
          </cell>
          <cell r="BO42">
            <v>0.1</v>
          </cell>
          <cell r="BP42">
            <v>0.1</v>
          </cell>
          <cell r="BQ42">
            <v>0.1</v>
          </cell>
          <cell r="BR42">
            <v>0.1</v>
          </cell>
          <cell r="BS42">
            <v>0.1</v>
          </cell>
          <cell r="BT42" t="str">
            <v>CFE</v>
          </cell>
          <cell r="BU42" t="str">
            <v>INT</v>
          </cell>
          <cell r="BV42">
            <v>0</v>
          </cell>
          <cell r="BW42">
            <v>0</v>
          </cell>
          <cell r="BX42">
            <v>0</v>
          </cell>
          <cell r="BY42">
            <v>6.1221263162311114E-2</v>
          </cell>
          <cell r="BZ42">
            <v>0</v>
          </cell>
          <cell r="CB42">
            <v>0</v>
          </cell>
          <cell r="CC42">
            <v>0</v>
          </cell>
          <cell r="CD42">
            <v>0</v>
          </cell>
        </row>
        <row r="43">
          <cell r="A43">
            <v>1</v>
          </cell>
          <cell r="B43">
            <v>11</v>
          </cell>
          <cell r="C43" t="str">
            <v>DIC</v>
          </cell>
          <cell r="D43">
            <v>47818</v>
          </cell>
          <cell r="E43">
            <v>2030</v>
          </cell>
          <cell r="I43">
            <v>0</v>
          </cell>
          <cell r="J43">
            <v>0</v>
          </cell>
          <cell r="K43" t="str">
            <v>NOV</v>
          </cell>
          <cell r="L43">
            <v>1907</v>
          </cell>
          <cell r="M43" t="str">
            <v>CEN</v>
          </cell>
          <cell r="N43" t="str">
            <v>CENTRAL</v>
          </cell>
          <cell r="O43" t="str">
            <v>TER</v>
          </cell>
          <cell r="P43">
            <v>2862</v>
          </cell>
          <cell r="Q43">
            <v>0</v>
          </cell>
          <cell r="R43">
            <v>0</v>
          </cell>
          <cell r="S43">
            <v>0</v>
          </cell>
          <cell r="T43">
            <v>5.0000000000000001E-3</v>
          </cell>
          <cell r="U43">
            <v>2030</v>
          </cell>
          <cell r="V43" t="str">
            <v>S</v>
          </cell>
          <cell r="W43" t="str">
            <v>MEX</v>
          </cell>
          <cell r="X43">
            <v>0.9</v>
          </cell>
          <cell r="Y43">
            <v>0.9</v>
          </cell>
          <cell r="Z43">
            <v>0.9</v>
          </cell>
          <cell r="AA43">
            <v>0.9</v>
          </cell>
          <cell r="AB43">
            <v>0.9</v>
          </cell>
          <cell r="AC43">
            <v>0.9</v>
          </cell>
          <cell r="AD43">
            <v>0.9</v>
          </cell>
          <cell r="AE43">
            <v>0.9</v>
          </cell>
          <cell r="AF43">
            <v>0.9</v>
          </cell>
          <cell r="AG43">
            <v>0.9</v>
          </cell>
          <cell r="AH43">
            <v>0.9</v>
          </cell>
          <cell r="AI43">
            <v>0.9</v>
          </cell>
          <cell r="AJ43">
            <v>0.1</v>
          </cell>
          <cell r="AK43">
            <v>0.1</v>
          </cell>
          <cell r="AL43">
            <v>0.1</v>
          </cell>
          <cell r="AM43">
            <v>0.1</v>
          </cell>
          <cell r="AN43">
            <v>0.1</v>
          </cell>
          <cell r="AO43">
            <v>0.1</v>
          </cell>
          <cell r="AP43">
            <v>0.1</v>
          </cell>
          <cell r="AQ43">
            <v>0.1</v>
          </cell>
          <cell r="AR43">
            <v>0.1</v>
          </cell>
          <cell r="AS43">
            <v>0.1</v>
          </cell>
          <cell r="AT43">
            <v>0.1</v>
          </cell>
          <cell r="AU43">
            <v>0.1</v>
          </cell>
          <cell r="AV43">
            <v>0.9</v>
          </cell>
          <cell r="AW43">
            <v>0.9</v>
          </cell>
          <cell r="AX43">
            <v>0.9</v>
          </cell>
          <cell r="AY43">
            <v>0.9</v>
          </cell>
          <cell r="AZ43">
            <v>0.9</v>
          </cell>
          <cell r="BA43">
            <v>0.9</v>
          </cell>
          <cell r="BB43">
            <v>0.9</v>
          </cell>
          <cell r="BC43">
            <v>0.9</v>
          </cell>
          <cell r="BD43">
            <v>0.9</v>
          </cell>
          <cell r="BE43">
            <v>0.9</v>
          </cell>
          <cell r="BF43">
            <v>0.9</v>
          </cell>
          <cell r="BG43">
            <v>0.9</v>
          </cell>
          <cell r="BH43">
            <v>0.1</v>
          </cell>
          <cell r="BI43">
            <v>0.1</v>
          </cell>
          <cell r="BJ43">
            <v>0.1</v>
          </cell>
          <cell r="BK43">
            <v>0.1</v>
          </cell>
          <cell r="BL43">
            <v>0.1</v>
          </cell>
          <cell r="BM43">
            <v>0.1</v>
          </cell>
          <cell r="BN43">
            <v>0.1</v>
          </cell>
          <cell r="BO43">
            <v>0.1</v>
          </cell>
          <cell r="BP43">
            <v>0.1</v>
          </cell>
          <cell r="BQ43">
            <v>0.1</v>
          </cell>
          <cell r="BR43">
            <v>0.1</v>
          </cell>
          <cell r="BS43">
            <v>0.1</v>
          </cell>
          <cell r="BT43" t="str">
            <v>CFE</v>
          </cell>
          <cell r="BU43" t="str">
            <v>INT</v>
          </cell>
          <cell r="BV43">
            <v>0</v>
          </cell>
          <cell r="BW43">
            <v>0</v>
          </cell>
          <cell r="BX43">
            <v>0</v>
          </cell>
          <cell r="BY43">
            <v>6.1221263162311114E-2</v>
          </cell>
          <cell r="BZ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A44">
            <v>1</v>
          </cell>
          <cell r="B44">
            <v>1</v>
          </cell>
          <cell r="C44" t="str">
            <v>DIC</v>
          </cell>
          <cell r="D44">
            <v>47818</v>
          </cell>
          <cell r="E44">
            <v>2030</v>
          </cell>
          <cell r="I44">
            <v>0</v>
          </cell>
          <cell r="J44">
            <v>0</v>
          </cell>
          <cell r="K44" t="str">
            <v>ENE</v>
          </cell>
          <cell r="L44">
            <v>1908</v>
          </cell>
          <cell r="M44" t="str">
            <v>CEN</v>
          </cell>
          <cell r="N44" t="str">
            <v>CENTRAL</v>
          </cell>
          <cell r="O44" t="str">
            <v>TER</v>
          </cell>
          <cell r="P44">
            <v>2923</v>
          </cell>
          <cell r="Q44">
            <v>0</v>
          </cell>
          <cell r="R44">
            <v>0</v>
          </cell>
          <cell r="S44">
            <v>0</v>
          </cell>
          <cell r="T44">
            <v>5.0000000000000001E-3</v>
          </cell>
          <cell r="U44">
            <v>2030</v>
          </cell>
          <cell r="V44" t="str">
            <v>S</v>
          </cell>
          <cell r="W44" t="str">
            <v>MEX</v>
          </cell>
          <cell r="X44">
            <v>0.9</v>
          </cell>
          <cell r="Y44">
            <v>0.9</v>
          </cell>
          <cell r="Z44">
            <v>0.9</v>
          </cell>
          <cell r="AA44">
            <v>0.9</v>
          </cell>
          <cell r="AB44">
            <v>0.9</v>
          </cell>
          <cell r="AC44">
            <v>0.9</v>
          </cell>
          <cell r="AD44">
            <v>0.9</v>
          </cell>
          <cell r="AE44">
            <v>0.9</v>
          </cell>
          <cell r="AF44">
            <v>0.9</v>
          </cell>
          <cell r="AG44">
            <v>0.9</v>
          </cell>
          <cell r="AH44">
            <v>0.9</v>
          </cell>
          <cell r="AI44">
            <v>0.9</v>
          </cell>
          <cell r="AJ44">
            <v>0.1</v>
          </cell>
          <cell r="AK44">
            <v>0.1</v>
          </cell>
          <cell r="AL44">
            <v>0.1</v>
          </cell>
          <cell r="AM44">
            <v>0.1</v>
          </cell>
          <cell r="AN44">
            <v>0.1</v>
          </cell>
          <cell r="AO44">
            <v>0.1</v>
          </cell>
          <cell r="AP44">
            <v>0.1</v>
          </cell>
          <cell r="AQ44">
            <v>0.1</v>
          </cell>
          <cell r="AR44">
            <v>0.1</v>
          </cell>
          <cell r="AS44">
            <v>0.1</v>
          </cell>
          <cell r="AT44">
            <v>0.1</v>
          </cell>
          <cell r="AU44">
            <v>0.1</v>
          </cell>
          <cell r="AV44">
            <v>0.9</v>
          </cell>
          <cell r="AW44">
            <v>0.9</v>
          </cell>
          <cell r="AX44">
            <v>0.9</v>
          </cell>
          <cell r="AY44">
            <v>0.9</v>
          </cell>
          <cell r="AZ44">
            <v>0.9</v>
          </cell>
          <cell r="BA44">
            <v>0.9</v>
          </cell>
          <cell r="BB44">
            <v>0.9</v>
          </cell>
          <cell r="BC44">
            <v>0.9</v>
          </cell>
          <cell r="BD44">
            <v>0.9</v>
          </cell>
          <cell r="BE44">
            <v>0.9</v>
          </cell>
          <cell r="BF44">
            <v>0.9</v>
          </cell>
          <cell r="BG44">
            <v>0.9</v>
          </cell>
          <cell r="BH44">
            <v>0.1</v>
          </cell>
          <cell r="BI44">
            <v>0.1</v>
          </cell>
          <cell r="BJ44">
            <v>0.1</v>
          </cell>
          <cell r="BK44">
            <v>0.1</v>
          </cell>
          <cell r="BL44">
            <v>0.1</v>
          </cell>
          <cell r="BM44">
            <v>0.1</v>
          </cell>
          <cell r="BN44">
            <v>0.1</v>
          </cell>
          <cell r="BO44">
            <v>0.1</v>
          </cell>
          <cell r="BP44">
            <v>0.1</v>
          </cell>
          <cell r="BQ44">
            <v>0.1</v>
          </cell>
          <cell r="BR44">
            <v>0.1</v>
          </cell>
          <cell r="BS44">
            <v>0.1</v>
          </cell>
          <cell r="BT44" t="str">
            <v>CFE</v>
          </cell>
          <cell r="BU44" t="str">
            <v>INT</v>
          </cell>
          <cell r="BV44">
            <v>0</v>
          </cell>
          <cell r="BW44">
            <v>0</v>
          </cell>
          <cell r="BX44">
            <v>0</v>
          </cell>
          <cell r="BY44">
            <v>6.1221263162311114E-2</v>
          </cell>
          <cell r="BZ44">
            <v>0</v>
          </cell>
          <cell r="CB44">
            <v>0</v>
          </cell>
          <cell r="CC44">
            <v>0</v>
          </cell>
          <cell r="CD44">
            <v>0</v>
          </cell>
        </row>
        <row r="45">
          <cell r="A45">
            <v>1</v>
          </cell>
          <cell r="B45">
            <v>1</v>
          </cell>
          <cell r="C45" t="str">
            <v>DIC</v>
          </cell>
          <cell r="D45">
            <v>47818</v>
          </cell>
          <cell r="E45">
            <v>2030</v>
          </cell>
          <cell r="F45" t="str">
            <v>PORTEZUELO    II</v>
          </cell>
          <cell r="G45">
            <v>2</v>
          </cell>
          <cell r="H45" t="str">
            <v>HID</v>
          </cell>
          <cell r="I45">
            <v>1.06</v>
          </cell>
          <cell r="J45">
            <v>1.06</v>
          </cell>
          <cell r="K45" t="str">
            <v>ENE</v>
          </cell>
          <cell r="L45">
            <v>1908</v>
          </cell>
          <cell r="M45" t="str">
            <v>ORI</v>
          </cell>
          <cell r="N45" t="str">
            <v>PUEBLA</v>
          </cell>
          <cell r="O45" t="str">
            <v>HID</v>
          </cell>
          <cell r="P45">
            <v>2923</v>
          </cell>
          <cell r="Q45">
            <v>2.6500000000000003E-2</v>
          </cell>
          <cell r="R45">
            <v>0.10600000000000001</v>
          </cell>
          <cell r="S45">
            <v>0.96860546104795031</v>
          </cell>
          <cell r="T45">
            <v>5.0000000000000001E-3</v>
          </cell>
          <cell r="U45">
            <v>2030</v>
          </cell>
          <cell r="V45" t="str">
            <v>S</v>
          </cell>
          <cell r="W45" t="str">
            <v>PUE</v>
          </cell>
          <cell r="X45">
            <v>2.5000000000000001E-2</v>
          </cell>
          <cell r="Y45">
            <v>2.5000000000000001E-2</v>
          </cell>
          <cell r="Z45">
            <v>2.5000000000000001E-2</v>
          </cell>
          <cell r="AA45">
            <v>2.5000000000000001E-2</v>
          </cell>
          <cell r="AB45">
            <v>2.5000000000000001E-2</v>
          </cell>
          <cell r="AC45">
            <v>2.5000000000000001E-2</v>
          </cell>
          <cell r="AD45">
            <v>2.5000000000000001E-2</v>
          </cell>
          <cell r="AE45">
            <v>2.5000000000000001E-2</v>
          </cell>
          <cell r="AF45">
            <v>2.5000000000000001E-2</v>
          </cell>
          <cell r="AG45">
            <v>2.5000000000000001E-2</v>
          </cell>
          <cell r="AH45">
            <v>2.5000000000000001E-2</v>
          </cell>
          <cell r="AI45">
            <v>2.5000000000000001E-2</v>
          </cell>
          <cell r="AJ45">
            <v>0.1</v>
          </cell>
          <cell r="AK45">
            <v>0.1</v>
          </cell>
          <cell r="AL45">
            <v>0.1</v>
          </cell>
          <cell r="AM45">
            <v>0.1</v>
          </cell>
          <cell r="AN45">
            <v>0.1</v>
          </cell>
          <cell r="AO45">
            <v>0.1</v>
          </cell>
          <cell r="AP45">
            <v>0.1</v>
          </cell>
          <cell r="AQ45">
            <v>0.1</v>
          </cell>
          <cell r="AR45">
            <v>0.1</v>
          </cell>
          <cell r="AS45">
            <v>0.1</v>
          </cell>
          <cell r="AT45">
            <v>0.1</v>
          </cell>
          <cell r="AU45">
            <v>0.1</v>
          </cell>
          <cell r="AV45">
            <v>2.5000000000000001E-2</v>
          </cell>
          <cell r="AW45">
            <v>2.5000000000000001E-2</v>
          </cell>
          <cell r="AX45">
            <v>2.5000000000000001E-2</v>
          </cell>
          <cell r="AY45">
            <v>2.5000000000000001E-2</v>
          </cell>
          <cell r="AZ45">
            <v>2.5000000000000001E-2</v>
          </cell>
          <cell r="BA45">
            <v>2.5000000000000001E-2</v>
          </cell>
          <cell r="BB45">
            <v>2.5000000000000001E-2</v>
          </cell>
          <cell r="BC45">
            <v>2.5000000000000001E-2</v>
          </cell>
          <cell r="BD45">
            <v>2.5000000000000001E-2</v>
          </cell>
          <cell r="BE45">
            <v>2.5000000000000001E-2</v>
          </cell>
          <cell r="BF45">
            <v>2.5000000000000001E-2</v>
          </cell>
          <cell r="BG45">
            <v>2.5000000000000001E-2</v>
          </cell>
          <cell r="BH45">
            <v>0.1</v>
          </cell>
          <cell r="BI45">
            <v>0.1</v>
          </cell>
          <cell r="BJ45">
            <v>0.1</v>
          </cell>
          <cell r="BK45">
            <v>0.1</v>
          </cell>
          <cell r="BL45">
            <v>0.1</v>
          </cell>
          <cell r="BM45">
            <v>0.1</v>
          </cell>
          <cell r="BN45">
            <v>0.1</v>
          </cell>
          <cell r="BO45">
            <v>0.1</v>
          </cell>
          <cell r="BP45">
            <v>0.1</v>
          </cell>
          <cell r="BQ45">
            <v>0.1</v>
          </cell>
          <cell r="BR45">
            <v>0.1</v>
          </cell>
          <cell r="BS45">
            <v>0.1</v>
          </cell>
          <cell r="BT45" t="str">
            <v>CFE</v>
          </cell>
          <cell r="BU45" t="str">
            <v>INT</v>
          </cell>
          <cell r="BV45">
            <v>2.6500000000000003E-2</v>
          </cell>
          <cell r="BW45">
            <v>2.6500000000000003E-2</v>
          </cell>
          <cell r="BX45">
            <v>0</v>
          </cell>
          <cell r="BY45">
            <v>6.1221263162311114E-2</v>
          </cell>
          <cell r="BZ45">
            <v>6.4894538952049788E-2</v>
          </cell>
          <cell r="CB45">
            <v>1.0547</v>
          </cell>
          <cell r="CC45">
            <v>1.06</v>
          </cell>
          <cell r="CD45">
            <v>1.06</v>
          </cell>
        </row>
        <row r="46">
          <cell r="A46">
            <v>1</v>
          </cell>
          <cell r="B46">
            <v>1</v>
          </cell>
          <cell r="C46" t="str">
            <v>DIC</v>
          </cell>
          <cell r="D46">
            <v>47818</v>
          </cell>
          <cell r="E46">
            <v>2030</v>
          </cell>
          <cell r="I46">
            <v>0</v>
          </cell>
          <cell r="J46">
            <v>0</v>
          </cell>
          <cell r="K46" t="str">
            <v>ENE</v>
          </cell>
          <cell r="L46">
            <v>1908</v>
          </cell>
          <cell r="M46" t="str">
            <v>ORI</v>
          </cell>
          <cell r="N46" t="str">
            <v>VERACRUZ</v>
          </cell>
          <cell r="O46" t="str">
            <v>TER</v>
          </cell>
          <cell r="P46">
            <v>2923</v>
          </cell>
          <cell r="Q46">
            <v>0</v>
          </cell>
          <cell r="R46">
            <v>0</v>
          </cell>
          <cell r="S46">
            <v>0</v>
          </cell>
          <cell r="T46">
            <v>5.0000000000000001E-3</v>
          </cell>
          <cell r="U46">
            <v>2030</v>
          </cell>
          <cell r="V46" t="str">
            <v>S</v>
          </cell>
          <cell r="W46" t="str">
            <v>VER</v>
          </cell>
          <cell r="X46">
            <v>2.5000000000000001E-2</v>
          </cell>
          <cell r="Y46">
            <v>2.5000000000000001E-2</v>
          </cell>
          <cell r="Z46">
            <v>2.5000000000000001E-2</v>
          </cell>
          <cell r="AA46">
            <v>2.5000000000000001E-2</v>
          </cell>
          <cell r="AB46">
            <v>2.5000000000000001E-2</v>
          </cell>
          <cell r="AC46">
            <v>2.5000000000000001E-2</v>
          </cell>
          <cell r="AD46">
            <v>2.5000000000000001E-2</v>
          </cell>
          <cell r="AE46">
            <v>2.5000000000000001E-2</v>
          </cell>
          <cell r="AF46">
            <v>2.5000000000000001E-2</v>
          </cell>
          <cell r="AG46">
            <v>2.5000000000000001E-2</v>
          </cell>
          <cell r="AH46">
            <v>2.5000000000000001E-2</v>
          </cell>
          <cell r="AI46">
            <v>2.5000000000000001E-2</v>
          </cell>
          <cell r="AJ46">
            <v>0.1</v>
          </cell>
          <cell r="AK46">
            <v>0.1</v>
          </cell>
          <cell r="AL46">
            <v>0.1</v>
          </cell>
          <cell r="AM46">
            <v>0.1</v>
          </cell>
          <cell r="AN46">
            <v>0.1</v>
          </cell>
          <cell r="AO46">
            <v>0.1</v>
          </cell>
          <cell r="AP46">
            <v>0.1</v>
          </cell>
          <cell r="AQ46">
            <v>0.1</v>
          </cell>
          <cell r="AR46">
            <v>0.1</v>
          </cell>
          <cell r="AS46">
            <v>0.1</v>
          </cell>
          <cell r="AT46">
            <v>0.1</v>
          </cell>
          <cell r="AU46">
            <v>0.1</v>
          </cell>
          <cell r="AV46">
            <v>2.5000000000000001E-2</v>
          </cell>
          <cell r="AW46">
            <v>2.5000000000000001E-2</v>
          </cell>
          <cell r="AX46">
            <v>2.5000000000000001E-2</v>
          </cell>
          <cell r="AY46">
            <v>2.5000000000000001E-2</v>
          </cell>
          <cell r="AZ46">
            <v>2.5000000000000001E-2</v>
          </cell>
          <cell r="BA46">
            <v>2.5000000000000001E-2</v>
          </cell>
          <cell r="BB46">
            <v>2.5000000000000001E-2</v>
          </cell>
          <cell r="BC46">
            <v>2.5000000000000001E-2</v>
          </cell>
          <cell r="BD46">
            <v>2.5000000000000001E-2</v>
          </cell>
          <cell r="BE46">
            <v>2.5000000000000001E-2</v>
          </cell>
          <cell r="BF46">
            <v>2.5000000000000001E-2</v>
          </cell>
          <cell r="BG46">
            <v>2.5000000000000001E-2</v>
          </cell>
          <cell r="BH46">
            <v>0.1</v>
          </cell>
          <cell r="BI46">
            <v>0.1</v>
          </cell>
          <cell r="BJ46">
            <v>0.1</v>
          </cell>
          <cell r="BK46">
            <v>0.1</v>
          </cell>
          <cell r="BL46">
            <v>0.1</v>
          </cell>
          <cell r="BM46">
            <v>0.1</v>
          </cell>
          <cell r="BN46">
            <v>0.1</v>
          </cell>
          <cell r="BO46">
            <v>0.1</v>
          </cell>
          <cell r="BP46">
            <v>0.1</v>
          </cell>
          <cell r="BQ46">
            <v>0.1</v>
          </cell>
          <cell r="BR46">
            <v>0.1</v>
          </cell>
          <cell r="BS46">
            <v>0.1</v>
          </cell>
          <cell r="BT46" t="str">
            <v>CFE</v>
          </cell>
          <cell r="BU46" t="str">
            <v>INT</v>
          </cell>
          <cell r="BV46">
            <v>0</v>
          </cell>
          <cell r="BW46">
            <v>0</v>
          </cell>
          <cell r="BX46">
            <v>0</v>
          </cell>
          <cell r="BY46">
            <v>6.1221263162311114E-2</v>
          </cell>
          <cell r="BZ46">
            <v>0</v>
          </cell>
          <cell r="CB46">
            <v>0</v>
          </cell>
          <cell r="CC46">
            <v>0</v>
          </cell>
          <cell r="CD46">
            <v>0</v>
          </cell>
        </row>
        <row r="47">
          <cell r="A47">
            <v>1</v>
          </cell>
          <cell r="B47">
            <v>1</v>
          </cell>
          <cell r="C47" t="str">
            <v>DIC</v>
          </cell>
          <cell r="D47">
            <v>47818</v>
          </cell>
          <cell r="E47">
            <v>2030</v>
          </cell>
          <cell r="F47" t="str">
            <v>BOTELLO</v>
          </cell>
          <cell r="G47">
            <v>2</v>
          </cell>
          <cell r="H47" t="str">
            <v>HID</v>
          </cell>
          <cell r="I47">
            <v>9</v>
          </cell>
          <cell r="J47">
            <v>9</v>
          </cell>
          <cell r="K47" t="str">
            <v>ENE</v>
          </cell>
          <cell r="L47">
            <v>1910</v>
          </cell>
          <cell r="M47" t="str">
            <v>OCC</v>
          </cell>
          <cell r="N47" t="str">
            <v>CARAPAN</v>
          </cell>
          <cell r="O47" t="str">
            <v>HID</v>
          </cell>
          <cell r="P47">
            <v>3654</v>
          </cell>
          <cell r="Q47">
            <v>0.22500000000000001</v>
          </cell>
          <cell r="R47">
            <v>0.9</v>
          </cell>
          <cell r="S47">
            <v>8.2240086315392009</v>
          </cell>
          <cell r="T47">
            <v>5.0000000000000001E-3</v>
          </cell>
          <cell r="U47">
            <v>2030</v>
          </cell>
          <cell r="V47" t="str">
            <v>S</v>
          </cell>
          <cell r="W47" t="str">
            <v>MICH</v>
          </cell>
          <cell r="X47">
            <v>2.5000000000000001E-2</v>
          </cell>
          <cell r="Y47">
            <v>2.5000000000000001E-2</v>
          </cell>
          <cell r="Z47">
            <v>2.5000000000000001E-2</v>
          </cell>
          <cell r="AA47">
            <v>2.5000000000000001E-2</v>
          </cell>
          <cell r="AB47">
            <v>2.5000000000000001E-2</v>
          </cell>
          <cell r="AC47">
            <v>2.5000000000000001E-2</v>
          </cell>
          <cell r="AD47">
            <v>2.5000000000000001E-2</v>
          </cell>
          <cell r="AE47">
            <v>2.5000000000000001E-2</v>
          </cell>
          <cell r="AF47">
            <v>2.5000000000000001E-2</v>
          </cell>
          <cell r="AG47">
            <v>2.5000000000000001E-2</v>
          </cell>
          <cell r="AH47">
            <v>2.5000000000000001E-2</v>
          </cell>
          <cell r="AI47">
            <v>2.5000000000000001E-2</v>
          </cell>
          <cell r="AJ47">
            <v>0.1</v>
          </cell>
          <cell r="AK47">
            <v>0.1</v>
          </cell>
          <cell r="AL47">
            <v>0.1</v>
          </cell>
          <cell r="AM47">
            <v>0.1</v>
          </cell>
          <cell r="AN47">
            <v>0.1</v>
          </cell>
          <cell r="AO47">
            <v>0.1</v>
          </cell>
          <cell r="AP47">
            <v>0.1</v>
          </cell>
          <cell r="AQ47">
            <v>0.1</v>
          </cell>
          <cell r="AR47">
            <v>0.1</v>
          </cell>
          <cell r="AS47">
            <v>0.1</v>
          </cell>
          <cell r="AT47">
            <v>0.1</v>
          </cell>
          <cell r="AU47">
            <v>0.1</v>
          </cell>
          <cell r="AV47">
            <v>2.5000000000000001E-2</v>
          </cell>
          <cell r="AW47">
            <v>2.5000000000000001E-2</v>
          </cell>
          <cell r="AX47">
            <v>2.5000000000000001E-2</v>
          </cell>
          <cell r="AY47">
            <v>2.5000000000000001E-2</v>
          </cell>
          <cell r="AZ47">
            <v>2.5000000000000001E-2</v>
          </cell>
          <cell r="BA47">
            <v>2.5000000000000001E-2</v>
          </cell>
          <cell r="BB47">
            <v>2.5000000000000001E-2</v>
          </cell>
          <cell r="BC47">
            <v>2.5000000000000001E-2</v>
          </cell>
          <cell r="BD47">
            <v>2.5000000000000001E-2</v>
          </cell>
          <cell r="BE47">
            <v>2.5000000000000001E-2</v>
          </cell>
          <cell r="BF47">
            <v>2.5000000000000001E-2</v>
          </cell>
          <cell r="BG47">
            <v>2.5000000000000001E-2</v>
          </cell>
          <cell r="BH47">
            <v>0.1</v>
          </cell>
          <cell r="BI47">
            <v>0.1</v>
          </cell>
          <cell r="BJ47">
            <v>0.1</v>
          </cell>
          <cell r="BK47">
            <v>0.1</v>
          </cell>
          <cell r="BL47">
            <v>0.1</v>
          </cell>
          <cell r="BM47">
            <v>0.1</v>
          </cell>
          <cell r="BN47">
            <v>0.1</v>
          </cell>
          <cell r="BO47">
            <v>0.1</v>
          </cell>
          <cell r="BP47">
            <v>0.1</v>
          </cell>
          <cell r="BQ47">
            <v>0.1</v>
          </cell>
          <cell r="BR47">
            <v>0.1</v>
          </cell>
          <cell r="BS47">
            <v>0.1</v>
          </cell>
          <cell r="BT47" t="str">
            <v>CFE</v>
          </cell>
          <cell r="BU47" t="str">
            <v>INT</v>
          </cell>
          <cell r="BV47">
            <v>0.22500000000000001</v>
          </cell>
          <cell r="BW47">
            <v>0.22500000000000001</v>
          </cell>
          <cell r="BX47">
            <v>0</v>
          </cell>
          <cell r="BY47">
            <v>6.1221263162311114E-2</v>
          </cell>
          <cell r="BZ47">
            <v>0.55099136846079999</v>
          </cell>
          <cell r="CB47">
            <v>8.9550000000000001</v>
          </cell>
          <cell r="CC47">
            <v>9</v>
          </cell>
          <cell r="CD47">
            <v>9</v>
          </cell>
        </row>
        <row r="48">
          <cell r="A48">
            <v>1</v>
          </cell>
          <cell r="B48">
            <v>1</v>
          </cell>
          <cell r="C48" t="str">
            <v>SEP</v>
          </cell>
          <cell r="D48">
            <v>47727</v>
          </cell>
          <cell r="E48">
            <v>2030</v>
          </cell>
          <cell r="F48" t="str">
            <v>BOTELLO</v>
          </cell>
          <cell r="G48">
            <v>1</v>
          </cell>
          <cell r="H48" t="str">
            <v>HID</v>
          </cell>
          <cell r="I48">
            <v>9</v>
          </cell>
          <cell r="J48">
            <v>9</v>
          </cell>
          <cell r="K48" t="str">
            <v>ENE</v>
          </cell>
          <cell r="L48">
            <v>1910</v>
          </cell>
          <cell r="M48" t="str">
            <v>OCC</v>
          </cell>
          <cell r="N48" t="str">
            <v>CARAPAN</v>
          </cell>
          <cell r="O48" t="str">
            <v>HID</v>
          </cell>
          <cell r="P48">
            <v>3654</v>
          </cell>
          <cell r="Q48">
            <v>0.22500000000000001</v>
          </cell>
          <cell r="R48">
            <v>0.9</v>
          </cell>
          <cell r="S48">
            <v>8.2240086315392009</v>
          </cell>
          <cell r="T48">
            <v>5.0000000000000001E-3</v>
          </cell>
          <cell r="U48">
            <v>2030</v>
          </cell>
          <cell r="V48" t="str">
            <v>S</v>
          </cell>
          <cell r="W48" t="str">
            <v>MICH</v>
          </cell>
          <cell r="X48">
            <v>2.5000000000000001E-2</v>
          </cell>
          <cell r="Y48">
            <v>2.5000000000000001E-2</v>
          </cell>
          <cell r="Z48">
            <v>2.5000000000000001E-2</v>
          </cell>
          <cell r="AA48">
            <v>2.5000000000000001E-2</v>
          </cell>
          <cell r="AB48">
            <v>2.5000000000000001E-2</v>
          </cell>
          <cell r="AC48">
            <v>2.5000000000000001E-2</v>
          </cell>
          <cell r="AD48">
            <v>2.5000000000000001E-2</v>
          </cell>
          <cell r="AE48">
            <v>2.5000000000000001E-2</v>
          </cell>
          <cell r="AF48">
            <v>2.5000000000000001E-2</v>
          </cell>
          <cell r="AG48">
            <v>2.5000000000000001E-2</v>
          </cell>
          <cell r="AH48">
            <v>2.5000000000000001E-2</v>
          </cell>
          <cell r="AI48">
            <v>2.5000000000000001E-2</v>
          </cell>
          <cell r="AJ48">
            <v>0.1</v>
          </cell>
          <cell r="AK48">
            <v>0.1</v>
          </cell>
          <cell r="AL48">
            <v>0.1</v>
          </cell>
          <cell r="AM48">
            <v>0.1</v>
          </cell>
          <cell r="AN48">
            <v>0.1</v>
          </cell>
          <cell r="AO48">
            <v>0.1</v>
          </cell>
          <cell r="AP48">
            <v>0.1</v>
          </cell>
          <cell r="AQ48">
            <v>0.1</v>
          </cell>
          <cell r="AR48">
            <v>0.1</v>
          </cell>
          <cell r="AS48">
            <v>0.1</v>
          </cell>
          <cell r="AT48">
            <v>0.1</v>
          </cell>
          <cell r="AU48">
            <v>0.1</v>
          </cell>
          <cell r="AV48">
            <v>2.5000000000000001E-2</v>
          </cell>
          <cell r="AW48">
            <v>2.5000000000000001E-2</v>
          </cell>
          <cell r="AX48">
            <v>2.5000000000000001E-2</v>
          </cell>
          <cell r="AY48">
            <v>2.5000000000000001E-2</v>
          </cell>
          <cell r="AZ48">
            <v>2.5000000000000001E-2</v>
          </cell>
          <cell r="BA48">
            <v>2.5000000000000001E-2</v>
          </cell>
          <cell r="BB48">
            <v>2.5000000000000001E-2</v>
          </cell>
          <cell r="BC48">
            <v>2.5000000000000001E-2</v>
          </cell>
          <cell r="BD48">
            <v>2.5000000000000001E-2</v>
          </cell>
          <cell r="BE48">
            <v>2.5000000000000001E-2</v>
          </cell>
          <cell r="BF48">
            <v>2.5000000000000001E-2</v>
          </cell>
          <cell r="BG48">
            <v>2.5000000000000001E-2</v>
          </cell>
          <cell r="BH48">
            <v>0.1</v>
          </cell>
          <cell r="BI48">
            <v>0.1</v>
          </cell>
          <cell r="BJ48">
            <v>0.1</v>
          </cell>
          <cell r="BK48">
            <v>0.1</v>
          </cell>
          <cell r="BL48">
            <v>0.1</v>
          </cell>
          <cell r="BM48">
            <v>0.1</v>
          </cell>
          <cell r="BN48">
            <v>0.1</v>
          </cell>
          <cell r="BO48">
            <v>0.1</v>
          </cell>
          <cell r="BP48">
            <v>0.1</v>
          </cell>
          <cell r="BQ48">
            <v>0.1</v>
          </cell>
          <cell r="BR48">
            <v>0.1</v>
          </cell>
          <cell r="BS48">
            <v>0.1</v>
          </cell>
          <cell r="BT48" t="str">
            <v>CFE</v>
          </cell>
          <cell r="BU48" t="str">
            <v>INT</v>
          </cell>
          <cell r="BV48">
            <v>0.22500000000000001</v>
          </cell>
          <cell r="BW48">
            <v>0.22500000000000001</v>
          </cell>
          <cell r="BX48">
            <v>0</v>
          </cell>
          <cell r="BY48">
            <v>6.1221263162311114E-2</v>
          </cell>
          <cell r="BZ48">
            <v>0.55099136846079999</v>
          </cell>
          <cell r="CA48" t="str">
            <v>C</v>
          </cell>
          <cell r="CB48">
            <v>8.9550000000000001</v>
          </cell>
          <cell r="CC48">
            <v>9</v>
          </cell>
          <cell r="CD48">
            <v>9</v>
          </cell>
        </row>
        <row r="49">
          <cell r="A49">
            <v>1</v>
          </cell>
          <cell r="B49">
            <v>1</v>
          </cell>
          <cell r="C49" t="str">
            <v>DIC</v>
          </cell>
          <cell r="D49">
            <v>47818</v>
          </cell>
          <cell r="E49">
            <v>2030</v>
          </cell>
          <cell r="I49">
            <v>0</v>
          </cell>
          <cell r="J49">
            <v>0</v>
          </cell>
          <cell r="K49" t="str">
            <v>ENE</v>
          </cell>
          <cell r="L49">
            <v>1910</v>
          </cell>
          <cell r="M49" t="str">
            <v>CEN</v>
          </cell>
          <cell r="N49" t="str">
            <v>CENTRAL</v>
          </cell>
          <cell r="O49" t="str">
            <v>TER</v>
          </cell>
          <cell r="P49">
            <v>3654</v>
          </cell>
          <cell r="Q49">
            <v>0</v>
          </cell>
          <cell r="R49">
            <v>0</v>
          </cell>
          <cell r="S49">
            <v>0</v>
          </cell>
          <cell r="T49">
            <v>5.0000000000000001E-3</v>
          </cell>
          <cell r="U49">
            <v>2030</v>
          </cell>
          <cell r="V49" t="str">
            <v>S</v>
          </cell>
          <cell r="W49" t="str">
            <v>HGO</v>
          </cell>
          <cell r="X49">
            <v>0.9</v>
          </cell>
          <cell r="Y49">
            <v>0.9</v>
          </cell>
          <cell r="Z49">
            <v>0.9</v>
          </cell>
          <cell r="AA49">
            <v>0.9</v>
          </cell>
          <cell r="AB49">
            <v>0.9</v>
          </cell>
          <cell r="AC49">
            <v>0.9</v>
          </cell>
          <cell r="AD49">
            <v>0.9</v>
          </cell>
          <cell r="AE49">
            <v>0.9</v>
          </cell>
          <cell r="AF49">
            <v>0.9</v>
          </cell>
          <cell r="AG49">
            <v>0.9</v>
          </cell>
          <cell r="AH49">
            <v>0.9</v>
          </cell>
          <cell r="AI49">
            <v>0.9</v>
          </cell>
          <cell r="AJ49">
            <v>0.1</v>
          </cell>
          <cell r="AK49">
            <v>0.1</v>
          </cell>
          <cell r="AL49">
            <v>0.1</v>
          </cell>
          <cell r="AM49">
            <v>0.1</v>
          </cell>
          <cell r="AN49">
            <v>0.1</v>
          </cell>
          <cell r="AO49">
            <v>0.1</v>
          </cell>
          <cell r="AP49">
            <v>0.1</v>
          </cell>
          <cell r="AQ49">
            <v>0.1</v>
          </cell>
          <cell r="AR49">
            <v>0.1</v>
          </cell>
          <cell r="AS49">
            <v>0.1</v>
          </cell>
          <cell r="AT49">
            <v>0.1</v>
          </cell>
          <cell r="AU49">
            <v>0.1</v>
          </cell>
          <cell r="AV49">
            <v>0.9</v>
          </cell>
          <cell r="AW49">
            <v>0.9</v>
          </cell>
          <cell r="AX49">
            <v>0.9</v>
          </cell>
          <cell r="AY49">
            <v>0.9</v>
          </cell>
          <cell r="AZ49">
            <v>0.9</v>
          </cell>
          <cell r="BA49">
            <v>0.9</v>
          </cell>
          <cell r="BB49">
            <v>0.9</v>
          </cell>
          <cell r="BC49">
            <v>0.9</v>
          </cell>
          <cell r="BD49">
            <v>0.9</v>
          </cell>
          <cell r="BE49">
            <v>0.9</v>
          </cell>
          <cell r="BF49">
            <v>0.9</v>
          </cell>
          <cell r="BG49">
            <v>0.9</v>
          </cell>
          <cell r="BH49">
            <v>0.1</v>
          </cell>
          <cell r="BI49">
            <v>0.1</v>
          </cell>
          <cell r="BJ49">
            <v>0.1</v>
          </cell>
          <cell r="BK49">
            <v>0.1</v>
          </cell>
          <cell r="BL49">
            <v>0.1</v>
          </cell>
          <cell r="BM49">
            <v>0.1</v>
          </cell>
          <cell r="BN49">
            <v>0.1</v>
          </cell>
          <cell r="BO49">
            <v>0.1</v>
          </cell>
          <cell r="BP49">
            <v>0.1</v>
          </cell>
          <cell r="BQ49">
            <v>0.1</v>
          </cell>
          <cell r="BR49">
            <v>0.1</v>
          </cell>
          <cell r="BS49">
            <v>0.1</v>
          </cell>
          <cell r="BT49" t="str">
            <v>CFE</v>
          </cell>
          <cell r="BU49" t="str">
            <v>INT</v>
          </cell>
          <cell r="BV49">
            <v>0</v>
          </cell>
          <cell r="BW49">
            <v>0</v>
          </cell>
          <cell r="BX49">
            <v>0</v>
          </cell>
          <cell r="BY49">
            <v>6.1221263162311114E-2</v>
          </cell>
          <cell r="BZ49">
            <v>0</v>
          </cell>
          <cell r="CB49">
            <v>0</v>
          </cell>
          <cell r="CC49">
            <v>0</v>
          </cell>
          <cell r="CD49">
            <v>0</v>
          </cell>
        </row>
        <row r="50">
          <cell r="A50">
            <v>1</v>
          </cell>
          <cell r="B50">
            <v>10</v>
          </cell>
          <cell r="C50" t="str">
            <v>DIC</v>
          </cell>
          <cell r="D50">
            <v>47818</v>
          </cell>
          <cell r="E50">
            <v>2030</v>
          </cell>
          <cell r="I50">
            <v>0</v>
          </cell>
          <cell r="J50">
            <v>0</v>
          </cell>
          <cell r="K50" t="str">
            <v>OCT</v>
          </cell>
          <cell r="L50">
            <v>1910</v>
          </cell>
          <cell r="M50" t="str">
            <v>CEN</v>
          </cell>
          <cell r="N50" t="str">
            <v>CENTRAL</v>
          </cell>
          <cell r="O50" t="str">
            <v>TER</v>
          </cell>
          <cell r="P50">
            <v>3927</v>
          </cell>
          <cell r="Q50">
            <v>0</v>
          </cell>
          <cell r="R50">
            <v>0</v>
          </cell>
          <cell r="S50">
            <v>0</v>
          </cell>
          <cell r="T50">
            <v>5.0000000000000001E-3</v>
          </cell>
          <cell r="U50">
            <v>2030</v>
          </cell>
          <cell r="V50" t="str">
            <v>S</v>
          </cell>
          <cell r="W50" t="str">
            <v>HGO</v>
          </cell>
          <cell r="X50">
            <v>0.9</v>
          </cell>
          <cell r="Y50">
            <v>0.9</v>
          </cell>
          <cell r="Z50">
            <v>0.9</v>
          </cell>
          <cell r="AA50">
            <v>0.9</v>
          </cell>
          <cell r="AB50">
            <v>0.9</v>
          </cell>
          <cell r="AC50">
            <v>0.9</v>
          </cell>
          <cell r="AD50">
            <v>0.9</v>
          </cell>
          <cell r="AE50">
            <v>0.9</v>
          </cell>
          <cell r="AF50">
            <v>0.9</v>
          </cell>
          <cell r="AG50">
            <v>0.9</v>
          </cell>
          <cell r="AH50">
            <v>0.9</v>
          </cell>
          <cell r="AI50">
            <v>0.9</v>
          </cell>
          <cell r="AJ50">
            <v>0.1</v>
          </cell>
          <cell r="AK50">
            <v>0.1</v>
          </cell>
          <cell r="AL50">
            <v>0.1</v>
          </cell>
          <cell r="AM50">
            <v>0.1</v>
          </cell>
          <cell r="AN50">
            <v>0.1</v>
          </cell>
          <cell r="AO50">
            <v>0.1</v>
          </cell>
          <cell r="AP50">
            <v>0.1</v>
          </cell>
          <cell r="AQ50">
            <v>0.1</v>
          </cell>
          <cell r="AR50">
            <v>0.1</v>
          </cell>
          <cell r="AS50">
            <v>0.1</v>
          </cell>
          <cell r="AT50">
            <v>0.1</v>
          </cell>
          <cell r="AU50">
            <v>0.1</v>
          </cell>
          <cell r="AV50">
            <v>0.9</v>
          </cell>
          <cell r="AW50">
            <v>0.9</v>
          </cell>
          <cell r="AX50">
            <v>0.9</v>
          </cell>
          <cell r="AY50">
            <v>0.9</v>
          </cell>
          <cell r="AZ50">
            <v>0.9</v>
          </cell>
          <cell r="BA50">
            <v>0.9</v>
          </cell>
          <cell r="BB50">
            <v>0.9</v>
          </cell>
          <cell r="BC50">
            <v>0.9</v>
          </cell>
          <cell r="BD50">
            <v>0.9</v>
          </cell>
          <cell r="BE50">
            <v>0.9</v>
          </cell>
          <cell r="BF50">
            <v>0.9</v>
          </cell>
          <cell r="BG50">
            <v>0.9</v>
          </cell>
          <cell r="BH50">
            <v>0.1</v>
          </cell>
          <cell r="BI50">
            <v>0.1</v>
          </cell>
          <cell r="BJ50">
            <v>0.1</v>
          </cell>
          <cell r="BK50">
            <v>0.1</v>
          </cell>
          <cell r="BL50">
            <v>0.1</v>
          </cell>
          <cell r="BM50">
            <v>0.1</v>
          </cell>
          <cell r="BN50">
            <v>0.1</v>
          </cell>
          <cell r="BO50">
            <v>0.1</v>
          </cell>
          <cell r="BP50">
            <v>0.1</v>
          </cell>
          <cell r="BQ50">
            <v>0.1</v>
          </cell>
          <cell r="BR50">
            <v>0.1</v>
          </cell>
          <cell r="BS50">
            <v>0.1</v>
          </cell>
          <cell r="BT50" t="str">
            <v>CFE</v>
          </cell>
          <cell r="BU50" t="str">
            <v>INT</v>
          </cell>
          <cell r="BV50">
            <v>0</v>
          </cell>
          <cell r="BW50">
            <v>0</v>
          </cell>
          <cell r="BX50">
            <v>0</v>
          </cell>
          <cell r="BY50">
            <v>6.1221263162311114E-2</v>
          </cell>
          <cell r="BZ50">
            <v>0</v>
          </cell>
          <cell r="CB50">
            <v>0</v>
          </cell>
          <cell r="CC50">
            <v>0</v>
          </cell>
          <cell r="CD50">
            <v>0</v>
          </cell>
        </row>
        <row r="51">
          <cell r="A51">
            <v>1</v>
          </cell>
          <cell r="B51">
            <v>10</v>
          </cell>
          <cell r="C51" t="str">
            <v>DIC</v>
          </cell>
          <cell r="D51">
            <v>47818</v>
          </cell>
          <cell r="E51">
            <v>2030</v>
          </cell>
          <cell r="I51">
            <v>0</v>
          </cell>
          <cell r="J51">
            <v>0</v>
          </cell>
          <cell r="K51" t="str">
            <v>OCT</v>
          </cell>
          <cell r="L51">
            <v>1910</v>
          </cell>
          <cell r="M51" t="str">
            <v>CEN</v>
          </cell>
          <cell r="N51" t="str">
            <v>CENTRAL</v>
          </cell>
          <cell r="O51" t="str">
            <v>TER</v>
          </cell>
          <cell r="P51">
            <v>3927</v>
          </cell>
          <cell r="Q51">
            <v>0</v>
          </cell>
          <cell r="R51">
            <v>0</v>
          </cell>
          <cell r="S51">
            <v>0</v>
          </cell>
          <cell r="T51">
            <v>5.0000000000000001E-3</v>
          </cell>
          <cell r="U51">
            <v>2030</v>
          </cell>
          <cell r="V51" t="str">
            <v>S</v>
          </cell>
          <cell r="W51" t="str">
            <v>HGO</v>
          </cell>
          <cell r="X51">
            <v>0.9</v>
          </cell>
          <cell r="Y51">
            <v>0.9</v>
          </cell>
          <cell r="Z51">
            <v>0.9</v>
          </cell>
          <cell r="AA51">
            <v>0.9</v>
          </cell>
          <cell r="AB51">
            <v>0.9</v>
          </cell>
          <cell r="AC51">
            <v>0.9</v>
          </cell>
          <cell r="AD51">
            <v>0.9</v>
          </cell>
          <cell r="AE51">
            <v>0.9</v>
          </cell>
          <cell r="AF51">
            <v>0.9</v>
          </cell>
          <cell r="AG51">
            <v>0.9</v>
          </cell>
          <cell r="AH51">
            <v>0.9</v>
          </cell>
          <cell r="AI51">
            <v>0.9</v>
          </cell>
          <cell r="AJ51">
            <v>0.1</v>
          </cell>
          <cell r="AK51">
            <v>0.1</v>
          </cell>
          <cell r="AL51">
            <v>0.1</v>
          </cell>
          <cell r="AM51">
            <v>0.1</v>
          </cell>
          <cell r="AN51">
            <v>0.1</v>
          </cell>
          <cell r="AO51">
            <v>0.1</v>
          </cell>
          <cell r="AP51">
            <v>0.1</v>
          </cell>
          <cell r="AQ51">
            <v>0.1</v>
          </cell>
          <cell r="AR51">
            <v>0.1</v>
          </cell>
          <cell r="AS51">
            <v>0.1</v>
          </cell>
          <cell r="AT51">
            <v>0.1</v>
          </cell>
          <cell r="AU51">
            <v>0.1</v>
          </cell>
          <cell r="AV51">
            <v>0.9</v>
          </cell>
          <cell r="AW51">
            <v>0.9</v>
          </cell>
          <cell r="AX51">
            <v>0.9</v>
          </cell>
          <cell r="AY51">
            <v>0.9</v>
          </cell>
          <cell r="AZ51">
            <v>0.9</v>
          </cell>
          <cell r="BA51">
            <v>0.9</v>
          </cell>
          <cell r="BB51">
            <v>0.9</v>
          </cell>
          <cell r="BC51">
            <v>0.9</v>
          </cell>
          <cell r="BD51">
            <v>0.9</v>
          </cell>
          <cell r="BE51">
            <v>0.9</v>
          </cell>
          <cell r="BF51">
            <v>0.9</v>
          </cell>
          <cell r="BG51">
            <v>0.9</v>
          </cell>
          <cell r="BH51">
            <v>0.1</v>
          </cell>
          <cell r="BI51">
            <v>0.1</v>
          </cell>
          <cell r="BJ51">
            <v>0.1</v>
          </cell>
          <cell r="BK51">
            <v>0.1</v>
          </cell>
          <cell r="BL51">
            <v>0.1</v>
          </cell>
          <cell r="BM51">
            <v>0.1</v>
          </cell>
          <cell r="BN51">
            <v>0.1</v>
          </cell>
          <cell r="BO51">
            <v>0.1</v>
          </cell>
          <cell r="BP51">
            <v>0.1</v>
          </cell>
          <cell r="BQ51">
            <v>0.1</v>
          </cell>
          <cell r="BR51">
            <v>0.1</v>
          </cell>
          <cell r="BS51">
            <v>0.1</v>
          </cell>
          <cell r="BT51" t="str">
            <v>CFE</v>
          </cell>
          <cell r="BU51" t="str">
            <v>INT</v>
          </cell>
          <cell r="BV51">
            <v>0</v>
          </cell>
          <cell r="BW51">
            <v>0</v>
          </cell>
          <cell r="BX51">
            <v>0</v>
          </cell>
          <cell r="BY51">
            <v>6.1221263162311114E-2</v>
          </cell>
          <cell r="BZ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A52">
            <v>1</v>
          </cell>
          <cell r="B52">
            <v>12</v>
          </cell>
          <cell r="C52" t="str">
            <v>DIC</v>
          </cell>
          <cell r="D52">
            <v>42339</v>
          </cell>
          <cell r="E52">
            <v>2015</v>
          </cell>
          <cell r="F52" t="str">
            <v>NECAXA</v>
          </cell>
          <cell r="G52">
            <v>1</v>
          </cell>
          <cell r="H52" t="str">
            <v>HID</v>
          </cell>
          <cell r="I52">
            <v>16</v>
          </cell>
          <cell r="J52">
            <v>16</v>
          </cell>
          <cell r="K52" t="str">
            <v>DIC</v>
          </cell>
          <cell r="L52">
            <v>1911</v>
          </cell>
          <cell r="M52" t="str">
            <v>CEN</v>
          </cell>
          <cell r="N52" t="str">
            <v>CENTRAL</v>
          </cell>
          <cell r="O52" t="str">
            <v>HID</v>
          </cell>
          <cell r="P52">
            <v>4353</v>
          </cell>
          <cell r="Q52">
            <v>14.4</v>
          </cell>
          <cell r="R52">
            <v>1.6</v>
          </cell>
          <cell r="S52">
            <v>0.62045978940302182</v>
          </cell>
          <cell r="T52">
            <v>5.0000000000000001E-3</v>
          </cell>
          <cell r="U52">
            <v>2015</v>
          </cell>
          <cell r="V52" t="str">
            <v>S</v>
          </cell>
          <cell r="W52" t="str">
            <v>PUE</v>
          </cell>
          <cell r="X52">
            <v>0.9</v>
          </cell>
          <cell r="Y52">
            <v>0.9</v>
          </cell>
          <cell r="Z52">
            <v>0.9</v>
          </cell>
          <cell r="AA52">
            <v>0.9</v>
          </cell>
          <cell r="AB52">
            <v>0.9</v>
          </cell>
          <cell r="AC52">
            <v>0.9</v>
          </cell>
          <cell r="AD52">
            <v>0.9</v>
          </cell>
          <cell r="AE52">
            <v>0.9</v>
          </cell>
          <cell r="AF52">
            <v>0.9</v>
          </cell>
          <cell r="AG52">
            <v>0.9</v>
          </cell>
          <cell r="AH52">
            <v>0.9</v>
          </cell>
          <cell r="AI52">
            <v>0.9</v>
          </cell>
          <cell r="AJ52">
            <v>0.1</v>
          </cell>
          <cell r="AK52">
            <v>0.1</v>
          </cell>
          <cell r="AL52">
            <v>0.1</v>
          </cell>
          <cell r="AM52">
            <v>0.1</v>
          </cell>
          <cell r="AN52">
            <v>0.1</v>
          </cell>
          <cell r="AO52">
            <v>0.1</v>
          </cell>
          <cell r="AP52">
            <v>0.1</v>
          </cell>
          <cell r="AQ52">
            <v>0.1</v>
          </cell>
          <cell r="AR52">
            <v>0.1</v>
          </cell>
          <cell r="AS52">
            <v>0.1</v>
          </cell>
          <cell r="AT52">
            <v>0.1</v>
          </cell>
          <cell r="AU52">
            <v>0.1</v>
          </cell>
          <cell r="AV52">
            <v>0.9</v>
          </cell>
          <cell r="AW52">
            <v>0.9</v>
          </cell>
          <cell r="AX52">
            <v>0.9</v>
          </cell>
          <cell r="AY52">
            <v>0.9</v>
          </cell>
          <cell r="AZ52">
            <v>0.9</v>
          </cell>
          <cell r="BA52">
            <v>0.9</v>
          </cell>
          <cell r="BB52">
            <v>0.9</v>
          </cell>
          <cell r="BC52">
            <v>0.9</v>
          </cell>
          <cell r="BD52">
            <v>0.9</v>
          </cell>
          <cell r="BE52">
            <v>0.9</v>
          </cell>
          <cell r="BF52">
            <v>0.9</v>
          </cell>
          <cell r="BG52">
            <v>0.9</v>
          </cell>
          <cell r="BH52">
            <v>0.1</v>
          </cell>
          <cell r="BI52">
            <v>0.1</v>
          </cell>
          <cell r="BJ52">
            <v>0.1</v>
          </cell>
          <cell r="BK52">
            <v>0.1</v>
          </cell>
          <cell r="BL52">
            <v>0.1</v>
          </cell>
          <cell r="BM52">
            <v>0.1</v>
          </cell>
          <cell r="BN52">
            <v>0.1</v>
          </cell>
          <cell r="BO52">
            <v>0.1</v>
          </cell>
          <cell r="BP52">
            <v>0.1</v>
          </cell>
          <cell r="BQ52">
            <v>0.1</v>
          </cell>
          <cell r="BR52">
            <v>0.1</v>
          </cell>
          <cell r="BS52">
            <v>0.1</v>
          </cell>
          <cell r="BT52" t="str">
            <v>CFE</v>
          </cell>
          <cell r="BU52" t="str">
            <v>INT</v>
          </cell>
          <cell r="BV52">
            <v>14.4</v>
          </cell>
          <cell r="BW52">
            <v>14.4</v>
          </cell>
          <cell r="BX52">
            <v>0</v>
          </cell>
          <cell r="BY52">
            <v>6.1221263162311114E-2</v>
          </cell>
          <cell r="BZ52">
            <v>0.97954021059697782</v>
          </cell>
          <cell r="CA52" t="str">
            <v>C</v>
          </cell>
          <cell r="CB52">
            <v>15.92</v>
          </cell>
          <cell r="CC52">
            <v>16</v>
          </cell>
          <cell r="CD52">
            <v>16</v>
          </cell>
        </row>
        <row r="53">
          <cell r="A53">
            <v>1</v>
          </cell>
          <cell r="B53">
            <v>1</v>
          </cell>
          <cell r="C53" t="str">
            <v>MAR</v>
          </cell>
          <cell r="D53">
            <v>47543</v>
          </cell>
          <cell r="E53">
            <v>2030</v>
          </cell>
          <cell r="I53">
            <v>0</v>
          </cell>
          <cell r="J53">
            <v>0</v>
          </cell>
          <cell r="K53" t="str">
            <v>ENE</v>
          </cell>
          <cell r="L53">
            <v>1912</v>
          </cell>
          <cell r="M53" t="str">
            <v>OCC</v>
          </cell>
          <cell r="N53" t="str">
            <v>GUADALAJA</v>
          </cell>
          <cell r="O53" t="str">
            <v>TER</v>
          </cell>
          <cell r="P53">
            <v>4384</v>
          </cell>
          <cell r="Q53">
            <v>0</v>
          </cell>
          <cell r="R53">
            <v>0</v>
          </cell>
          <cell r="S53">
            <v>0</v>
          </cell>
          <cell r="T53">
            <v>5.0000000000000001E-3</v>
          </cell>
          <cell r="U53">
            <v>2030</v>
          </cell>
          <cell r="V53" t="str">
            <v>S</v>
          </cell>
          <cell r="W53" t="str">
            <v>JAL</v>
          </cell>
          <cell r="X53">
            <v>2.5000000000000001E-2</v>
          </cell>
          <cell r="Y53">
            <v>2.5000000000000001E-2</v>
          </cell>
          <cell r="Z53">
            <v>2.5000000000000001E-2</v>
          </cell>
          <cell r="AA53">
            <v>2.5000000000000001E-2</v>
          </cell>
          <cell r="AB53">
            <v>2.5000000000000001E-2</v>
          </cell>
          <cell r="AC53">
            <v>2.5000000000000001E-2</v>
          </cell>
          <cell r="AD53">
            <v>2.5000000000000001E-2</v>
          </cell>
          <cell r="AE53">
            <v>2.5000000000000001E-2</v>
          </cell>
          <cell r="AF53">
            <v>2.5000000000000001E-2</v>
          </cell>
          <cell r="AG53">
            <v>2.5000000000000001E-2</v>
          </cell>
          <cell r="AH53">
            <v>2.5000000000000001E-2</v>
          </cell>
          <cell r="AI53">
            <v>2.5000000000000001E-2</v>
          </cell>
          <cell r="AJ53">
            <v>0.1</v>
          </cell>
          <cell r="AK53">
            <v>0.1</v>
          </cell>
          <cell r="AL53">
            <v>0.1</v>
          </cell>
          <cell r="AM53">
            <v>0.1</v>
          </cell>
          <cell r="AN53">
            <v>0.1</v>
          </cell>
          <cell r="AO53">
            <v>0.1</v>
          </cell>
          <cell r="AP53">
            <v>0.1</v>
          </cell>
          <cell r="AQ53">
            <v>0.1</v>
          </cell>
          <cell r="AR53">
            <v>0.1</v>
          </cell>
          <cell r="AS53">
            <v>0.1</v>
          </cell>
          <cell r="AT53">
            <v>0.1</v>
          </cell>
          <cell r="AU53">
            <v>0.1</v>
          </cell>
          <cell r="AV53">
            <v>2.5000000000000001E-2</v>
          </cell>
          <cell r="AW53">
            <v>2.5000000000000001E-2</v>
          </cell>
          <cell r="AX53">
            <v>2.5000000000000001E-2</v>
          </cell>
          <cell r="AY53">
            <v>2.5000000000000001E-2</v>
          </cell>
          <cell r="AZ53">
            <v>2.5000000000000001E-2</v>
          </cell>
          <cell r="BA53">
            <v>2.5000000000000001E-2</v>
          </cell>
          <cell r="BB53">
            <v>2.5000000000000001E-2</v>
          </cell>
          <cell r="BC53">
            <v>2.5000000000000001E-2</v>
          </cell>
          <cell r="BD53">
            <v>2.5000000000000001E-2</v>
          </cell>
          <cell r="BE53">
            <v>2.5000000000000001E-2</v>
          </cell>
          <cell r="BF53">
            <v>2.5000000000000001E-2</v>
          </cell>
          <cell r="BG53">
            <v>2.5000000000000001E-2</v>
          </cell>
          <cell r="BH53">
            <v>0.1</v>
          </cell>
          <cell r="BI53">
            <v>0.1</v>
          </cell>
          <cell r="BJ53">
            <v>0.1</v>
          </cell>
          <cell r="BK53">
            <v>0.1</v>
          </cell>
          <cell r="BL53">
            <v>0.1</v>
          </cell>
          <cell r="BM53">
            <v>0.1</v>
          </cell>
          <cell r="BN53">
            <v>0.1</v>
          </cell>
          <cell r="BO53">
            <v>0.1</v>
          </cell>
          <cell r="BP53">
            <v>0.1</v>
          </cell>
          <cell r="BQ53">
            <v>0.1</v>
          </cell>
          <cell r="BR53">
            <v>0.1</v>
          </cell>
          <cell r="BS53">
            <v>0.1</v>
          </cell>
          <cell r="BT53" t="str">
            <v>CFE</v>
          </cell>
          <cell r="BU53" t="str">
            <v>INT</v>
          </cell>
          <cell r="BV53">
            <v>0</v>
          </cell>
          <cell r="BW53">
            <v>0</v>
          </cell>
          <cell r="BX53">
            <v>0</v>
          </cell>
          <cell r="BY53">
            <v>6.1221263162311114E-2</v>
          </cell>
          <cell r="BZ53">
            <v>0</v>
          </cell>
          <cell r="CB53">
            <v>0</v>
          </cell>
          <cell r="CC53">
            <v>0</v>
          </cell>
          <cell r="CD53">
            <v>0</v>
          </cell>
        </row>
        <row r="54">
          <cell r="A54">
            <v>1</v>
          </cell>
          <cell r="B54">
            <v>1</v>
          </cell>
          <cell r="C54" t="str">
            <v>DIC</v>
          </cell>
          <cell r="D54">
            <v>47818</v>
          </cell>
          <cell r="E54">
            <v>2030</v>
          </cell>
          <cell r="I54">
            <v>0</v>
          </cell>
          <cell r="J54">
            <v>0</v>
          </cell>
          <cell r="K54" t="str">
            <v>ENE</v>
          </cell>
          <cell r="L54">
            <v>1912</v>
          </cell>
          <cell r="M54" t="str">
            <v>OCC</v>
          </cell>
          <cell r="N54" t="str">
            <v>GUADALAJA</v>
          </cell>
          <cell r="O54" t="str">
            <v>TER</v>
          </cell>
          <cell r="P54">
            <v>4384</v>
          </cell>
          <cell r="Q54">
            <v>0</v>
          </cell>
          <cell r="R54">
            <v>0</v>
          </cell>
          <cell r="S54">
            <v>0</v>
          </cell>
          <cell r="T54">
            <v>5.0000000000000001E-3</v>
          </cell>
          <cell r="U54">
            <v>2030</v>
          </cell>
          <cell r="V54" t="str">
            <v>S</v>
          </cell>
          <cell r="W54" t="str">
            <v>JAL</v>
          </cell>
          <cell r="X54">
            <v>2.5000000000000001E-2</v>
          </cell>
          <cell r="Y54">
            <v>2.5000000000000001E-2</v>
          </cell>
          <cell r="Z54">
            <v>2.5000000000000001E-2</v>
          </cell>
          <cell r="AA54">
            <v>2.5000000000000001E-2</v>
          </cell>
          <cell r="AB54">
            <v>2.5000000000000001E-2</v>
          </cell>
          <cell r="AC54">
            <v>2.5000000000000001E-2</v>
          </cell>
          <cell r="AD54">
            <v>2.5000000000000001E-2</v>
          </cell>
          <cell r="AE54">
            <v>2.5000000000000001E-2</v>
          </cell>
          <cell r="AF54">
            <v>2.5000000000000001E-2</v>
          </cell>
          <cell r="AG54">
            <v>2.5000000000000001E-2</v>
          </cell>
          <cell r="AH54">
            <v>2.5000000000000001E-2</v>
          </cell>
          <cell r="AI54">
            <v>2.5000000000000001E-2</v>
          </cell>
          <cell r="AJ54">
            <v>0.1</v>
          </cell>
          <cell r="AK54">
            <v>0.1</v>
          </cell>
          <cell r="AL54">
            <v>0.1</v>
          </cell>
          <cell r="AM54">
            <v>0.1</v>
          </cell>
          <cell r="AN54">
            <v>0.1</v>
          </cell>
          <cell r="AO54">
            <v>0.1</v>
          </cell>
          <cell r="AP54">
            <v>0.1</v>
          </cell>
          <cell r="AQ54">
            <v>0.1</v>
          </cell>
          <cell r="AR54">
            <v>0.1</v>
          </cell>
          <cell r="AS54">
            <v>0.1</v>
          </cell>
          <cell r="AT54">
            <v>0.1</v>
          </cell>
          <cell r="AU54">
            <v>0.1</v>
          </cell>
          <cell r="AV54">
            <v>2.5000000000000001E-2</v>
          </cell>
          <cell r="AW54">
            <v>2.5000000000000001E-2</v>
          </cell>
          <cell r="AX54">
            <v>2.5000000000000001E-2</v>
          </cell>
          <cell r="AY54">
            <v>2.5000000000000001E-2</v>
          </cell>
          <cell r="AZ54">
            <v>2.5000000000000001E-2</v>
          </cell>
          <cell r="BA54">
            <v>2.5000000000000001E-2</v>
          </cell>
          <cell r="BB54">
            <v>2.5000000000000001E-2</v>
          </cell>
          <cell r="BC54">
            <v>2.5000000000000001E-2</v>
          </cell>
          <cell r="BD54">
            <v>2.5000000000000001E-2</v>
          </cell>
          <cell r="BE54">
            <v>2.5000000000000001E-2</v>
          </cell>
          <cell r="BF54">
            <v>2.5000000000000001E-2</v>
          </cell>
          <cell r="BG54">
            <v>2.5000000000000001E-2</v>
          </cell>
          <cell r="BH54">
            <v>0.1</v>
          </cell>
          <cell r="BI54">
            <v>0.1</v>
          </cell>
          <cell r="BJ54">
            <v>0.1</v>
          </cell>
          <cell r="BK54">
            <v>0.1</v>
          </cell>
          <cell r="BL54">
            <v>0.1</v>
          </cell>
          <cell r="BM54">
            <v>0.1</v>
          </cell>
          <cell r="BN54">
            <v>0.1</v>
          </cell>
          <cell r="BO54">
            <v>0.1</v>
          </cell>
          <cell r="BP54">
            <v>0.1</v>
          </cell>
          <cell r="BQ54">
            <v>0.1</v>
          </cell>
          <cell r="BR54">
            <v>0.1</v>
          </cell>
          <cell r="BS54">
            <v>0.1</v>
          </cell>
          <cell r="BT54" t="str">
            <v>CFE</v>
          </cell>
          <cell r="BU54" t="str">
            <v>INT</v>
          </cell>
          <cell r="BV54">
            <v>0</v>
          </cell>
          <cell r="BW54">
            <v>0</v>
          </cell>
          <cell r="BX54">
            <v>0</v>
          </cell>
          <cell r="BY54">
            <v>6.1221263162311114E-2</v>
          </cell>
          <cell r="BZ54">
            <v>0</v>
          </cell>
          <cell r="CB54">
            <v>0</v>
          </cell>
          <cell r="CC54">
            <v>0</v>
          </cell>
          <cell r="CD54">
            <v>0</v>
          </cell>
        </row>
        <row r="55">
          <cell r="A55">
            <v>1</v>
          </cell>
          <cell r="B55">
            <v>1</v>
          </cell>
          <cell r="C55" t="str">
            <v>DIC</v>
          </cell>
          <cell r="D55">
            <v>47818</v>
          </cell>
          <cell r="E55">
            <v>2030</v>
          </cell>
          <cell r="I55">
            <v>0</v>
          </cell>
          <cell r="J55">
            <v>0</v>
          </cell>
          <cell r="K55" t="str">
            <v>ENE</v>
          </cell>
          <cell r="L55">
            <v>1912</v>
          </cell>
          <cell r="M55" t="str">
            <v>OCC</v>
          </cell>
          <cell r="N55" t="str">
            <v>GUADALAJA</v>
          </cell>
          <cell r="O55" t="str">
            <v>TER</v>
          </cell>
          <cell r="P55">
            <v>4384</v>
          </cell>
          <cell r="Q55">
            <v>0</v>
          </cell>
          <cell r="R55">
            <v>0</v>
          </cell>
          <cell r="S55">
            <v>0</v>
          </cell>
          <cell r="T55">
            <v>5.0000000000000001E-3</v>
          </cell>
          <cell r="U55">
            <v>2030</v>
          </cell>
          <cell r="V55" t="str">
            <v>S</v>
          </cell>
          <cell r="W55" t="str">
            <v>JAL</v>
          </cell>
          <cell r="X55">
            <v>2.5000000000000001E-2</v>
          </cell>
          <cell r="Y55">
            <v>2.5000000000000001E-2</v>
          </cell>
          <cell r="Z55">
            <v>2.5000000000000001E-2</v>
          </cell>
          <cell r="AA55">
            <v>2.5000000000000001E-2</v>
          </cell>
          <cell r="AB55">
            <v>2.5000000000000001E-2</v>
          </cell>
          <cell r="AC55">
            <v>2.5000000000000001E-2</v>
          </cell>
          <cell r="AD55">
            <v>2.5000000000000001E-2</v>
          </cell>
          <cell r="AE55">
            <v>2.5000000000000001E-2</v>
          </cell>
          <cell r="AF55">
            <v>2.5000000000000001E-2</v>
          </cell>
          <cell r="AG55">
            <v>2.5000000000000001E-2</v>
          </cell>
          <cell r="AH55">
            <v>2.5000000000000001E-2</v>
          </cell>
          <cell r="AI55">
            <v>2.5000000000000001E-2</v>
          </cell>
          <cell r="AJ55">
            <v>0.1</v>
          </cell>
          <cell r="AK55">
            <v>0.1</v>
          </cell>
          <cell r="AL55">
            <v>0.1</v>
          </cell>
          <cell r="AM55">
            <v>0.1</v>
          </cell>
          <cell r="AN55">
            <v>0.1</v>
          </cell>
          <cell r="AO55">
            <v>0.1</v>
          </cell>
          <cell r="AP55">
            <v>0.1</v>
          </cell>
          <cell r="AQ55">
            <v>0.1</v>
          </cell>
          <cell r="AR55">
            <v>0.1</v>
          </cell>
          <cell r="AS55">
            <v>0.1</v>
          </cell>
          <cell r="AT55">
            <v>0.1</v>
          </cell>
          <cell r="AU55">
            <v>0.1</v>
          </cell>
          <cell r="AV55">
            <v>2.5000000000000001E-2</v>
          </cell>
          <cell r="AW55">
            <v>2.5000000000000001E-2</v>
          </cell>
          <cell r="AX55">
            <v>2.5000000000000001E-2</v>
          </cell>
          <cell r="AY55">
            <v>2.5000000000000001E-2</v>
          </cell>
          <cell r="AZ55">
            <v>2.5000000000000001E-2</v>
          </cell>
          <cell r="BA55">
            <v>2.5000000000000001E-2</v>
          </cell>
          <cell r="BB55">
            <v>2.5000000000000001E-2</v>
          </cell>
          <cell r="BC55">
            <v>2.5000000000000001E-2</v>
          </cell>
          <cell r="BD55">
            <v>2.5000000000000001E-2</v>
          </cell>
          <cell r="BE55">
            <v>2.5000000000000001E-2</v>
          </cell>
          <cell r="BF55">
            <v>2.5000000000000001E-2</v>
          </cell>
          <cell r="BG55">
            <v>2.5000000000000001E-2</v>
          </cell>
          <cell r="BH55">
            <v>0.1</v>
          </cell>
          <cell r="BI55">
            <v>0.1</v>
          </cell>
          <cell r="BJ55">
            <v>0.1</v>
          </cell>
          <cell r="BK55">
            <v>0.1</v>
          </cell>
          <cell r="BL55">
            <v>0.1</v>
          </cell>
          <cell r="BM55">
            <v>0.1</v>
          </cell>
          <cell r="BN55">
            <v>0.1</v>
          </cell>
          <cell r="BO55">
            <v>0.1</v>
          </cell>
          <cell r="BP55">
            <v>0.1</v>
          </cell>
          <cell r="BQ55">
            <v>0.1</v>
          </cell>
          <cell r="BR55">
            <v>0.1</v>
          </cell>
          <cell r="BS55">
            <v>0.1</v>
          </cell>
          <cell r="BT55" t="str">
            <v>CFE</v>
          </cell>
          <cell r="BU55" t="str">
            <v>INT</v>
          </cell>
          <cell r="BV55">
            <v>0</v>
          </cell>
          <cell r="BW55">
            <v>0</v>
          </cell>
          <cell r="BX55">
            <v>0</v>
          </cell>
          <cell r="BY55">
            <v>6.1221263162311114E-2</v>
          </cell>
          <cell r="BZ55">
            <v>0</v>
          </cell>
          <cell r="CB55">
            <v>0</v>
          </cell>
          <cell r="CC55">
            <v>0</v>
          </cell>
          <cell r="CD55">
            <v>0</v>
          </cell>
        </row>
        <row r="56">
          <cell r="A56">
            <v>1</v>
          </cell>
          <cell r="B56">
            <v>12</v>
          </cell>
          <cell r="C56" t="str">
            <v>DIC</v>
          </cell>
          <cell r="D56">
            <v>42339</v>
          </cell>
          <cell r="E56">
            <v>2015</v>
          </cell>
          <cell r="F56" t="str">
            <v>NECAXA</v>
          </cell>
          <cell r="G56">
            <v>2</v>
          </cell>
          <cell r="H56" t="str">
            <v>HID</v>
          </cell>
          <cell r="I56">
            <v>16</v>
          </cell>
          <cell r="J56">
            <v>16</v>
          </cell>
          <cell r="K56" t="str">
            <v>DIC</v>
          </cell>
          <cell r="L56">
            <v>1914</v>
          </cell>
          <cell r="M56" t="str">
            <v>CEN</v>
          </cell>
          <cell r="N56" t="str">
            <v>CENTRAL</v>
          </cell>
          <cell r="O56" t="str">
            <v>HID</v>
          </cell>
          <cell r="P56">
            <v>5449</v>
          </cell>
          <cell r="Q56">
            <v>14.4</v>
          </cell>
          <cell r="R56">
            <v>1.6</v>
          </cell>
          <cell r="S56">
            <v>0.62045978940302182</v>
          </cell>
          <cell r="T56">
            <v>5.0000000000000001E-3</v>
          </cell>
          <cell r="U56">
            <v>2015</v>
          </cell>
          <cell r="V56" t="str">
            <v>S</v>
          </cell>
          <cell r="W56" t="str">
            <v>PUE</v>
          </cell>
          <cell r="X56">
            <v>0.9</v>
          </cell>
          <cell r="Y56">
            <v>0.9</v>
          </cell>
          <cell r="Z56">
            <v>0.9</v>
          </cell>
          <cell r="AA56">
            <v>0.9</v>
          </cell>
          <cell r="AB56">
            <v>0.9</v>
          </cell>
          <cell r="AC56">
            <v>0.9</v>
          </cell>
          <cell r="AD56">
            <v>0.9</v>
          </cell>
          <cell r="AE56">
            <v>0.9</v>
          </cell>
          <cell r="AF56">
            <v>0.9</v>
          </cell>
          <cell r="AG56">
            <v>0.9</v>
          </cell>
          <cell r="AH56">
            <v>0.9</v>
          </cell>
          <cell r="AI56">
            <v>0.9</v>
          </cell>
          <cell r="AJ56">
            <v>0.1</v>
          </cell>
          <cell r="AK56">
            <v>0.1</v>
          </cell>
          <cell r="AL56">
            <v>0.1</v>
          </cell>
          <cell r="AM56">
            <v>0.1</v>
          </cell>
          <cell r="AN56">
            <v>0.1</v>
          </cell>
          <cell r="AO56">
            <v>0.1</v>
          </cell>
          <cell r="AP56">
            <v>0.1</v>
          </cell>
          <cell r="AQ56">
            <v>0.1</v>
          </cell>
          <cell r="AR56">
            <v>0.1</v>
          </cell>
          <cell r="AS56">
            <v>0.1</v>
          </cell>
          <cell r="AT56">
            <v>0.1</v>
          </cell>
          <cell r="AU56">
            <v>0.1</v>
          </cell>
          <cell r="AV56">
            <v>0.9</v>
          </cell>
          <cell r="AW56">
            <v>0.9</v>
          </cell>
          <cell r="AX56">
            <v>0.9</v>
          </cell>
          <cell r="AY56">
            <v>0.9</v>
          </cell>
          <cell r="AZ56">
            <v>0.9</v>
          </cell>
          <cell r="BA56">
            <v>0.9</v>
          </cell>
          <cell r="BB56">
            <v>0.9</v>
          </cell>
          <cell r="BC56">
            <v>0.9</v>
          </cell>
          <cell r="BD56">
            <v>0.9</v>
          </cell>
          <cell r="BE56">
            <v>0.9</v>
          </cell>
          <cell r="BF56">
            <v>0.9</v>
          </cell>
          <cell r="BG56">
            <v>0.9</v>
          </cell>
          <cell r="BH56">
            <v>0.1</v>
          </cell>
          <cell r="BI56">
            <v>0.1</v>
          </cell>
          <cell r="BJ56">
            <v>0.1</v>
          </cell>
          <cell r="BK56">
            <v>0.1</v>
          </cell>
          <cell r="BL56">
            <v>0.1</v>
          </cell>
          <cell r="BM56">
            <v>0.1</v>
          </cell>
          <cell r="BN56">
            <v>0.1</v>
          </cell>
          <cell r="BO56">
            <v>0.1</v>
          </cell>
          <cell r="BP56">
            <v>0.1</v>
          </cell>
          <cell r="BQ56">
            <v>0.1</v>
          </cell>
          <cell r="BR56">
            <v>0.1</v>
          </cell>
          <cell r="BS56">
            <v>0.1</v>
          </cell>
          <cell r="BT56" t="str">
            <v>CFE</v>
          </cell>
          <cell r="BU56" t="str">
            <v>INT</v>
          </cell>
          <cell r="BV56">
            <v>14.4</v>
          </cell>
          <cell r="BW56">
            <v>14.4</v>
          </cell>
          <cell r="BX56">
            <v>0</v>
          </cell>
          <cell r="BY56">
            <v>6.1221263162311114E-2</v>
          </cell>
          <cell r="BZ56">
            <v>0.97954021059697782</v>
          </cell>
          <cell r="CA56" t="str">
            <v>C</v>
          </cell>
          <cell r="CB56">
            <v>15.92</v>
          </cell>
          <cell r="CC56">
            <v>16</v>
          </cell>
          <cell r="CD56">
            <v>16</v>
          </cell>
        </row>
        <row r="57">
          <cell r="A57">
            <v>1</v>
          </cell>
          <cell r="B57">
            <v>1</v>
          </cell>
          <cell r="C57" t="str">
            <v>DIC</v>
          </cell>
          <cell r="D57">
            <v>47818</v>
          </cell>
          <cell r="E57">
            <v>2030</v>
          </cell>
          <cell r="F57" t="str">
            <v>BOQUILLA</v>
          </cell>
          <cell r="G57">
            <v>1</v>
          </cell>
          <cell r="H57" t="str">
            <v>HID</v>
          </cell>
          <cell r="I57">
            <v>6.25</v>
          </cell>
          <cell r="J57">
            <v>6.25</v>
          </cell>
          <cell r="K57" t="str">
            <v>ENE</v>
          </cell>
          <cell r="L57">
            <v>1915</v>
          </cell>
          <cell r="M57" t="str">
            <v>NTE</v>
          </cell>
          <cell r="N57" t="str">
            <v>CHIHUAHUA</v>
          </cell>
          <cell r="O57" t="str">
            <v>HID</v>
          </cell>
          <cell r="P57">
            <v>5480</v>
          </cell>
          <cell r="Q57">
            <v>0.15625</v>
          </cell>
          <cell r="R57">
            <v>0.625</v>
          </cell>
          <cell r="S57">
            <v>5.7111171052355552</v>
          </cell>
          <cell r="T57">
            <v>5.0000000000000001E-3</v>
          </cell>
          <cell r="U57">
            <v>2030</v>
          </cell>
          <cell r="V57" t="str">
            <v>N</v>
          </cell>
          <cell r="W57" t="str">
            <v>CHIH</v>
          </cell>
          <cell r="X57">
            <v>2.5000000000000001E-2</v>
          </cell>
          <cell r="Y57">
            <v>2.5000000000000001E-2</v>
          </cell>
          <cell r="Z57">
            <v>2.5000000000000001E-2</v>
          </cell>
          <cell r="AA57">
            <v>2.5000000000000001E-2</v>
          </cell>
          <cell r="AB57">
            <v>2.5000000000000001E-2</v>
          </cell>
          <cell r="AC57">
            <v>2.5000000000000001E-2</v>
          </cell>
          <cell r="AD57">
            <v>2.5000000000000001E-2</v>
          </cell>
          <cell r="AE57">
            <v>2.5000000000000001E-2</v>
          </cell>
          <cell r="AF57">
            <v>2.5000000000000001E-2</v>
          </cell>
          <cell r="AG57">
            <v>2.5000000000000001E-2</v>
          </cell>
          <cell r="AH57">
            <v>2.5000000000000001E-2</v>
          </cell>
          <cell r="AI57">
            <v>2.5000000000000001E-2</v>
          </cell>
          <cell r="AJ57">
            <v>0.1</v>
          </cell>
          <cell r="AK57">
            <v>0.1</v>
          </cell>
          <cell r="AL57">
            <v>0.1</v>
          </cell>
          <cell r="AM57">
            <v>0.1</v>
          </cell>
          <cell r="AN57">
            <v>0.1</v>
          </cell>
          <cell r="AO57">
            <v>0.1</v>
          </cell>
          <cell r="AP57">
            <v>0.1</v>
          </cell>
          <cell r="AQ57">
            <v>0.1</v>
          </cell>
          <cell r="AR57">
            <v>0.1</v>
          </cell>
          <cell r="AS57">
            <v>0.1</v>
          </cell>
          <cell r="AT57">
            <v>0.1</v>
          </cell>
          <cell r="AU57">
            <v>0.1</v>
          </cell>
          <cell r="AV57">
            <v>2.5000000000000001E-2</v>
          </cell>
          <cell r="AW57">
            <v>2.5000000000000001E-2</v>
          </cell>
          <cell r="AX57">
            <v>2.5000000000000001E-2</v>
          </cell>
          <cell r="AY57">
            <v>2.5000000000000001E-2</v>
          </cell>
          <cell r="AZ57">
            <v>2.5000000000000001E-2</v>
          </cell>
          <cell r="BA57">
            <v>2.5000000000000001E-2</v>
          </cell>
          <cell r="BB57">
            <v>2.5000000000000001E-2</v>
          </cell>
          <cell r="BC57">
            <v>2.5000000000000001E-2</v>
          </cell>
          <cell r="BD57">
            <v>2.5000000000000001E-2</v>
          </cell>
          <cell r="BE57">
            <v>2.5000000000000001E-2</v>
          </cell>
          <cell r="BF57">
            <v>2.5000000000000001E-2</v>
          </cell>
          <cell r="BG57">
            <v>2.5000000000000001E-2</v>
          </cell>
          <cell r="BH57">
            <v>0.1</v>
          </cell>
          <cell r="BI57">
            <v>0.1</v>
          </cell>
          <cell r="BJ57">
            <v>0.1</v>
          </cell>
          <cell r="BK57">
            <v>0.1</v>
          </cell>
          <cell r="BL57">
            <v>0.1</v>
          </cell>
          <cell r="BM57">
            <v>0.1</v>
          </cell>
          <cell r="BN57">
            <v>0.1</v>
          </cell>
          <cell r="BO57">
            <v>0.1</v>
          </cell>
          <cell r="BP57">
            <v>0.1</v>
          </cell>
          <cell r="BQ57">
            <v>0.1</v>
          </cell>
          <cell r="BR57">
            <v>0.1</v>
          </cell>
          <cell r="BS57">
            <v>0.1</v>
          </cell>
          <cell r="BT57" t="str">
            <v>CFE</v>
          </cell>
          <cell r="BU57" t="str">
            <v>INT</v>
          </cell>
          <cell r="BV57">
            <v>0.15625</v>
          </cell>
          <cell r="BW57">
            <v>0.15625</v>
          </cell>
          <cell r="BX57">
            <v>0</v>
          </cell>
          <cell r="BY57">
            <v>6.1221263162311114E-2</v>
          </cell>
          <cell r="BZ57">
            <v>0.38263289476444445</v>
          </cell>
          <cell r="CB57">
            <v>6.21875</v>
          </cell>
          <cell r="CC57">
            <v>6.25</v>
          </cell>
          <cell r="CD57">
            <v>6.25</v>
          </cell>
        </row>
        <row r="58">
          <cell r="A58">
            <v>1</v>
          </cell>
          <cell r="B58">
            <v>1</v>
          </cell>
          <cell r="C58" t="str">
            <v>DIC</v>
          </cell>
          <cell r="D58">
            <v>47818</v>
          </cell>
          <cell r="E58">
            <v>2030</v>
          </cell>
          <cell r="F58" t="str">
            <v>BOQUILLA</v>
          </cell>
          <cell r="G58">
            <v>4</v>
          </cell>
          <cell r="H58" t="str">
            <v>HID</v>
          </cell>
          <cell r="I58">
            <v>6.25</v>
          </cell>
          <cell r="J58">
            <v>6.25</v>
          </cell>
          <cell r="K58" t="str">
            <v>ENE</v>
          </cell>
          <cell r="L58">
            <v>1915</v>
          </cell>
          <cell r="M58" t="str">
            <v>NTE</v>
          </cell>
          <cell r="N58" t="str">
            <v>CHIHUAHUA</v>
          </cell>
          <cell r="O58" t="str">
            <v>HID</v>
          </cell>
          <cell r="P58">
            <v>5480</v>
          </cell>
          <cell r="Q58">
            <v>0.15625</v>
          </cell>
          <cell r="R58">
            <v>0.625</v>
          </cell>
          <cell r="S58">
            <v>5.7111171052355552</v>
          </cell>
          <cell r="T58">
            <v>5.0000000000000001E-3</v>
          </cell>
          <cell r="U58">
            <v>2030</v>
          </cell>
          <cell r="V58" t="str">
            <v>N</v>
          </cell>
          <cell r="W58" t="str">
            <v>CHIH</v>
          </cell>
          <cell r="X58">
            <v>2.5000000000000001E-2</v>
          </cell>
          <cell r="Y58">
            <v>2.5000000000000001E-2</v>
          </cell>
          <cell r="Z58">
            <v>2.5000000000000001E-2</v>
          </cell>
          <cell r="AA58">
            <v>2.5000000000000001E-2</v>
          </cell>
          <cell r="AB58">
            <v>2.5000000000000001E-2</v>
          </cell>
          <cell r="AC58">
            <v>2.5000000000000001E-2</v>
          </cell>
          <cell r="AD58">
            <v>2.5000000000000001E-2</v>
          </cell>
          <cell r="AE58">
            <v>2.5000000000000001E-2</v>
          </cell>
          <cell r="AF58">
            <v>2.5000000000000001E-2</v>
          </cell>
          <cell r="AG58">
            <v>2.5000000000000001E-2</v>
          </cell>
          <cell r="AH58">
            <v>2.5000000000000001E-2</v>
          </cell>
          <cell r="AI58">
            <v>2.5000000000000001E-2</v>
          </cell>
          <cell r="AJ58">
            <v>0.1</v>
          </cell>
          <cell r="AK58">
            <v>0.1</v>
          </cell>
          <cell r="AL58">
            <v>0.1</v>
          </cell>
          <cell r="AM58">
            <v>0.1</v>
          </cell>
          <cell r="AN58">
            <v>0.1</v>
          </cell>
          <cell r="AO58">
            <v>0.1</v>
          </cell>
          <cell r="AP58">
            <v>0.1</v>
          </cell>
          <cell r="AQ58">
            <v>0.1</v>
          </cell>
          <cell r="AR58">
            <v>0.1</v>
          </cell>
          <cell r="AS58">
            <v>0.1</v>
          </cell>
          <cell r="AT58">
            <v>0.1</v>
          </cell>
          <cell r="AU58">
            <v>0.1</v>
          </cell>
          <cell r="AV58">
            <v>2.5000000000000001E-2</v>
          </cell>
          <cell r="AW58">
            <v>2.5000000000000001E-2</v>
          </cell>
          <cell r="AX58">
            <v>2.5000000000000001E-2</v>
          </cell>
          <cell r="AY58">
            <v>2.5000000000000001E-2</v>
          </cell>
          <cell r="AZ58">
            <v>2.5000000000000001E-2</v>
          </cell>
          <cell r="BA58">
            <v>2.5000000000000001E-2</v>
          </cell>
          <cell r="BB58">
            <v>2.5000000000000001E-2</v>
          </cell>
          <cell r="BC58">
            <v>2.5000000000000001E-2</v>
          </cell>
          <cell r="BD58">
            <v>2.5000000000000001E-2</v>
          </cell>
          <cell r="BE58">
            <v>2.5000000000000001E-2</v>
          </cell>
          <cell r="BF58">
            <v>2.5000000000000001E-2</v>
          </cell>
          <cell r="BG58">
            <v>2.5000000000000001E-2</v>
          </cell>
          <cell r="BH58">
            <v>0.1</v>
          </cell>
          <cell r="BI58">
            <v>0.1</v>
          </cell>
          <cell r="BJ58">
            <v>0.1</v>
          </cell>
          <cell r="BK58">
            <v>0.1</v>
          </cell>
          <cell r="BL58">
            <v>0.1</v>
          </cell>
          <cell r="BM58">
            <v>0.1</v>
          </cell>
          <cell r="BN58">
            <v>0.1</v>
          </cell>
          <cell r="BO58">
            <v>0.1</v>
          </cell>
          <cell r="BP58">
            <v>0.1</v>
          </cell>
          <cell r="BQ58">
            <v>0.1</v>
          </cell>
          <cell r="BR58">
            <v>0.1</v>
          </cell>
          <cell r="BS58">
            <v>0.1</v>
          </cell>
          <cell r="BT58" t="str">
            <v>CFE</v>
          </cell>
          <cell r="BU58" t="str">
            <v>INT</v>
          </cell>
          <cell r="BV58">
            <v>0.15625</v>
          </cell>
          <cell r="BW58">
            <v>0.15625</v>
          </cell>
          <cell r="BX58">
            <v>0</v>
          </cell>
          <cell r="BY58">
            <v>6.1221263162311114E-2</v>
          </cell>
          <cell r="BZ58">
            <v>0.38263289476444445</v>
          </cell>
          <cell r="CB58">
            <v>6.21875</v>
          </cell>
          <cell r="CC58">
            <v>6.25</v>
          </cell>
          <cell r="CD58">
            <v>6.25</v>
          </cell>
        </row>
        <row r="59">
          <cell r="A59">
            <v>1</v>
          </cell>
          <cell r="B59">
            <v>1</v>
          </cell>
          <cell r="C59" t="str">
            <v>DIC</v>
          </cell>
          <cell r="D59">
            <v>47818</v>
          </cell>
          <cell r="E59">
            <v>2030</v>
          </cell>
          <cell r="F59" t="str">
            <v>BOQUILLA</v>
          </cell>
          <cell r="G59">
            <v>3</v>
          </cell>
          <cell r="H59" t="str">
            <v>HID</v>
          </cell>
          <cell r="I59">
            <v>6.25</v>
          </cell>
          <cell r="J59">
            <v>6.25</v>
          </cell>
          <cell r="K59" t="str">
            <v>ENE</v>
          </cell>
          <cell r="L59">
            <v>1915</v>
          </cell>
          <cell r="M59" t="str">
            <v>NTE</v>
          </cell>
          <cell r="N59" t="str">
            <v>CHIHUAHUA</v>
          </cell>
          <cell r="O59" t="str">
            <v>HID</v>
          </cell>
          <cell r="P59">
            <v>5480</v>
          </cell>
          <cell r="Q59">
            <v>0.15625</v>
          </cell>
          <cell r="R59">
            <v>0.625</v>
          </cell>
          <cell r="S59">
            <v>5.7111171052355552</v>
          </cell>
          <cell r="T59">
            <v>5.0000000000000001E-3</v>
          </cell>
          <cell r="U59">
            <v>2030</v>
          </cell>
          <cell r="V59" t="str">
            <v>N</v>
          </cell>
          <cell r="W59" t="str">
            <v>CHIH</v>
          </cell>
          <cell r="X59">
            <v>2.5000000000000001E-2</v>
          </cell>
          <cell r="Y59">
            <v>2.5000000000000001E-2</v>
          </cell>
          <cell r="Z59">
            <v>2.5000000000000001E-2</v>
          </cell>
          <cell r="AA59">
            <v>2.5000000000000001E-2</v>
          </cell>
          <cell r="AB59">
            <v>2.5000000000000001E-2</v>
          </cell>
          <cell r="AC59">
            <v>2.5000000000000001E-2</v>
          </cell>
          <cell r="AD59">
            <v>2.5000000000000001E-2</v>
          </cell>
          <cell r="AE59">
            <v>2.5000000000000001E-2</v>
          </cell>
          <cell r="AF59">
            <v>2.5000000000000001E-2</v>
          </cell>
          <cell r="AG59">
            <v>2.5000000000000001E-2</v>
          </cell>
          <cell r="AH59">
            <v>2.5000000000000001E-2</v>
          </cell>
          <cell r="AI59">
            <v>2.5000000000000001E-2</v>
          </cell>
          <cell r="AJ59">
            <v>0.1</v>
          </cell>
          <cell r="AK59">
            <v>0.1</v>
          </cell>
          <cell r="AL59">
            <v>0.1</v>
          </cell>
          <cell r="AM59">
            <v>0.1</v>
          </cell>
          <cell r="AN59">
            <v>0.1</v>
          </cell>
          <cell r="AO59">
            <v>0.1</v>
          </cell>
          <cell r="AP59">
            <v>0.1</v>
          </cell>
          <cell r="AQ59">
            <v>0.1</v>
          </cell>
          <cell r="AR59">
            <v>0.1</v>
          </cell>
          <cell r="AS59">
            <v>0.1</v>
          </cell>
          <cell r="AT59">
            <v>0.1</v>
          </cell>
          <cell r="AU59">
            <v>0.1</v>
          </cell>
          <cell r="AV59">
            <v>2.5000000000000001E-2</v>
          </cell>
          <cell r="AW59">
            <v>2.5000000000000001E-2</v>
          </cell>
          <cell r="AX59">
            <v>2.5000000000000001E-2</v>
          </cell>
          <cell r="AY59">
            <v>2.5000000000000001E-2</v>
          </cell>
          <cell r="AZ59">
            <v>2.5000000000000001E-2</v>
          </cell>
          <cell r="BA59">
            <v>2.5000000000000001E-2</v>
          </cell>
          <cell r="BB59">
            <v>2.5000000000000001E-2</v>
          </cell>
          <cell r="BC59">
            <v>2.5000000000000001E-2</v>
          </cell>
          <cell r="BD59">
            <v>2.5000000000000001E-2</v>
          </cell>
          <cell r="BE59">
            <v>2.5000000000000001E-2</v>
          </cell>
          <cell r="BF59">
            <v>2.5000000000000001E-2</v>
          </cell>
          <cell r="BG59">
            <v>2.5000000000000001E-2</v>
          </cell>
          <cell r="BH59">
            <v>0.1</v>
          </cell>
          <cell r="BI59">
            <v>0.1</v>
          </cell>
          <cell r="BJ59">
            <v>0.1</v>
          </cell>
          <cell r="BK59">
            <v>0.1</v>
          </cell>
          <cell r="BL59">
            <v>0.1</v>
          </cell>
          <cell r="BM59">
            <v>0.1</v>
          </cell>
          <cell r="BN59">
            <v>0.1</v>
          </cell>
          <cell r="BO59">
            <v>0.1</v>
          </cell>
          <cell r="BP59">
            <v>0.1</v>
          </cell>
          <cell r="BQ59">
            <v>0.1</v>
          </cell>
          <cell r="BR59">
            <v>0.1</v>
          </cell>
          <cell r="BS59">
            <v>0.1</v>
          </cell>
          <cell r="BT59" t="str">
            <v>CFE</v>
          </cell>
          <cell r="BU59" t="str">
            <v>INT</v>
          </cell>
          <cell r="BV59">
            <v>0.15625</v>
          </cell>
          <cell r="BW59">
            <v>0.15625</v>
          </cell>
          <cell r="BX59">
            <v>0</v>
          </cell>
          <cell r="BY59">
            <v>6.1221263162311114E-2</v>
          </cell>
          <cell r="BZ59">
            <v>0.38263289476444445</v>
          </cell>
          <cell r="CB59">
            <v>6.21875</v>
          </cell>
          <cell r="CC59">
            <v>6.25</v>
          </cell>
          <cell r="CD59">
            <v>6.25</v>
          </cell>
        </row>
        <row r="60">
          <cell r="A60">
            <v>1</v>
          </cell>
          <cell r="B60">
            <v>1</v>
          </cell>
          <cell r="C60" t="str">
            <v>DIC</v>
          </cell>
          <cell r="D60">
            <v>47818</v>
          </cell>
          <cell r="E60">
            <v>2030</v>
          </cell>
          <cell r="F60" t="str">
            <v>BOQUILLA</v>
          </cell>
          <cell r="G60">
            <v>2</v>
          </cell>
          <cell r="H60" t="str">
            <v>HID</v>
          </cell>
          <cell r="I60">
            <v>6.25</v>
          </cell>
          <cell r="J60">
            <v>6.25</v>
          </cell>
          <cell r="K60" t="str">
            <v>ENE</v>
          </cell>
          <cell r="L60">
            <v>1915</v>
          </cell>
          <cell r="M60" t="str">
            <v>NTE</v>
          </cell>
          <cell r="N60" t="str">
            <v>CHIHUAHUA</v>
          </cell>
          <cell r="O60" t="str">
            <v>HID</v>
          </cell>
          <cell r="P60">
            <v>5480</v>
          </cell>
          <cell r="Q60">
            <v>0.15625</v>
          </cell>
          <cell r="R60">
            <v>0.625</v>
          </cell>
          <cell r="S60">
            <v>5.7111171052355552</v>
          </cell>
          <cell r="T60">
            <v>5.0000000000000001E-3</v>
          </cell>
          <cell r="U60">
            <v>2030</v>
          </cell>
          <cell r="V60" t="str">
            <v>N</v>
          </cell>
          <cell r="W60" t="str">
            <v>CHIH</v>
          </cell>
          <cell r="X60">
            <v>2.5000000000000001E-2</v>
          </cell>
          <cell r="Y60">
            <v>2.5000000000000001E-2</v>
          </cell>
          <cell r="Z60">
            <v>2.5000000000000001E-2</v>
          </cell>
          <cell r="AA60">
            <v>2.5000000000000001E-2</v>
          </cell>
          <cell r="AB60">
            <v>2.5000000000000001E-2</v>
          </cell>
          <cell r="AC60">
            <v>2.5000000000000001E-2</v>
          </cell>
          <cell r="AD60">
            <v>2.5000000000000001E-2</v>
          </cell>
          <cell r="AE60">
            <v>2.5000000000000001E-2</v>
          </cell>
          <cell r="AF60">
            <v>2.5000000000000001E-2</v>
          </cell>
          <cell r="AG60">
            <v>2.5000000000000001E-2</v>
          </cell>
          <cell r="AH60">
            <v>2.5000000000000001E-2</v>
          </cell>
          <cell r="AI60">
            <v>2.5000000000000001E-2</v>
          </cell>
          <cell r="AJ60">
            <v>0.1</v>
          </cell>
          <cell r="AK60">
            <v>0.1</v>
          </cell>
          <cell r="AL60">
            <v>0.1</v>
          </cell>
          <cell r="AM60">
            <v>0.1</v>
          </cell>
          <cell r="AN60">
            <v>0.1</v>
          </cell>
          <cell r="AO60">
            <v>0.1</v>
          </cell>
          <cell r="AP60">
            <v>0.1</v>
          </cell>
          <cell r="AQ60">
            <v>0.1</v>
          </cell>
          <cell r="AR60">
            <v>0.1</v>
          </cell>
          <cell r="AS60">
            <v>0.1</v>
          </cell>
          <cell r="AT60">
            <v>0.1</v>
          </cell>
          <cell r="AU60">
            <v>0.1</v>
          </cell>
          <cell r="AV60">
            <v>2.5000000000000001E-2</v>
          </cell>
          <cell r="AW60">
            <v>2.5000000000000001E-2</v>
          </cell>
          <cell r="AX60">
            <v>2.5000000000000001E-2</v>
          </cell>
          <cell r="AY60">
            <v>2.5000000000000001E-2</v>
          </cell>
          <cell r="AZ60">
            <v>2.5000000000000001E-2</v>
          </cell>
          <cell r="BA60">
            <v>2.5000000000000001E-2</v>
          </cell>
          <cell r="BB60">
            <v>2.5000000000000001E-2</v>
          </cell>
          <cell r="BC60">
            <v>2.5000000000000001E-2</v>
          </cell>
          <cell r="BD60">
            <v>2.5000000000000001E-2</v>
          </cell>
          <cell r="BE60">
            <v>2.5000000000000001E-2</v>
          </cell>
          <cell r="BF60">
            <v>2.5000000000000001E-2</v>
          </cell>
          <cell r="BG60">
            <v>2.5000000000000001E-2</v>
          </cell>
          <cell r="BH60">
            <v>0.1</v>
          </cell>
          <cell r="BI60">
            <v>0.1</v>
          </cell>
          <cell r="BJ60">
            <v>0.1</v>
          </cell>
          <cell r="BK60">
            <v>0.1</v>
          </cell>
          <cell r="BL60">
            <v>0.1</v>
          </cell>
          <cell r="BM60">
            <v>0.1</v>
          </cell>
          <cell r="BN60">
            <v>0.1</v>
          </cell>
          <cell r="BO60">
            <v>0.1</v>
          </cell>
          <cell r="BP60">
            <v>0.1</v>
          </cell>
          <cell r="BQ60">
            <v>0.1</v>
          </cell>
          <cell r="BR60">
            <v>0.1</v>
          </cell>
          <cell r="BS60">
            <v>0.1</v>
          </cell>
          <cell r="BT60" t="str">
            <v>CFE</v>
          </cell>
          <cell r="BU60" t="str">
            <v>INT</v>
          </cell>
          <cell r="BV60">
            <v>0.15625</v>
          </cell>
          <cell r="BW60">
            <v>0.15625</v>
          </cell>
          <cell r="BX60">
            <v>0</v>
          </cell>
          <cell r="BY60">
            <v>6.1221263162311114E-2</v>
          </cell>
          <cell r="BZ60">
            <v>0.38263289476444445</v>
          </cell>
          <cell r="CB60">
            <v>6.21875</v>
          </cell>
          <cell r="CC60">
            <v>6.25</v>
          </cell>
          <cell r="CD60">
            <v>6.25</v>
          </cell>
        </row>
        <row r="61">
          <cell r="A61">
            <v>1</v>
          </cell>
          <cell r="B61">
            <v>1</v>
          </cell>
          <cell r="C61" t="str">
            <v>DIC</v>
          </cell>
          <cell r="D61">
            <v>42339</v>
          </cell>
          <cell r="E61">
            <v>2015</v>
          </cell>
          <cell r="F61" t="str">
            <v>NECAXA</v>
          </cell>
          <cell r="G61">
            <v>9</v>
          </cell>
          <cell r="H61" t="str">
            <v>HID</v>
          </cell>
          <cell r="I61">
            <v>16</v>
          </cell>
          <cell r="J61">
            <v>16</v>
          </cell>
          <cell r="K61" t="str">
            <v>ENE</v>
          </cell>
          <cell r="L61">
            <v>1922</v>
          </cell>
          <cell r="M61" t="str">
            <v>CEN</v>
          </cell>
          <cell r="N61" t="str">
            <v>CENTRAL</v>
          </cell>
          <cell r="O61" t="str">
            <v>HID</v>
          </cell>
          <cell r="P61">
            <v>8037</v>
          </cell>
          <cell r="Q61">
            <v>14.4</v>
          </cell>
          <cell r="R61">
            <v>1.6</v>
          </cell>
          <cell r="S61">
            <v>0.62045978940302182</v>
          </cell>
          <cell r="T61">
            <v>5.0000000000000001E-3</v>
          </cell>
          <cell r="U61">
            <v>2015</v>
          </cell>
          <cell r="V61" t="str">
            <v>S</v>
          </cell>
          <cell r="W61" t="str">
            <v>PUE</v>
          </cell>
          <cell r="X61">
            <v>0.9</v>
          </cell>
          <cell r="Y61">
            <v>0.9</v>
          </cell>
          <cell r="Z61">
            <v>0.9</v>
          </cell>
          <cell r="AA61">
            <v>0.9</v>
          </cell>
          <cell r="AB61">
            <v>0.9</v>
          </cell>
          <cell r="AC61">
            <v>0.9</v>
          </cell>
          <cell r="AD61">
            <v>0.9</v>
          </cell>
          <cell r="AE61">
            <v>0.9</v>
          </cell>
          <cell r="AF61">
            <v>0.9</v>
          </cell>
          <cell r="AG61">
            <v>0.9</v>
          </cell>
          <cell r="AH61">
            <v>0.9</v>
          </cell>
          <cell r="AI61">
            <v>0.9</v>
          </cell>
          <cell r="AJ61">
            <v>0.1</v>
          </cell>
          <cell r="AK61">
            <v>0.1</v>
          </cell>
          <cell r="AL61">
            <v>0.1</v>
          </cell>
          <cell r="AM61">
            <v>0.1</v>
          </cell>
          <cell r="AN61">
            <v>0.1</v>
          </cell>
          <cell r="AO61">
            <v>0.1</v>
          </cell>
          <cell r="AP61">
            <v>0.1</v>
          </cell>
          <cell r="AQ61">
            <v>0.1</v>
          </cell>
          <cell r="AR61">
            <v>0.1</v>
          </cell>
          <cell r="AS61">
            <v>0.1</v>
          </cell>
          <cell r="AT61">
            <v>0.1</v>
          </cell>
          <cell r="AU61">
            <v>0.1</v>
          </cell>
          <cell r="AV61">
            <v>0.9</v>
          </cell>
          <cell r="AW61">
            <v>0.9</v>
          </cell>
          <cell r="AX61">
            <v>0.9</v>
          </cell>
          <cell r="AY61">
            <v>0.9</v>
          </cell>
          <cell r="AZ61">
            <v>0.9</v>
          </cell>
          <cell r="BA61">
            <v>0.9</v>
          </cell>
          <cell r="BB61">
            <v>0.9</v>
          </cell>
          <cell r="BC61">
            <v>0.9</v>
          </cell>
          <cell r="BD61">
            <v>0.9</v>
          </cell>
          <cell r="BE61">
            <v>0.9</v>
          </cell>
          <cell r="BF61">
            <v>0.9</v>
          </cell>
          <cell r="BG61">
            <v>0.9</v>
          </cell>
          <cell r="BH61">
            <v>0.1</v>
          </cell>
          <cell r="BI61">
            <v>0.1</v>
          </cell>
          <cell r="BJ61">
            <v>0.1</v>
          </cell>
          <cell r="BK61">
            <v>0.1</v>
          </cell>
          <cell r="BL61">
            <v>0.1</v>
          </cell>
          <cell r="BM61">
            <v>0.1</v>
          </cell>
          <cell r="BN61">
            <v>0.1</v>
          </cell>
          <cell r="BO61">
            <v>0.1</v>
          </cell>
          <cell r="BP61">
            <v>0.1</v>
          </cell>
          <cell r="BQ61">
            <v>0.1</v>
          </cell>
          <cell r="BR61">
            <v>0.1</v>
          </cell>
          <cell r="BS61">
            <v>0.1</v>
          </cell>
          <cell r="BT61" t="str">
            <v>CFE</v>
          </cell>
          <cell r="BU61" t="str">
            <v>INT</v>
          </cell>
          <cell r="BV61">
            <v>14.4</v>
          </cell>
          <cell r="BW61">
            <v>14.4</v>
          </cell>
          <cell r="BX61">
            <v>0</v>
          </cell>
          <cell r="BY61">
            <v>6.1221263162311114E-2</v>
          </cell>
          <cell r="BZ61">
            <v>0.97954021059697782</v>
          </cell>
          <cell r="CA61" t="str">
            <v>C</v>
          </cell>
          <cell r="CB61">
            <v>15.92</v>
          </cell>
          <cell r="CC61">
            <v>16</v>
          </cell>
          <cell r="CD61">
            <v>16</v>
          </cell>
        </row>
        <row r="62">
          <cell r="A62">
            <v>1</v>
          </cell>
          <cell r="B62">
            <v>1</v>
          </cell>
          <cell r="C62" t="str">
            <v>DIC</v>
          </cell>
          <cell r="D62">
            <v>47818</v>
          </cell>
          <cell r="E62">
            <v>2030</v>
          </cell>
          <cell r="I62">
            <v>0</v>
          </cell>
          <cell r="J62">
            <v>0</v>
          </cell>
          <cell r="K62" t="str">
            <v>ENE</v>
          </cell>
          <cell r="L62">
            <v>1923</v>
          </cell>
          <cell r="M62" t="str">
            <v>OCC</v>
          </cell>
          <cell r="N62" t="str">
            <v>GUADALAJA</v>
          </cell>
          <cell r="O62" t="str">
            <v>TER</v>
          </cell>
          <cell r="P62">
            <v>8402</v>
          </cell>
          <cell r="Q62">
            <v>0</v>
          </cell>
          <cell r="R62">
            <v>0</v>
          </cell>
          <cell r="S62">
            <v>0</v>
          </cell>
          <cell r="T62">
            <v>5.0000000000000001E-3</v>
          </cell>
          <cell r="U62">
            <v>2030</v>
          </cell>
          <cell r="V62" t="str">
            <v>S</v>
          </cell>
          <cell r="W62" t="str">
            <v>JAL</v>
          </cell>
          <cell r="X62">
            <v>2.5000000000000001E-2</v>
          </cell>
          <cell r="Y62">
            <v>2.5000000000000001E-2</v>
          </cell>
          <cell r="Z62">
            <v>2.5000000000000001E-2</v>
          </cell>
          <cell r="AA62">
            <v>2.5000000000000001E-2</v>
          </cell>
          <cell r="AB62">
            <v>2.5000000000000001E-2</v>
          </cell>
          <cell r="AC62">
            <v>2.5000000000000001E-2</v>
          </cell>
          <cell r="AD62">
            <v>2.5000000000000001E-2</v>
          </cell>
          <cell r="AE62">
            <v>2.5000000000000001E-2</v>
          </cell>
          <cell r="AF62">
            <v>2.5000000000000001E-2</v>
          </cell>
          <cell r="AG62">
            <v>2.5000000000000001E-2</v>
          </cell>
          <cell r="AH62">
            <v>2.5000000000000001E-2</v>
          </cell>
          <cell r="AI62">
            <v>2.5000000000000001E-2</v>
          </cell>
          <cell r="AJ62">
            <v>0.1</v>
          </cell>
          <cell r="AK62">
            <v>0.1</v>
          </cell>
          <cell r="AL62">
            <v>0.1</v>
          </cell>
          <cell r="AM62">
            <v>0.1</v>
          </cell>
          <cell r="AN62">
            <v>0.1</v>
          </cell>
          <cell r="AO62">
            <v>0.1</v>
          </cell>
          <cell r="AP62">
            <v>0.1</v>
          </cell>
          <cell r="AQ62">
            <v>0.1</v>
          </cell>
          <cell r="AR62">
            <v>0.1</v>
          </cell>
          <cell r="AS62">
            <v>0.1</v>
          </cell>
          <cell r="AT62">
            <v>0.1</v>
          </cell>
          <cell r="AU62">
            <v>0.1</v>
          </cell>
          <cell r="AV62">
            <v>2.5000000000000001E-2</v>
          </cell>
          <cell r="AW62">
            <v>2.5000000000000001E-2</v>
          </cell>
          <cell r="AX62">
            <v>2.5000000000000001E-2</v>
          </cell>
          <cell r="AY62">
            <v>2.5000000000000001E-2</v>
          </cell>
          <cell r="AZ62">
            <v>2.5000000000000001E-2</v>
          </cell>
          <cell r="BA62">
            <v>2.5000000000000001E-2</v>
          </cell>
          <cell r="BB62">
            <v>2.5000000000000001E-2</v>
          </cell>
          <cell r="BC62">
            <v>2.5000000000000001E-2</v>
          </cell>
          <cell r="BD62">
            <v>2.5000000000000001E-2</v>
          </cell>
          <cell r="BE62">
            <v>2.5000000000000001E-2</v>
          </cell>
          <cell r="BF62">
            <v>2.5000000000000001E-2</v>
          </cell>
          <cell r="BG62">
            <v>2.5000000000000001E-2</v>
          </cell>
          <cell r="BH62">
            <v>0.1</v>
          </cell>
          <cell r="BI62">
            <v>0.1</v>
          </cell>
          <cell r="BJ62">
            <v>0.1</v>
          </cell>
          <cell r="BK62">
            <v>0.1</v>
          </cell>
          <cell r="BL62">
            <v>0.1</v>
          </cell>
          <cell r="BM62">
            <v>0.1</v>
          </cell>
          <cell r="BN62">
            <v>0.1</v>
          </cell>
          <cell r="BO62">
            <v>0.1</v>
          </cell>
          <cell r="BP62">
            <v>0.1</v>
          </cell>
          <cell r="BQ62">
            <v>0.1</v>
          </cell>
          <cell r="BR62">
            <v>0.1</v>
          </cell>
          <cell r="BS62">
            <v>0.1</v>
          </cell>
          <cell r="BT62" t="str">
            <v>CFE</v>
          </cell>
          <cell r="BU62" t="str">
            <v>INT</v>
          </cell>
          <cell r="BV62">
            <v>0</v>
          </cell>
          <cell r="BW62">
            <v>0</v>
          </cell>
          <cell r="BX62">
            <v>0</v>
          </cell>
          <cell r="BY62">
            <v>6.1221263162311114E-2</v>
          </cell>
          <cell r="BZ62">
            <v>0</v>
          </cell>
          <cell r="CB62">
            <v>0</v>
          </cell>
          <cell r="CC62">
            <v>0</v>
          </cell>
          <cell r="CD62">
            <v>0</v>
          </cell>
        </row>
        <row r="63">
          <cell r="A63">
            <v>1</v>
          </cell>
          <cell r="B63">
            <v>1</v>
          </cell>
          <cell r="C63" t="str">
            <v>DIC</v>
          </cell>
          <cell r="D63">
            <v>42339</v>
          </cell>
          <cell r="E63">
            <v>2015</v>
          </cell>
          <cell r="F63" t="str">
            <v>ALAMEDA</v>
          </cell>
          <cell r="G63">
            <v>1</v>
          </cell>
          <cell r="H63" t="str">
            <v>HID</v>
          </cell>
          <cell r="I63">
            <v>2.33</v>
          </cell>
          <cell r="J63">
            <v>2.33</v>
          </cell>
          <cell r="K63" t="str">
            <v>ENE</v>
          </cell>
          <cell r="L63">
            <v>1923</v>
          </cell>
          <cell r="M63" t="str">
            <v>CEN</v>
          </cell>
          <cell r="N63" t="str">
            <v>CENTRAL</v>
          </cell>
          <cell r="O63" t="str">
            <v>HID</v>
          </cell>
          <cell r="P63">
            <v>8402</v>
          </cell>
          <cell r="Q63">
            <v>2.097</v>
          </cell>
          <cell r="R63">
            <v>0.23300000000000001</v>
          </cell>
          <cell r="S63">
            <v>9.03544568318152E-2</v>
          </cell>
          <cell r="T63">
            <v>5.0000000000000001E-3</v>
          </cell>
          <cell r="U63">
            <v>2015</v>
          </cell>
          <cell r="V63" t="str">
            <v>S</v>
          </cell>
          <cell r="W63" t="str">
            <v>MEX</v>
          </cell>
          <cell r="X63">
            <v>0.9</v>
          </cell>
          <cell r="Y63">
            <v>0.9</v>
          </cell>
          <cell r="Z63">
            <v>0.9</v>
          </cell>
          <cell r="AA63">
            <v>0.9</v>
          </cell>
          <cell r="AB63">
            <v>0.9</v>
          </cell>
          <cell r="AC63">
            <v>0.9</v>
          </cell>
          <cell r="AD63">
            <v>0.9</v>
          </cell>
          <cell r="AE63">
            <v>0.9</v>
          </cell>
          <cell r="AF63">
            <v>0.9</v>
          </cell>
          <cell r="AG63">
            <v>0.9</v>
          </cell>
          <cell r="AH63">
            <v>0.9</v>
          </cell>
          <cell r="AI63">
            <v>0.9</v>
          </cell>
          <cell r="AJ63">
            <v>0.1</v>
          </cell>
          <cell r="AK63">
            <v>0.1</v>
          </cell>
          <cell r="AL63">
            <v>0.1</v>
          </cell>
          <cell r="AM63">
            <v>0.1</v>
          </cell>
          <cell r="AN63">
            <v>0.1</v>
          </cell>
          <cell r="AO63">
            <v>0.1</v>
          </cell>
          <cell r="AP63">
            <v>0.1</v>
          </cell>
          <cell r="AQ63">
            <v>0.1</v>
          </cell>
          <cell r="AR63">
            <v>0.1</v>
          </cell>
          <cell r="AS63">
            <v>0.1</v>
          </cell>
          <cell r="AT63">
            <v>0.1</v>
          </cell>
          <cell r="AU63">
            <v>0.1</v>
          </cell>
          <cell r="AV63">
            <v>0.9</v>
          </cell>
          <cell r="AW63">
            <v>0.9</v>
          </cell>
          <cell r="AX63">
            <v>0.9</v>
          </cell>
          <cell r="AY63">
            <v>0.9</v>
          </cell>
          <cell r="AZ63">
            <v>0.9</v>
          </cell>
          <cell r="BA63">
            <v>0.9</v>
          </cell>
          <cell r="BB63">
            <v>0.9</v>
          </cell>
          <cell r="BC63">
            <v>0.9</v>
          </cell>
          <cell r="BD63">
            <v>0.9</v>
          </cell>
          <cell r="BE63">
            <v>0.9</v>
          </cell>
          <cell r="BF63">
            <v>0.9</v>
          </cell>
          <cell r="BG63">
            <v>0.9</v>
          </cell>
          <cell r="BH63">
            <v>0.1</v>
          </cell>
          <cell r="BI63">
            <v>0.1</v>
          </cell>
          <cell r="BJ63">
            <v>0.1</v>
          </cell>
          <cell r="BK63">
            <v>0.1</v>
          </cell>
          <cell r="BL63">
            <v>0.1</v>
          </cell>
          <cell r="BM63">
            <v>0.1</v>
          </cell>
          <cell r="BN63">
            <v>0.1</v>
          </cell>
          <cell r="BO63">
            <v>0.1</v>
          </cell>
          <cell r="BP63">
            <v>0.1</v>
          </cell>
          <cell r="BQ63">
            <v>0.1</v>
          </cell>
          <cell r="BR63">
            <v>0.1</v>
          </cell>
          <cell r="BS63">
            <v>0.1</v>
          </cell>
          <cell r="BT63" t="str">
            <v>CFE</v>
          </cell>
          <cell r="BU63" t="str">
            <v>INT</v>
          </cell>
          <cell r="BV63">
            <v>2.097</v>
          </cell>
          <cell r="BW63">
            <v>2.097</v>
          </cell>
          <cell r="BX63">
            <v>0</v>
          </cell>
          <cell r="BY63">
            <v>6.1221263162311114E-2</v>
          </cell>
          <cell r="BZ63">
            <v>0.1426455431681849</v>
          </cell>
          <cell r="CA63" t="str">
            <v>C</v>
          </cell>
          <cell r="CB63">
            <v>2.3183500000000001</v>
          </cell>
          <cell r="CC63">
            <v>2.33</v>
          </cell>
          <cell r="CD63">
            <v>2.33</v>
          </cell>
        </row>
        <row r="64">
          <cell r="A64">
            <v>1</v>
          </cell>
          <cell r="B64">
            <v>1</v>
          </cell>
          <cell r="C64" t="str">
            <v>DIC</v>
          </cell>
          <cell r="D64">
            <v>42339</v>
          </cell>
          <cell r="E64">
            <v>2015</v>
          </cell>
          <cell r="F64" t="str">
            <v>ALAMEDA</v>
          </cell>
          <cell r="G64">
            <v>3</v>
          </cell>
          <cell r="H64" t="str">
            <v>HID</v>
          </cell>
          <cell r="I64">
            <v>2.33</v>
          </cell>
          <cell r="J64">
            <v>2.33</v>
          </cell>
          <cell r="K64" t="str">
            <v>ENE</v>
          </cell>
          <cell r="L64">
            <v>1923</v>
          </cell>
          <cell r="M64" t="str">
            <v>CEN</v>
          </cell>
          <cell r="N64" t="str">
            <v>CENTRAL</v>
          </cell>
          <cell r="O64" t="str">
            <v>HID</v>
          </cell>
          <cell r="P64">
            <v>8402</v>
          </cell>
          <cell r="Q64">
            <v>2.097</v>
          </cell>
          <cell r="R64">
            <v>0.23300000000000001</v>
          </cell>
          <cell r="S64">
            <v>9.03544568318152E-2</v>
          </cell>
          <cell r="T64">
            <v>5.0000000000000001E-3</v>
          </cell>
          <cell r="U64">
            <v>2015</v>
          </cell>
          <cell r="V64" t="str">
            <v>S</v>
          </cell>
          <cell r="W64" t="str">
            <v>MEX</v>
          </cell>
          <cell r="X64">
            <v>0.9</v>
          </cell>
          <cell r="Y64">
            <v>0.9</v>
          </cell>
          <cell r="Z64">
            <v>0.9</v>
          </cell>
          <cell r="AA64">
            <v>0.9</v>
          </cell>
          <cell r="AB64">
            <v>0.9</v>
          </cell>
          <cell r="AC64">
            <v>0.9</v>
          </cell>
          <cell r="AD64">
            <v>0.9</v>
          </cell>
          <cell r="AE64">
            <v>0.9</v>
          </cell>
          <cell r="AF64">
            <v>0.9</v>
          </cell>
          <cell r="AG64">
            <v>0.9</v>
          </cell>
          <cell r="AH64">
            <v>0.9</v>
          </cell>
          <cell r="AI64">
            <v>0.9</v>
          </cell>
          <cell r="AJ64">
            <v>0.1</v>
          </cell>
          <cell r="AK64">
            <v>0.1</v>
          </cell>
          <cell r="AL64">
            <v>0.1</v>
          </cell>
          <cell r="AM64">
            <v>0.1</v>
          </cell>
          <cell r="AN64">
            <v>0.1</v>
          </cell>
          <cell r="AO64">
            <v>0.1</v>
          </cell>
          <cell r="AP64">
            <v>0.1</v>
          </cell>
          <cell r="AQ64">
            <v>0.1</v>
          </cell>
          <cell r="AR64">
            <v>0.1</v>
          </cell>
          <cell r="AS64">
            <v>0.1</v>
          </cell>
          <cell r="AT64">
            <v>0.1</v>
          </cell>
          <cell r="AU64">
            <v>0.1</v>
          </cell>
          <cell r="AV64">
            <v>0.9</v>
          </cell>
          <cell r="AW64">
            <v>0.9</v>
          </cell>
          <cell r="AX64">
            <v>0.9</v>
          </cell>
          <cell r="AY64">
            <v>0.9</v>
          </cell>
          <cell r="AZ64">
            <v>0.9</v>
          </cell>
          <cell r="BA64">
            <v>0.9</v>
          </cell>
          <cell r="BB64">
            <v>0.9</v>
          </cell>
          <cell r="BC64">
            <v>0.9</v>
          </cell>
          <cell r="BD64">
            <v>0.9</v>
          </cell>
          <cell r="BE64">
            <v>0.9</v>
          </cell>
          <cell r="BF64">
            <v>0.9</v>
          </cell>
          <cell r="BG64">
            <v>0.9</v>
          </cell>
          <cell r="BH64">
            <v>0.1</v>
          </cell>
          <cell r="BI64">
            <v>0.1</v>
          </cell>
          <cell r="BJ64">
            <v>0.1</v>
          </cell>
          <cell r="BK64">
            <v>0.1</v>
          </cell>
          <cell r="BL64">
            <v>0.1</v>
          </cell>
          <cell r="BM64">
            <v>0.1</v>
          </cell>
          <cell r="BN64">
            <v>0.1</v>
          </cell>
          <cell r="BO64">
            <v>0.1</v>
          </cell>
          <cell r="BP64">
            <v>0.1</v>
          </cell>
          <cell r="BQ64">
            <v>0.1</v>
          </cell>
          <cell r="BR64">
            <v>0.1</v>
          </cell>
          <cell r="BS64">
            <v>0.1</v>
          </cell>
          <cell r="BT64" t="str">
            <v>CFE</v>
          </cell>
          <cell r="BU64" t="str">
            <v>INT</v>
          </cell>
          <cell r="BV64">
            <v>2.097</v>
          </cell>
          <cell r="BW64">
            <v>2.097</v>
          </cell>
          <cell r="BX64">
            <v>0</v>
          </cell>
          <cell r="BY64">
            <v>6.1221263162311114E-2</v>
          </cell>
          <cell r="BZ64">
            <v>0.1426455431681849</v>
          </cell>
          <cell r="CA64" t="str">
            <v>C</v>
          </cell>
          <cell r="CB64">
            <v>2.3183500000000001</v>
          </cell>
          <cell r="CC64">
            <v>2.33</v>
          </cell>
          <cell r="CD64">
            <v>2.33</v>
          </cell>
        </row>
        <row r="65">
          <cell r="A65">
            <v>1</v>
          </cell>
          <cell r="B65">
            <v>1</v>
          </cell>
          <cell r="C65" t="str">
            <v>DIC</v>
          </cell>
          <cell r="D65">
            <v>42339</v>
          </cell>
          <cell r="E65">
            <v>2015</v>
          </cell>
          <cell r="F65" t="str">
            <v>ALAMEDA</v>
          </cell>
          <cell r="G65">
            <v>2</v>
          </cell>
          <cell r="H65" t="str">
            <v>HID</v>
          </cell>
          <cell r="I65">
            <v>2.33</v>
          </cell>
          <cell r="J65">
            <v>2.33</v>
          </cell>
          <cell r="K65" t="str">
            <v>ENE</v>
          </cell>
          <cell r="L65">
            <v>1923</v>
          </cell>
          <cell r="M65" t="str">
            <v>CEN</v>
          </cell>
          <cell r="N65" t="str">
            <v>CENTRAL</v>
          </cell>
          <cell r="O65" t="str">
            <v>HID</v>
          </cell>
          <cell r="P65">
            <v>8402</v>
          </cell>
          <cell r="Q65">
            <v>2.097</v>
          </cell>
          <cell r="R65">
            <v>0.23300000000000001</v>
          </cell>
          <cell r="S65">
            <v>9.03544568318152E-2</v>
          </cell>
          <cell r="T65">
            <v>5.0000000000000001E-3</v>
          </cell>
          <cell r="U65">
            <v>2015</v>
          </cell>
          <cell r="V65" t="str">
            <v>S</v>
          </cell>
          <cell r="W65" t="str">
            <v>MEX</v>
          </cell>
          <cell r="X65">
            <v>0.9</v>
          </cell>
          <cell r="Y65">
            <v>0.9</v>
          </cell>
          <cell r="Z65">
            <v>0.9</v>
          </cell>
          <cell r="AA65">
            <v>0.9</v>
          </cell>
          <cell r="AB65">
            <v>0.9</v>
          </cell>
          <cell r="AC65">
            <v>0.9</v>
          </cell>
          <cell r="AD65">
            <v>0.9</v>
          </cell>
          <cell r="AE65">
            <v>0.9</v>
          </cell>
          <cell r="AF65">
            <v>0.9</v>
          </cell>
          <cell r="AG65">
            <v>0.9</v>
          </cell>
          <cell r="AH65">
            <v>0.9</v>
          </cell>
          <cell r="AI65">
            <v>0.9</v>
          </cell>
          <cell r="AJ65">
            <v>0.1</v>
          </cell>
          <cell r="AK65">
            <v>0.1</v>
          </cell>
          <cell r="AL65">
            <v>0.1</v>
          </cell>
          <cell r="AM65">
            <v>0.1</v>
          </cell>
          <cell r="AN65">
            <v>0.1</v>
          </cell>
          <cell r="AO65">
            <v>0.1</v>
          </cell>
          <cell r="AP65">
            <v>0.1</v>
          </cell>
          <cell r="AQ65">
            <v>0.1</v>
          </cell>
          <cell r="AR65">
            <v>0.1</v>
          </cell>
          <cell r="AS65">
            <v>0.1</v>
          </cell>
          <cell r="AT65">
            <v>0.1</v>
          </cell>
          <cell r="AU65">
            <v>0.1</v>
          </cell>
          <cell r="AV65">
            <v>0.9</v>
          </cell>
          <cell r="AW65">
            <v>0.9</v>
          </cell>
          <cell r="AX65">
            <v>0.9</v>
          </cell>
          <cell r="AY65">
            <v>0.9</v>
          </cell>
          <cell r="AZ65">
            <v>0.9</v>
          </cell>
          <cell r="BA65">
            <v>0.9</v>
          </cell>
          <cell r="BB65">
            <v>0.9</v>
          </cell>
          <cell r="BC65">
            <v>0.9</v>
          </cell>
          <cell r="BD65">
            <v>0.9</v>
          </cell>
          <cell r="BE65">
            <v>0.9</v>
          </cell>
          <cell r="BF65">
            <v>0.9</v>
          </cell>
          <cell r="BG65">
            <v>0.9</v>
          </cell>
          <cell r="BH65">
            <v>0.1</v>
          </cell>
          <cell r="BI65">
            <v>0.1</v>
          </cell>
          <cell r="BJ65">
            <v>0.1</v>
          </cell>
          <cell r="BK65">
            <v>0.1</v>
          </cell>
          <cell r="BL65">
            <v>0.1</v>
          </cell>
          <cell r="BM65">
            <v>0.1</v>
          </cell>
          <cell r="BN65">
            <v>0.1</v>
          </cell>
          <cell r="BO65">
            <v>0.1</v>
          </cell>
          <cell r="BP65">
            <v>0.1</v>
          </cell>
          <cell r="BQ65">
            <v>0.1</v>
          </cell>
          <cell r="BR65">
            <v>0.1</v>
          </cell>
          <cell r="BS65">
            <v>0.1</v>
          </cell>
          <cell r="BT65" t="str">
            <v>CFE</v>
          </cell>
          <cell r="BU65" t="str">
            <v>INT</v>
          </cell>
          <cell r="BV65">
            <v>2.097</v>
          </cell>
          <cell r="BW65">
            <v>2.097</v>
          </cell>
          <cell r="BX65">
            <v>0</v>
          </cell>
          <cell r="BY65">
            <v>6.1221263162311114E-2</v>
          </cell>
          <cell r="BZ65">
            <v>0.1426455431681849</v>
          </cell>
          <cell r="CA65" t="str">
            <v>C</v>
          </cell>
          <cell r="CB65">
            <v>2.3183500000000001</v>
          </cell>
          <cell r="CC65">
            <v>2.33</v>
          </cell>
          <cell r="CD65">
            <v>2.33</v>
          </cell>
        </row>
        <row r="66">
          <cell r="A66">
            <v>1</v>
          </cell>
          <cell r="B66">
            <v>1</v>
          </cell>
          <cell r="C66" t="str">
            <v>DIC</v>
          </cell>
          <cell r="D66">
            <v>42339</v>
          </cell>
          <cell r="E66">
            <v>2015</v>
          </cell>
          <cell r="F66" t="str">
            <v>TEPEXIC</v>
          </cell>
          <cell r="G66">
            <v>3</v>
          </cell>
          <cell r="H66" t="str">
            <v>HID</v>
          </cell>
          <cell r="I66">
            <v>15</v>
          </cell>
          <cell r="J66">
            <v>15</v>
          </cell>
          <cell r="K66" t="str">
            <v>ENE</v>
          </cell>
          <cell r="L66">
            <v>1923</v>
          </cell>
          <cell r="M66" t="str">
            <v>CEN</v>
          </cell>
          <cell r="N66" t="str">
            <v>CENTRAL</v>
          </cell>
          <cell r="O66" t="str">
            <v>HID</v>
          </cell>
          <cell r="P66">
            <v>8402</v>
          </cell>
          <cell r="Q66">
            <v>13.5</v>
          </cell>
          <cell r="R66">
            <v>1.5</v>
          </cell>
          <cell r="S66">
            <v>0.58168105256533331</v>
          </cell>
          <cell r="T66">
            <v>5.0000000000000001E-3</v>
          </cell>
          <cell r="U66">
            <v>2015</v>
          </cell>
          <cell r="V66" t="str">
            <v>S</v>
          </cell>
          <cell r="W66" t="str">
            <v>PUE</v>
          </cell>
          <cell r="X66">
            <v>0.9</v>
          </cell>
          <cell r="Y66">
            <v>0.9</v>
          </cell>
          <cell r="Z66">
            <v>0.9</v>
          </cell>
          <cell r="AA66">
            <v>0.9</v>
          </cell>
          <cell r="AB66">
            <v>0.9</v>
          </cell>
          <cell r="AC66">
            <v>0.9</v>
          </cell>
          <cell r="AD66">
            <v>0.9</v>
          </cell>
          <cell r="AE66">
            <v>0.9</v>
          </cell>
          <cell r="AF66">
            <v>0.9</v>
          </cell>
          <cell r="AG66">
            <v>0.9</v>
          </cell>
          <cell r="AH66">
            <v>0.9</v>
          </cell>
          <cell r="AI66">
            <v>0.9</v>
          </cell>
          <cell r="AJ66">
            <v>0.1</v>
          </cell>
          <cell r="AK66">
            <v>0.1</v>
          </cell>
          <cell r="AL66">
            <v>0.1</v>
          </cell>
          <cell r="AM66">
            <v>0.1</v>
          </cell>
          <cell r="AN66">
            <v>0.1</v>
          </cell>
          <cell r="AO66">
            <v>0.1</v>
          </cell>
          <cell r="AP66">
            <v>0.1</v>
          </cell>
          <cell r="AQ66">
            <v>0.1</v>
          </cell>
          <cell r="AR66">
            <v>0.1</v>
          </cell>
          <cell r="AS66">
            <v>0.1</v>
          </cell>
          <cell r="AT66">
            <v>0.1</v>
          </cell>
          <cell r="AU66">
            <v>0.1</v>
          </cell>
          <cell r="AV66">
            <v>0.9</v>
          </cell>
          <cell r="AW66">
            <v>0.9</v>
          </cell>
          <cell r="AX66">
            <v>0.9</v>
          </cell>
          <cell r="AY66">
            <v>0.9</v>
          </cell>
          <cell r="AZ66">
            <v>0.9</v>
          </cell>
          <cell r="BA66">
            <v>0.9</v>
          </cell>
          <cell r="BB66">
            <v>0.9</v>
          </cell>
          <cell r="BC66">
            <v>0.9</v>
          </cell>
          <cell r="BD66">
            <v>0.9</v>
          </cell>
          <cell r="BE66">
            <v>0.9</v>
          </cell>
          <cell r="BF66">
            <v>0.9</v>
          </cell>
          <cell r="BG66">
            <v>0.9</v>
          </cell>
          <cell r="BH66">
            <v>0.1</v>
          </cell>
          <cell r="BI66">
            <v>0.1</v>
          </cell>
          <cell r="BJ66">
            <v>0.1</v>
          </cell>
          <cell r="BK66">
            <v>0.1</v>
          </cell>
          <cell r="BL66">
            <v>0.1</v>
          </cell>
          <cell r="BM66">
            <v>0.1</v>
          </cell>
          <cell r="BN66">
            <v>0.1</v>
          </cell>
          <cell r="BO66">
            <v>0.1</v>
          </cell>
          <cell r="BP66">
            <v>0.1</v>
          </cell>
          <cell r="BQ66">
            <v>0.1</v>
          </cell>
          <cell r="BR66">
            <v>0.1</v>
          </cell>
          <cell r="BS66">
            <v>0.1</v>
          </cell>
          <cell r="BT66" t="str">
            <v>CFE</v>
          </cell>
          <cell r="BU66" t="str">
            <v>INT</v>
          </cell>
          <cell r="BV66">
            <v>13.5</v>
          </cell>
          <cell r="BW66">
            <v>13.5</v>
          </cell>
          <cell r="BX66">
            <v>0</v>
          </cell>
          <cell r="BY66">
            <v>6.1221263162311114E-2</v>
          </cell>
          <cell r="BZ66">
            <v>0.91831894743466669</v>
          </cell>
          <cell r="CA66" t="str">
            <v>C</v>
          </cell>
          <cell r="CB66">
            <v>14.925000000000001</v>
          </cell>
          <cell r="CC66">
            <v>15</v>
          </cell>
          <cell r="CD66">
            <v>15</v>
          </cell>
        </row>
        <row r="67">
          <cell r="A67">
            <v>1</v>
          </cell>
          <cell r="B67">
            <v>1</v>
          </cell>
          <cell r="C67" t="str">
            <v>DIC</v>
          </cell>
          <cell r="D67">
            <v>47818</v>
          </cell>
          <cell r="E67">
            <v>2030</v>
          </cell>
          <cell r="I67">
            <v>0</v>
          </cell>
          <cell r="J67">
            <v>0</v>
          </cell>
          <cell r="K67" t="str">
            <v>ENE</v>
          </cell>
          <cell r="L67">
            <v>1923</v>
          </cell>
          <cell r="M67" t="str">
            <v>CEN</v>
          </cell>
          <cell r="N67" t="str">
            <v>CENTRAL</v>
          </cell>
          <cell r="O67" t="str">
            <v>TER</v>
          </cell>
          <cell r="P67">
            <v>8402</v>
          </cell>
          <cell r="Q67">
            <v>0</v>
          </cell>
          <cell r="R67">
            <v>0</v>
          </cell>
          <cell r="S67">
            <v>0</v>
          </cell>
          <cell r="T67">
            <v>5.0000000000000001E-3</v>
          </cell>
          <cell r="U67">
            <v>2030</v>
          </cell>
          <cell r="V67" t="str">
            <v>S</v>
          </cell>
          <cell r="W67" t="str">
            <v>PUE</v>
          </cell>
          <cell r="X67">
            <v>0.9</v>
          </cell>
          <cell r="Y67">
            <v>0.9</v>
          </cell>
          <cell r="Z67">
            <v>0.9</v>
          </cell>
          <cell r="AA67">
            <v>0.9</v>
          </cell>
          <cell r="AB67">
            <v>0.9</v>
          </cell>
          <cell r="AC67">
            <v>0.9</v>
          </cell>
          <cell r="AD67">
            <v>0.9</v>
          </cell>
          <cell r="AE67">
            <v>0.9</v>
          </cell>
          <cell r="AF67">
            <v>0.9</v>
          </cell>
          <cell r="AG67">
            <v>0.9</v>
          </cell>
          <cell r="AH67">
            <v>0.9</v>
          </cell>
          <cell r="AI67">
            <v>0.9</v>
          </cell>
          <cell r="AJ67">
            <v>0.1</v>
          </cell>
          <cell r="AK67">
            <v>0.1</v>
          </cell>
          <cell r="AL67">
            <v>0.1</v>
          </cell>
          <cell r="AM67">
            <v>0.1</v>
          </cell>
          <cell r="AN67">
            <v>0.1</v>
          </cell>
          <cell r="AO67">
            <v>0.1</v>
          </cell>
          <cell r="AP67">
            <v>0.1</v>
          </cell>
          <cell r="AQ67">
            <v>0.1</v>
          </cell>
          <cell r="AR67">
            <v>0.1</v>
          </cell>
          <cell r="AS67">
            <v>0.1</v>
          </cell>
          <cell r="AT67">
            <v>0.1</v>
          </cell>
          <cell r="AU67">
            <v>0.1</v>
          </cell>
          <cell r="AV67">
            <v>0.9</v>
          </cell>
          <cell r="AW67">
            <v>0.9</v>
          </cell>
          <cell r="AX67">
            <v>0.9</v>
          </cell>
          <cell r="AY67">
            <v>0.9</v>
          </cell>
          <cell r="AZ67">
            <v>0.9</v>
          </cell>
          <cell r="BA67">
            <v>0.9</v>
          </cell>
          <cell r="BB67">
            <v>0.9</v>
          </cell>
          <cell r="BC67">
            <v>0.9</v>
          </cell>
          <cell r="BD67">
            <v>0.9</v>
          </cell>
          <cell r="BE67">
            <v>0.9</v>
          </cell>
          <cell r="BF67">
            <v>0.9</v>
          </cell>
          <cell r="BG67">
            <v>0.9</v>
          </cell>
          <cell r="BH67">
            <v>0.1</v>
          </cell>
          <cell r="BI67">
            <v>0.1</v>
          </cell>
          <cell r="BJ67">
            <v>0.1</v>
          </cell>
          <cell r="BK67">
            <v>0.1</v>
          </cell>
          <cell r="BL67">
            <v>0.1</v>
          </cell>
          <cell r="BM67">
            <v>0.1</v>
          </cell>
          <cell r="BN67">
            <v>0.1</v>
          </cell>
          <cell r="BO67">
            <v>0.1</v>
          </cell>
          <cell r="BP67">
            <v>0.1</v>
          </cell>
          <cell r="BQ67">
            <v>0.1</v>
          </cell>
          <cell r="BR67">
            <v>0.1</v>
          </cell>
          <cell r="BS67">
            <v>0.1</v>
          </cell>
          <cell r="BT67" t="str">
            <v>CFE</v>
          </cell>
          <cell r="BU67" t="str">
            <v>INT</v>
          </cell>
          <cell r="BV67">
            <v>0</v>
          </cell>
          <cell r="BW67">
            <v>0</v>
          </cell>
          <cell r="BX67">
            <v>0</v>
          </cell>
          <cell r="BY67">
            <v>6.1221263162311114E-2</v>
          </cell>
          <cell r="BZ67">
            <v>0</v>
          </cell>
          <cell r="CA67" t="str">
            <v>C</v>
          </cell>
          <cell r="CB67">
            <v>0</v>
          </cell>
          <cell r="CC67">
            <v>0</v>
          </cell>
          <cell r="CD67">
            <v>0</v>
          </cell>
        </row>
        <row r="68">
          <cell r="A68">
            <v>1</v>
          </cell>
          <cell r="B68">
            <v>1</v>
          </cell>
          <cell r="C68" t="str">
            <v>DIC</v>
          </cell>
          <cell r="D68">
            <v>47818</v>
          </cell>
          <cell r="E68">
            <v>2030</v>
          </cell>
          <cell r="I68">
            <v>0</v>
          </cell>
          <cell r="J68">
            <v>0</v>
          </cell>
          <cell r="K68" t="str">
            <v>ENE</v>
          </cell>
          <cell r="L68">
            <v>1926</v>
          </cell>
          <cell r="M68" t="str">
            <v>CEN</v>
          </cell>
          <cell r="N68" t="str">
            <v>CENTRAL</v>
          </cell>
          <cell r="O68" t="str">
            <v>TER</v>
          </cell>
          <cell r="P68">
            <v>9498</v>
          </cell>
          <cell r="Q68">
            <v>0</v>
          </cell>
          <cell r="R68">
            <v>0</v>
          </cell>
          <cell r="S68">
            <v>0</v>
          </cell>
          <cell r="T68">
            <v>5.0000000000000001E-3</v>
          </cell>
          <cell r="U68">
            <v>2030</v>
          </cell>
          <cell r="V68" t="str">
            <v>S</v>
          </cell>
          <cell r="W68" t="str">
            <v>MEX</v>
          </cell>
          <cell r="X68">
            <v>0.9</v>
          </cell>
          <cell r="Y68">
            <v>0.9</v>
          </cell>
          <cell r="Z68">
            <v>0.9</v>
          </cell>
          <cell r="AA68">
            <v>0.9</v>
          </cell>
          <cell r="AB68">
            <v>0.9</v>
          </cell>
          <cell r="AC68">
            <v>0.9</v>
          </cell>
          <cell r="AD68">
            <v>0.9</v>
          </cell>
          <cell r="AE68">
            <v>0.9</v>
          </cell>
          <cell r="AF68">
            <v>0.9</v>
          </cell>
          <cell r="AG68">
            <v>0.9</v>
          </cell>
          <cell r="AH68">
            <v>0.9</v>
          </cell>
          <cell r="AI68">
            <v>0.9</v>
          </cell>
          <cell r="AJ68">
            <v>0.1</v>
          </cell>
          <cell r="AK68">
            <v>0.1</v>
          </cell>
          <cell r="AL68">
            <v>0.1</v>
          </cell>
          <cell r="AM68">
            <v>0.1</v>
          </cell>
          <cell r="AN68">
            <v>0.1</v>
          </cell>
          <cell r="AO68">
            <v>0.1</v>
          </cell>
          <cell r="AP68">
            <v>0.1</v>
          </cell>
          <cell r="AQ68">
            <v>0.1</v>
          </cell>
          <cell r="AR68">
            <v>0.1</v>
          </cell>
          <cell r="AS68">
            <v>0.1</v>
          </cell>
          <cell r="AT68">
            <v>0.1</v>
          </cell>
          <cell r="AU68">
            <v>0.1</v>
          </cell>
          <cell r="AV68">
            <v>0.9</v>
          </cell>
          <cell r="AW68">
            <v>0.9</v>
          </cell>
          <cell r="AX68">
            <v>0.9</v>
          </cell>
          <cell r="AY68">
            <v>0.9</v>
          </cell>
          <cell r="AZ68">
            <v>0.9</v>
          </cell>
          <cell r="BA68">
            <v>0.9</v>
          </cell>
          <cell r="BB68">
            <v>0.9</v>
          </cell>
          <cell r="BC68">
            <v>0.9</v>
          </cell>
          <cell r="BD68">
            <v>0.9</v>
          </cell>
          <cell r="BE68">
            <v>0.9</v>
          </cell>
          <cell r="BF68">
            <v>0.9</v>
          </cell>
          <cell r="BG68">
            <v>0.9</v>
          </cell>
          <cell r="BH68">
            <v>0.1</v>
          </cell>
          <cell r="BI68">
            <v>0.1</v>
          </cell>
          <cell r="BJ68">
            <v>0.1</v>
          </cell>
          <cell r="BK68">
            <v>0.1</v>
          </cell>
          <cell r="BL68">
            <v>0.1</v>
          </cell>
          <cell r="BM68">
            <v>0.1</v>
          </cell>
          <cell r="BN68">
            <v>0.1</v>
          </cell>
          <cell r="BO68">
            <v>0.1</v>
          </cell>
          <cell r="BP68">
            <v>0.1</v>
          </cell>
          <cell r="BQ68">
            <v>0.1</v>
          </cell>
          <cell r="BR68">
            <v>0.1</v>
          </cell>
          <cell r="BS68">
            <v>0.1</v>
          </cell>
          <cell r="BT68" t="str">
            <v>CFE</v>
          </cell>
          <cell r="BU68" t="str">
            <v>INT</v>
          </cell>
          <cell r="BV68">
            <v>0</v>
          </cell>
          <cell r="BW68">
            <v>0</v>
          </cell>
          <cell r="BX68">
            <v>0</v>
          </cell>
          <cell r="BY68">
            <v>6.1221263162311114E-2</v>
          </cell>
          <cell r="BZ68">
            <v>0</v>
          </cell>
          <cell r="CB68">
            <v>0</v>
          </cell>
          <cell r="CC68">
            <v>0</v>
          </cell>
          <cell r="CD68">
            <v>0</v>
          </cell>
        </row>
        <row r="69">
          <cell r="A69">
            <v>1</v>
          </cell>
          <cell r="B69">
            <v>1</v>
          </cell>
          <cell r="C69" t="str">
            <v>DIC</v>
          </cell>
          <cell r="D69">
            <v>47818</v>
          </cell>
          <cell r="E69">
            <v>2030</v>
          </cell>
          <cell r="F69" t="str">
            <v>SAN   PEDRO  PURÚAS</v>
          </cell>
          <cell r="G69">
            <v>3</v>
          </cell>
          <cell r="H69" t="str">
            <v>HID</v>
          </cell>
          <cell r="I69">
            <v>0.96</v>
          </cell>
          <cell r="J69">
            <v>0.96</v>
          </cell>
          <cell r="K69" t="str">
            <v>ENE</v>
          </cell>
          <cell r="L69">
            <v>1928</v>
          </cell>
          <cell r="M69" t="str">
            <v>OCC</v>
          </cell>
          <cell r="N69" t="str">
            <v>CARAPAN</v>
          </cell>
          <cell r="O69" t="str">
            <v>HID</v>
          </cell>
          <cell r="P69">
            <v>10228</v>
          </cell>
          <cell r="Q69">
            <v>2.4E-2</v>
          </cell>
          <cell r="R69">
            <v>9.6000000000000002E-2</v>
          </cell>
          <cell r="S69">
            <v>0.87722758736418127</v>
          </cell>
          <cell r="T69">
            <v>5.0000000000000001E-3</v>
          </cell>
          <cell r="U69">
            <v>2030</v>
          </cell>
          <cell r="V69" t="str">
            <v>S</v>
          </cell>
          <cell r="W69" t="str">
            <v>MICH</v>
          </cell>
          <cell r="X69">
            <v>2.5000000000000001E-2</v>
          </cell>
          <cell r="Y69">
            <v>2.5000000000000001E-2</v>
          </cell>
          <cell r="Z69">
            <v>2.5000000000000001E-2</v>
          </cell>
          <cell r="AA69">
            <v>2.5000000000000001E-2</v>
          </cell>
          <cell r="AB69">
            <v>2.5000000000000001E-2</v>
          </cell>
          <cell r="AC69">
            <v>2.5000000000000001E-2</v>
          </cell>
          <cell r="AD69">
            <v>2.5000000000000001E-2</v>
          </cell>
          <cell r="AE69">
            <v>2.5000000000000001E-2</v>
          </cell>
          <cell r="AF69">
            <v>2.5000000000000001E-2</v>
          </cell>
          <cell r="AG69">
            <v>2.5000000000000001E-2</v>
          </cell>
          <cell r="AH69">
            <v>2.5000000000000001E-2</v>
          </cell>
          <cell r="AI69">
            <v>2.5000000000000001E-2</v>
          </cell>
          <cell r="AJ69">
            <v>0.1</v>
          </cell>
          <cell r="AK69">
            <v>0.1</v>
          </cell>
          <cell r="AL69">
            <v>0.1</v>
          </cell>
          <cell r="AM69">
            <v>0.1</v>
          </cell>
          <cell r="AN69">
            <v>0.1</v>
          </cell>
          <cell r="AO69">
            <v>0.1</v>
          </cell>
          <cell r="AP69">
            <v>0.1</v>
          </cell>
          <cell r="AQ69">
            <v>0.1</v>
          </cell>
          <cell r="AR69">
            <v>0.1</v>
          </cell>
          <cell r="AS69">
            <v>0.1</v>
          </cell>
          <cell r="AT69">
            <v>0.1</v>
          </cell>
          <cell r="AU69">
            <v>0.1</v>
          </cell>
          <cell r="AV69">
            <v>2.5000000000000001E-2</v>
          </cell>
          <cell r="AW69">
            <v>2.5000000000000001E-2</v>
          </cell>
          <cell r="AX69">
            <v>2.5000000000000001E-2</v>
          </cell>
          <cell r="AY69">
            <v>2.5000000000000001E-2</v>
          </cell>
          <cell r="AZ69">
            <v>2.5000000000000001E-2</v>
          </cell>
          <cell r="BA69">
            <v>2.5000000000000001E-2</v>
          </cell>
          <cell r="BB69">
            <v>2.5000000000000001E-2</v>
          </cell>
          <cell r="BC69">
            <v>2.5000000000000001E-2</v>
          </cell>
          <cell r="BD69">
            <v>2.5000000000000001E-2</v>
          </cell>
          <cell r="BE69">
            <v>2.5000000000000001E-2</v>
          </cell>
          <cell r="BF69">
            <v>2.5000000000000001E-2</v>
          </cell>
          <cell r="BG69">
            <v>2.5000000000000001E-2</v>
          </cell>
          <cell r="BH69">
            <v>0.1</v>
          </cell>
          <cell r="BI69">
            <v>0.1</v>
          </cell>
          <cell r="BJ69">
            <v>0.1</v>
          </cell>
          <cell r="BK69">
            <v>0.1</v>
          </cell>
          <cell r="BL69">
            <v>0.1</v>
          </cell>
          <cell r="BM69">
            <v>0.1</v>
          </cell>
          <cell r="BN69">
            <v>0.1</v>
          </cell>
          <cell r="BO69">
            <v>0.1</v>
          </cell>
          <cell r="BP69">
            <v>0.1</v>
          </cell>
          <cell r="BQ69">
            <v>0.1</v>
          </cell>
          <cell r="BR69">
            <v>0.1</v>
          </cell>
          <cell r="BS69">
            <v>0.1</v>
          </cell>
          <cell r="BT69" t="str">
            <v>CFE</v>
          </cell>
          <cell r="BU69" t="str">
            <v>INT</v>
          </cell>
          <cell r="BV69">
            <v>2.4E-2</v>
          </cell>
          <cell r="BW69">
            <v>2.4E-2</v>
          </cell>
          <cell r="BX69">
            <v>0</v>
          </cell>
          <cell r="BY69">
            <v>6.1221263162311114E-2</v>
          </cell>
          <cell r="BZ69">
            <v>5.8772412635818665E-2</v>
          </cell>
          <cell r="CB69">
            <v>0.95519999999999994</v>
          </cell>
          <cell r="CC69">
            <v>0.96</v>
          </cell>
          <cell r="CD69">
            <v>0.96</v>
          </cell>
        </row>
        <row r="70">
          <cell r="A70">
            <v>1</v>
          </cell>
          <cell r="B70">
            <v>1</v>
          </cell>
          <cell r="C70" t="str">
            <v>DIC</v>
          </cell>
          <cell r="D70">
            <v>47818</v>
          </cell>
          <cell r="E70">
            <v>2030</v>
          </cell>
          <cell r="F70" t="str">
            <v>TIRIO</v>
          </cell>
          <cell r="G70">
            <v>3</v>
          </cell>
          <cell r="H70" t="str">
            <v>HID</v>
          </cell>
          <cell r="I70">
            <v>0.23599999999999999</v>
          </cell>
          <cell r="J70">
            <v>0.23599999999999999</v>
          </cell>
          <cell r="K70" t="str">
            <v>ENE</v>
          </cell>
          <cell r="L70">
            <v>1928</v>
          </cell>
          <cell r="M70" t="str">
            <v>OCC</v>
          </cell>
          <cell r="N70" t="str">
            <v>CARAPAN</v>
          </cell>
          <cell r="O70" t="str">
            <v>HID</v>
          </cell>
          <cell r="P70">
            <v>10228</v>
          </cell>
          <cell r="Q70">
            <v>5.8999999999999999E-3</v>
          </cell>
          <cell r="R70">
            <v>2.3599999999999999E-2</v>
          </cell>
          <cell r="S70">
            <v>0.21565178189369458</v>
          </cell>
          <cell r="T70">
            <v>5.0000000000000001E-3</v>
          </cell>
          <cell r="U70">
            <v>2030</v>
          </cell>
          <cell r="V70" t="str">
            <v>S</v>
          </cell>
          <cell r="W70" t="str">
            <v>MICH</v>
          </cell>
          <cell r="X70">
            <v>2.5000000000000001E-2</v>
          </cell>
          <cell r="Y70">
            <v>2.5000000000000001E-2</v>
          </cell>
          <cell r="Z70">
            <v>2.5000000000000001E-2</v>
          </cell>
          <cell r="AA70">
            <v>2.5000000000000001E-2</v>
          </cell>
          <cell r="AB70">
            <v>2.5000000000000001E-2</v>
          </cell>
          <cell r="AC70">
            <v>2.5000000000000001E-2</v>
          </cell>
          <cell r="AD70">
            <v>2.5000000000000001E-2</v>
          </cell>
          <cell r="AE70">
            <v>2.5000000000000001E-2</v>
          </cell>
          <cell r="AF70">
            <v>2.5000000000000001E-2</v>
          </cell>
          <cell r="AG70">
            <v>2.5000000000000001E-2</v>
          </cell>
          <cell r="AH70">
            <v>2.5000000000000001E-2</v>
          </cell>
          <cell r="AI70">
            <v>2.5000000000000001E-2</v>
          </cell>
          <cell r="AJ70">
            <v>0.1</v>
          </cell>
          <cell r="AK70">
            <v>0.1</v>
          </cell>
          <cell r="AL70">
            <v>0.1</v>
          </cell>
          <cell r="AM70">
            <v>0.1</v>
          </cell>
          <cell r="AN70">
            <v>0.1</v>
          </cell>
          <cell r="AO70">
            <v>0.1</v>
          </cell>
          <cell r="AP70">
            <v>0.1</v>
          </cell>
          <cell r="AQ70">
            <v>0.1</v>
          </cell>
          <cell r="AR70">
            <v>0.1</v>
          </cell>
          <cell r="AS70">
            <v>0.1</v>
          </cell>
          <cell r="AT70">
            <v>0.1</v>
          </cell>
          <cell r="AU70">
            <v>0.1</v>
          </cell>
          <cell r="AV70">
            <v>2.5000000000000001E-2</v>
          </cell>
          <cell r="AW70">
            <v>2.5000000000000001E-2</v>
          </cell>
          <cell r="AX70">
            <v>2.5000000000000001E-2</v>
          </cell>
          <cell r="AY70">
            <v>2.5000000000000001E-2</v>
          </cell>
          <cell r="AZ70">
            <v>2.5000000000000001E-2</v>
          </cell>
          <cell r="BA70">
            <v>2.5000000000000001E-2</v>
          </cell>
          <cell r="BB70">
            <v>2.5000000000000001E-2</v>
          </cell>
          <cell r="BC70">
            <v>2.5000000000000001E-2</v>
          </cell>
          <cell r="BD70">
            <v>2.5000000000000001E-2</v>
          </cell>
          <cell r="BE70">
            <v>2.5000000000000001E-2</v>
          </cell>
          <cell r="BF70">
            <v>2.5000000000000001E-2</v>
          </cell>
          <cell r="BG70">
            <v>2.5000000000000001E-2</v>
          </cell>
          <cell r="BH70">
            <v>0.1</v>
          </cell>
          <cell r="BI70">
            <v>0.1</v>
          </cell>
          <cell r="BJ70">
            <v>0.1</v>
          </cell>
          <cell r="BK70">
            <v>0.1</v>
          </cell>
          <cell r="BL70">
            <v>0.1</v>
          </cell>
          <cell r="BM70">
            <v>0.1</v>
          </cell>
          <cell r="BN70">
            <v>0.1</v>
          </cell>
          <cell r="BO70">
            <v>0.1</v>
          </cell>
          <cell r="BP70">
            <v>0.1</v>
          </cell>
          <cell r="BQ70">
            <v>0.1</v>
          </cell>
          <cell r="BR70">
            <v>0.1</v>
          </cell>
          <cell r="BS70">
            <v>0.1</v>
          </cell>
          <cell r="BT70" t="str">
            <v>CFE</v>
          </cell>
          <cell r="BU70" t="str">
            <v>INT</v>
          </cell>
          <cell r="BV70">
            <v>5.8999999999999999E-3</v>
          </cell>
          <cell r="BW70">
            <v>5.8999999999999999E-3</v>
          </cell>
          <cell r="BX70">
            <v>0</v>
          </cell>
          <cell r="BY70">
            <v>6.1221263162311114E-2</v>
          </cell>
          <cell r="BZ70">
            <v>1.4448218106305422E-2</v>
          </cell>
          <cell r="CB70">
            <v>0.23482</v>
          </cell>
          <cell r="CC70">
            <v>0.23599999999999999</v>
          </cell>
          <cell r="CD70">
            <v>0.23599999999999999</v>
          </cell>
        </row>
        <row r="71">
          <cell r="A71">
            <v>1</v>
          </cell>
          <cell r="B71">
            <v>1</v>
          </cell>
          <cell r="C71" t="str">
            <v>DIC</v>
          </cell>
          <cell r="D71">
            <v>47818</v>
          </cell>
          <cell r="E71">
            <v>2030</v>
          </cell>
          <cell r="I71">
            <v>0</v>
          </cell>
          <cell r="J71">
            <v>0</v>
          </cell>
          <cell r="K71" t="str">
            <v>ENE</v>
          </cell>
          <cell r="L71">
            <v>1928</v>
          </cell>
          <cell r="M71" t="str">
            <v>CEN</v>
          </cell>
          <cell r="N71" t="str">
            <v>CENTRAL</v>
          </cell>
          <cell r="O71" t="str">
            <v>TER</v>
          </cell>
          <cell r="P71">
            <v>10228</v>
          </cell>
          <cell r="Q71">
            <v>0</v>
          </cell>
          <cell r="R71">
            <v>0</v>
          </cell>
          <cell r="S71">
            <v>0</v>
          </cell>
          <cell r="T71">
            <v>5.0000000000000001E-3</v>
          </cell>
          <cell r="U71">
            <v>2030</v>
          </cell>
          <cell r="V71" t="str">
            <v>S</v>
          </cell>
          <cell r="W71" t="str">
            <v>MEX</v>
          </cell>
          <cell r="X71">
            <v>0.9</v>
          </cell>
          <cell r="Y71">
            <v>0.9</v>
          </cell>
          <cell r="Z71">
            <v>0.9</v>
          </cell>
          <cell r="AA71">
            <v>0.9</v>
          </cell>
          <cell r="AB71">
            <v>0.9</v>
          </cell>
          <cell r="AC71">
            <v>0.9</v>
          </cell>
          <cell r="AD71">
            <v>0.9</v>
          </cell>
          <cell r="AE71">
            <v>0.9</v>
          </cell>
          <cell r="AF71">
            <v>0.9</v>
          </cell>
          <cell r="AG71">
            <v>0.9</v>
          </cell>
          <cell r="AH71">
            <v>0.9</v>
          </cell>
          <cell r="AI71">
            <v>0.9</v>
          </cell>
          <cell r="AJ71">
            <v>0.1</v>
          </cell>
          <cell r="AK71">
            <v>0.1</v>
          </cell>
          <cell r="AL71">
            <v>0.1</v>
          </cell>
          <cell r="AM71">
            <v>0.1</v>
          </cell>
          <cell r="AN71">
            <v>0.1</v>
          </cell>
          <cell r="AO71">
            <v>0.1</v>
          </cell>
          <cell r="AP71">
            <v>0.1</v>
          </cell>
          <cell r="AQ71">
            <v>0.1</v>
          </cell>
          <cell r="AR71">
            <v>0.1</v>
          </cell>
          <cell r="AS71">
            <v>0.1</v>
          </cell>
          <cell r="AT71">
            <v>0.1</v>
          </cell>
          <cell r="AU71">
            <v>0.1</v>
          </cell>
          <cell r="AV71">
            <v>0.9</v>
          </cell>
          <cell r="AW71">
            <v>0.9</v>
          </cell>
          <cell r="AX71">
            <v>0.9</v>
          </cell>
          <cell r="AY71">
            <v>0.9</v>
          </cell>
          <cell r="AZ71">
            <v>0.9</v>
          </cell>
          <cell r="BA71">
            <v>0.9</v>
          </cell>
          <cell r="BB71">
            <v>0.9</v>
          </cell>
          <cell r="BC71">
            <v>0.9</v>
          </cell>
          <cell r="BD71">
            <v>0.9</v>
          </cell>
          <cell r="BE71">
            <v>0.9</v>
          </cell>
          <cell r="BF71">
            <v>0.9</v>
          </cell>
          <cell r="BG71">
            <v>0.9</v>
          </cell>
          <cell r="BH71">
            <v>0.1</v>
          </cell>
          <cell r="BI71">
            <v>0.1</v>
          </cell>
          <cell r="BJ71">
            <v>0.1</v>
          </cell>
          <cell r="BK71">
            <v>0.1</v>
          </cell>
          <cell r="BL71">
            <v>0.1</v>
          </cell>
          <cell r="BM71">
            <v>0.1</v>
          </cell>
          <cell r="BN71">
            <v>0.1</v>
          </cell>
          <cell r="BO71">
            <v>0.1</v>
          </cell>
          <cell r="BP71">
            <v>0.1</v>
          </cell>
          <cell r="BQ71">
            <v>0.1</v>
          </cell>
          <cell r="BR71">
            <v>0.1</v>
          </cell>
          <cell r="BS71">
            <v>0.1</v>
          </cell>
          <cell r="BT71" t="str">
            <v>CFE</v>
          </cell>
          <cell r="BU71" t="str">
            <v>INT</v>
          </cell>
          <cell r="BV71">
            <v>0</v>
          </cell>
          <cell r="BW71">
            <v>0</v>
          </cell>
          <cell r="BX71">
            <v>0</v>
          </cell>
          <cell r="BY71">
            <v>6.1221263162311114E-2</v>
          </cell>
          <cell r="BZ71">
            <v>0</v>
          </cell>
          <cell r="CB71">
            <v>0</v>
          </cell>
          <cell r="CC71">
            <v>0</v>
          </cell>
          <cell r="CD71">
            <v>0</v>
          </cell>
        </row>
        <row r="72">
          <cell r="A72">
            <v>1</v>
          </cell>
          <cell r="B72">
            <v>1</v>
          </cell>
          <cell r="C72" t="str">
            <v>DIC</v>
          </cell>
          <cell r="D72">
            <v>47818</v>
          </cell>
          <cell r="E72">
            <v>2030</v>
          </cell>
          <cell r="I72">
            <v>0</v>
          </cell>
          <cell r="J72">
            <v>0</v>
          </cell>
          <cell r="K72" t="str">
            <v>ENE</v>
          </cell>
          <cell r="L72">
            <v>1928</v>
          </cell>
          <cell r="M72" t="str">
            <v>CEN</v>
          </cell>
          <cell r="N72" t="str">
            <v>CENTRAL</v>
          </cell>
          <cell r="O72" t="str">
            <v>TER</v>
          </cell>
          <cell r="P72">
            <v>10228</v>
          </cell>
          <cell r="Q72">
            <v>0</v>
          </cell>
          <cell r="R72">
            <v>0</v>
          </cell>
          <cell r="S72">
            <v>0</v>
          </cell>
          <cell r="T72">
            <v>5.0000000000000001E-3</v>
          </cell>
          <cell r="U72">
            <v>2030</v>
          </cell>
          <cell r="V72" t="str">
            <v>S</v>
          </cell>
          <cell r="W72" t="str">
            <v>MEX</v>
          </cell>
          <cell r="X72">
            <v>0.9</v>
          </cell>
          <cell r="Y72">
            <v>0.9</v>
          </cell>
          <cell r="Z72">
            <v>0.9</v>
          </cell>
          <cell r="AA72">
            <v>0.9</v>
          </cell>
          <cell r="AB72">
            <v>0.9</v>
          </cell>
          <cell r="AC72">
            <v>0.9</v>
          </cell>
          <cell r="AD72">
            <v>0.9</v>
          </cell>
          <cell r="AE72">
            <v>0.9</v>
          </cell>
          <cell r="AF72">
            <v>0.9</v>
          </cell>
          <cell r="AG72">
            <v>0.9</v>
          </cell>
          <cell r="AH72">
            <v>0.9</v>
          </cell>
          <cell r="AI72">
            <v>0.9</v>
          </cell>
          <cell r="AJ72">
            <v>0.1</v>
          </cell>
          <cell r="AK72">
            <v>0.1</v>
          </cell>
          <cell r="AL72">
            <v>0.1</v>
          </cell>
          <cell r="AM72">
            <v>0.1</v>
          </cell>
          <cell r="AN72">
            <v>0.1</v>
          </cell>
          <cell r="AO72">
            <v>0.1</v>
          </cell>
          <cell r="AP72">
            <v>0.1</v>
          </cell>
          <cell r="AQ72">
            <v>0.1</v>
          </cell>
          <cell r="AR72">
            <v>0.1</v>
          </cell>
          <cell r="AS72">
            <v>0.1</v>
          </cell>
          <cell r="AT72">
            <v>0.1</v>
          </cell>
          <cell r="AU72">
            <v>0.1</v>
          </cell>
          <cell r="AV72">
            <v>0.9</v>
          </cell>
          <cell r="AW72">
            <v>0.9</v>
          </cell>
          <cell r="AX72">
            <v>0.9</v>
          </cell>
          <cell r="AY72">
            <v>0.9</v>
          </cell>
          <cell r="AZ72">
            <v>0.9</v>
          </cell>
          <cell r="BA72">
            <v>0.9</v>
          </cell>
          <cell r="BB72">
            <v>0.9</v>
          </cell>
          <cell r="BC72">
            <v>0.9</v>
          </cell>
          <cell r="BD72">
            <v>0.9</v>
          </cell>
          <cell r="BE72">
            <v>0.9</v>
          </cell>
          <cell r="BF72">
            <v>0.9</v>
          </cell>
          <cell r="BG72">
            <v>0.9</v>
          </cell>
          <cell r="BH72">
            <v>0.1</v>
          </cell>
          <cell r="BI72">
            <v>0.1</v>
          </cell>
          <cell r="BJ72">
            <v>0.1</v>
          </cell>
          <cell r="BK72">
            <v>0.1</v>
          </cell>
          <cell r="BL72">
            <v>0.1</v>
          </cell>
          <cell r="BM72">
            <v>0.1</v>
          </cell>
          <cell r="BN72">
            <v>0.1</v>
          </cell>
          <cell r="BO72">
            <v>0.1</v>
          </cell>
          <cell r="BP72">
            <v>0.1</v>
          </cell>
          <cell r="BQ72">
            <v>0.1</v>
          </cell>
          <cell r="BR72">
            <v>0.1</v>
          </cell>
          <cell r="BS72">
            <v>0.1</v>
          </cell>
          <cell r="BT72" t="str">
            <v>CFE</v>
          </cell>
          <cell r="BU72" t="str">
            <v>INT</v>
          </cell>
          <cell r="BV72">
            <v>0</v>
          </cell>
          <cell r="BW72">
            <v>0</v>
          </cell>
          <cell r="BX72">
            <v>0</v>
          </cell>
          <cell r="BY72">
            <v>6.1221263162311114E-2</v>
          </cell>
          <cell r="BZ72">
            <v>0</v>
          </cell>
          <cell r="CB72">
            <v>0</v>
          </cell>
          <cell r="CC72">
            <v>0</v>
          </cell>
          <cell r="CD72">
            <v>0</v>
          </cell>
        </row>
        <row r="73">
          <cell r="A73">
            <v>1</v>
          </cell>
          <cell r="B73">
            <v>1</v>
          </cell>
          <cell r="C73" t="str">
            <v>DIC</v>
          </cell>
          <cell r="D73">
            <v>47818</v>
          </cell>
          <cell r="E73">
            <v>2030</v>
          </cell>
          <cell r="I73">
            <v>0</v>
          </cell>
          <cell r="J73">
            <v>0</v>
          </cell>
          <cell r="K73" t="str">
            <v>ENE</v>
          </cell>
          <cell r="L73">
            <v>1928</v>
          </cell>
          <cell r="M73" t="str">
            <v>CEN</v>
          </cell>
          <cell r="N73" t="str">
            <v>CENTRAL</v>
          </cell>
          <cell r="O73" t="str">
            <v>TER</v>
          </cell>
          <cell r="P73">
            <v>10228</v>
          </cell>
          <cell r="Q73">
            <v>0</v>
          </cell>
          <cell r="R73">
            <v>0</v>
          </cell>
          <cell r="S73">
            <v>0</v>
          </cell>
          <cell r="T73">
            <v>5.0000000000000001E-3</v>
          </cell>
          <cell r="U73">
            <v>2030</v>
          </cell>
          <cell r="V73" t="str">
            <v>S</v>
          </cell>
          <cell r="W73" t="str">
            <v>PUE</v>
          </cell>
          <cell r="X73">
            <v>0.9</v>
          </cell>
          <cell r="Y73">
            <v>0.9</v>
          </cell>
          <cell r="Z73">
            <v>0.9</v>
          </cell>
          <cell r="AA73">
            <v>0.9</v>
          </cell>
          <cell r="AB73">
            <v>0.9</v>
          </cell>
          <cell r="AC73">
            <v>0.9</v>
          </cell>
          <cell r="AD73">
            <v>0.9</v>
          </cell>
          <cell r="AE73">
            <v>0.9</v>
          </cell>
          <cell r="AF73">
            <v>0.9</v>
          </cell>
          <cell r="AG73">
            <v>0.9</v>
          </cell>
          <cell r="AH73">
            <v>0.9</v>
          </cell>
          <cell r="AI73">
            <v>0.9</v>
          </cell>
          <cell r="AJ73">
            <v>0.1</v>
          </cell>
          <cell r="AK73">
            <v>0.1</v>
          </cell>
          <cell r="AL73">
            <v>0.1</v>
          </cell>
          <cell r="AM73">
            <v>0.1</v>
          </cell>
          <cell r="AN73">
            <v>0.1</v>
          </cell>
          <cell r="AO73">
            <v>0.1</v>
          </cell>
          <cell r="AP73">
            <v>0.1</v>
          </cell>
          <cell r="AQ73">
            <v>0.1</v>
          </cell>
          <cell r="AR73">
            <v>0.1</v>
          </cell>
          <cell r="AS73">
            <v>0.1</v>
          </cell>
          <cell r="AT73">
            <v>0.1</v>
          </cell>
          <cell r="AU73">
            <v>0.1</v>
          </cell>
          <cell r="AV73">
            <v>0.9</v>
          </cell>
          <cell r="AW73">
            <v>0.9</v>
          </cell>
          <cell r="AX73">
            <v>0.9</v>
          </cell>
          <cell r="AY73">
            <v>0.9</v>
          </cell>
          <cell r="AZ73">
            <v>0.9</v>
          </cell>
          <cell r="BA73">
            <v>0.9</v>
          </cell>
          <cell r="BB73">
            <v>0.9</v>
          </cell>
          <cell r="BC73">
            <v>0.9</v>
          </cell>
          <cell r="BD73">
            <v>0.9</v>
          </cell>
          <cell r="BE73">
            <v>0.9</v>
          </cell>
          <cell r="BF73">
            <v>0.9</v>
          </cell>
          <cell r="BG73">
            <v>0.9</v>
          </cell>
          <cell r="BH73">
            <v>0.1</v>
          </cell>
          <cell r="BI73">
            <v>0.1</v>
          </cell>
          <cell r="BJ73">
            <v>0.1</v>
          </cell>
          <cell r="BK73">
            <v>0.1</v>
          </cell>
          <cell r="BL73">
            <v>0.1</v>
          </cell>
          <cell r="BM73">
            <v>0.1</v>
          </cell>
          <cell r="BN73">
            <v>0.1</v>
          </cell>
          <cell r="BO73">
            <v>0.1</v>
          </cell>
          <cell r="BP73">
            <v>0.1</v>
          </cell>
          <cell r="BQ73">
            <v>0.1</v>
          </cell>
          <cell r="BR73">
            <v>0.1</v>
          </cell>
          <cell r="BS73">
            <v>0.1</v>
          </cell>
          <cell r="BT73" t="str">
            <v>CFE</v>
          </cell>
          <cell r="BU73" t="str">
            <v>INT</v>
          </cell>
          <cell r="BV73">
            <v>0</v>
          </cell>
          <cell r="BW73">
            <v>0</v>
          </cell>
          <cell r="BX73">
            <v>0</v>
          </cell>
          <cell r="BY73">
            <v>6.1221263162311114E-2</v>
          </cell>
          <cell r="BZ73">
            <v>0</v>
          </cell>
          <cell r="CB73">
            <v>0</v>
          </cell>
          <cell r="CC73">
            <v>0</v>
          </cell>
          <cell r="CD73">
            <v>0</v>
          </cell>
        </row>
        <row r="74">
          <cell r="A74">
            <v>1</v>
          </cell>
          <cell r="B74">
            <v>1</v>
          </cell>
          <cell r="C74" t="str">
            <v>DIC</v>
          </cell>
          <cell r="D74">
            <v>47818</v>
          </cell>
          <cell r="E74">
            <v>2030</v>
          </cell>
          <cell r="I74">
            <v>0</v>
          </cell>
          <cell r="J74">
            <v>0</v>
          </cell>
          <cell r="K74" t="str">
            <v>ENE</v>
          </cell>
          <cell r="L74">
            <v>1928</v>
          </cell>
          <cell r="M74" t="str">
            <v>CEN</v>
          </cell>
          <cell r="N74" t="str">
            <v>CENTRAL</v>
          </cell>
          <cell r="O74" t="str">
            <v>TER</v>
          </cell>
          <cell r="P74">
            <v>10228</v>
          </cell>
          <cell r="Q74">
            <v>0</v>
          </cell>
          <cell r="R74">
            <v>0</v>
          </cell>
          <cell r="S74">
            <v>0</v>
          </cell>
          <cell r="T74">
            <v>5.0000000000000001E-3</v>
          </cell>
          <cell r="U74">
            <v>2030</v>
          </cell>
          <cell r="V74" t="str">
            <v>S</v>
          </cell>
          <cell r="W74" t="str">
            <v>PUE</v>
          </cell>
          <cell r="X74">
            <v>0.9</v>
          </cell>
          <cell r="Y74">
            <v>0.9</v>
          </cell>
          <cell r="Z74">
            <v>0.9</v>
          </cell>
          <cell r="AA74">
            <v>0.9</v>
          </cell>
          <cell r="AB74">
            <v>0.9</v>
          </cell>
          <cell r="AC74">
            <v>0.9</v>
          </cell>
          <cell r="AD74">
            <v>0.9</v>
          </cell>
          <cell r="AE74">
            <v>0.9</v>
          </cell>
          <cell r="AF74">
            <v>0.9</v>
          </cell>
          <cell r="AG74">
            <v>0.9</v>
          </cell>
          <cell r="AH74">
            <v>0.9</v>
          </cell>
          <cell r="AI74">
            <v>0.9</v>
          </cell>
          <cell r="AJ74">
            <v>0.1</v>
          </cell>
          <cell r="AK74">
            <v>0.1</v>
          </cell>
          <cell r="AL74">
            <v>0.1</v>
          </cell>
          <cell r="AM74">
            <v>0.1</v>
          </cell>
          <cell r="AN74">
            <v>0.1</v>
          </cell>
          <cell r="AO74">
            <v>0.1</v>
          </cell>
          <cell r="AP74">
            <v>0.1</v>
          </cell>
          <cell r="AQ74">
            <v>0.1</v>
          </cell>
          <cell r="AR74">
            <v>0.1</v>
          </cell>
          <cell r="AS74">
            <v>0.1</v>
          </cell>
          <cell r="AT74">
            <v>0.1</v>
          </cell>
          <cell r="AU74">
            <v>0.1</v>
          </cell>
          <cell r="AV74">
            <v>0.9</v>
          </cell>
          <cell r="AW74">
            <v>0.9</v>
          </cell>
          <cell r="AX74">
            <v>0.9</v>
          </cell>
          <cell r="AY74">
            <v>0.9</v>
          </cell>
          <cell r="AZ74">
            <v>0.9</v>
          </cell>
          <cell r="BA74">
            <v>0.9</v>
          </cell>
          <cell r="BB74">
            <v>0.9</v>
          </cell>
          <cell r="BC74">
            <v>0.9</v>
          </cell>
          <cell r="BD74">
            <v>0.9</v>
          </cell>
          <cell r="BE74">
            <v>0.9</v>
          </cell>
          <cell r="BF74">
            <v>0.9</v>
          </cell>
          <cell r="BG74">
            <v>0.9</v>
          </cell>
          <cell r="BH74">
            <v>0.1</v>
          </cell>
          <cell r="BI74">
            <v>0.1</v>
          </cell>
          <cell r="BJ74">
            <v>0.1</v>
          </cell>
          <cell r="BK74">
            <v>0.1</v>
          </cell>
          <cell r="BL74">
            <v>0.1</v>
          </cell>
          <cell r="BM74">
            <v>0.1</v>
          </cell>
          <cell r="BN74">
            <v>0.1</v>
          </cell>
          <cell r="BO74">
            <v>0.1</v>
          </cell>
          <cell r="BP74">
            <v>0.1</v>
          </cell>
          <cell r="BQ74">
            <v>0.1</v>
          </cell>
          <cell r="BR74">
            <v>0.1</v>
          </cell>
          <cell r="BS74">
            <v>0.1</v>
          </cell>
          <cell r="BT74" t="str">
            <v>CFE</v>
          </cell>
          <cell r="BU74" t="str">
            <v>INT</v>
          </cell>
          <cell r="BV74">
            <v>0</v>
          </cell>
          <cell r="BW74">
            <v>0</v>
          </cell>
          <cell r="BX74">
            <v>0</v>
          </cell>
          <cell r="BY74">
            <v>6.1221263162311114E-2</v>
          </cell>
          <cell r="BZ74">
            <v>0</v>
          </cell>
          <cell r="CB74">
            <v>0</v>
          </cell>
          <cell r="CC74">
            <v>0</v>
          </cell>
          <cell r="CD74">
            <v>0</v>
          </cell>
        </row>
        <row r="75">
          <cell r="A75">
            <v>1</v>
          </cell>
          <cell r="B75">
            <v>1</v>
          </cell>
          <cell r="C75" t="str">
            <v>DIC</v>
          </cell>
          <cell r="D75">
            <v>47818</v>
          </cell>
          <cell r="E75">
            <v>2030</v>
          </cell>
          <cell r="F75" t="str">
            <v>ITZÍCUARO</v>
          </cell>
          <cell r="G75">
            <v>1</v>
          </cell>
          <cell r="H75" t="str">
            <v>HID</v>
          </cell>
          <cell r="I75">
            <v>0.39</v>
          </cell>
          <cell r="J75">
            <v>0.39</v>
          </cell>
          <cell r="K75" t="str">
            <v>ENE</v>
          </cell>
          <cell r="L75">
            <v>1929</v>
          </cell>
          <cell r="M75" t="str">
            <v>OCC</v>
          </cell>
          <cell r="N75" t="str">
            <v>CARAPAN</v>
          </cell>
          <cell r="O75" t="str">
            <v>HID</v>
          </cell>
          <cell r="P75">
            <v>10594</v>
          </cell>
          <cell r="Q75">
            <v>9.7500000000000017E-3</v>
          </cell>
          <cell r="R75">
            <v>3.9000000000000007E-2</v>
          </cell>
          <cell r="S75">
            <v>0.35637370736669871</v>
          </cell>
          <cell r="T75">
            <v>5.0000000000000001E-3</v>
          </cell>
          <cell r="U75">
            <v>2030</v>
          </cell>
          <cell r="V75" t="str">
            <v>S</v>
          </cell>
          <cell r="W75" t="str">
            <v>MICH</v>
          </cell>
          <cell r="X75">
            <v>2.5000000000000001E-2</v>
          </cell>
          <cell r="Y75">
            <v>2.5000000000000001E-2</v>
          </cell>
          <cell r="Z75">
            <v>2.5000000000000001E-2</v>
          </cell>
          <cell r="AA75">
            <v>2.5000000000000001E-2</v>
          </cell>
          <cell r="AB75">
            <v>2.5000000000000001E-2</v>
          </cell>
          <cell r="AC75">
            <v>2.5000000000000001E-2</v>
          </cell>
          <cell r="AD75">
            <v>2.5000000000000001E-2</v>
          </cell>
          <cell r="AE75">
            <v>2.5000000000000001E-2</v>
          </cell>
          <cell r="AF75">
            <v>2.5000000000000001E-2</v>
          </cell>
          <cell r="AG75">
            <v>2.5000000000000001E-2</v>
          </cell>
          <cell r="AH75">
            <v>2.5000000000000001E-2</v>
          </cell>
          <cell r="AI75">
            <v>2.5000000000000001E-2</v>
          </cell>
          <cell r="AJ75">
            <v>0.1</v>
          </cell>
          <cell r="AK75">
            <v>0.1</v>
          </cell>
          <cell r="AL75">
            <v>0.1</v>
          </cell>
          <cell r="AM75">
            <v>0.1</v>
          </cell>
          <cell r="AN75">
            <v>0.1</v>
          </cell>
          <cell r="AO75">
            <v>0.1</v>
          </cell>
          <cell r="AP75">
            <v>0.1</v>
          </cell>
          <cell r="AQ75">
            <v>0.1</v>
          </cell>
          <cell r="AR75">
            <v>0.1</v>
          </cell>
          <cell r="AS75">
            <v>0.1</v>
          </cell>
          <cell r="AT75">
            <v>0.1</v>
          </cell>
          <cell r="AU75">
            <v>0.1</v>
          </cell>
          <cell r="AV75">
            <v>2.5000000000000001E-2</v>
          </cell>
          <cell r="AW75">
            <v>2.5000000000000001E-2</v>
          </cell>
          <cell r="AX75">
            <v>2.5000000000000001E-2</v>
          </cell>
          <cell r="AY75">
            <v>2.5000000000000001E-2</v>
          </cell>
          <cell r="AZ75">
            <v>2.5000000000000001E-2</v>
          </cell>
          <cell r="BA75">
            <v>2.5000000000000001E-2</v>
          </cell>
          <cell r="BB75">
            <v>2.5000000000000001E-2</v>
          </cell>
          <cell r="BC75">
            <v>2.5000000000000001E-2</v>
          </cell>
          <cell r="BD75">
            <v>2.5000000000000001E-2</v>
          </cell>
          <cell r="BE75">
            <v>2.5000000000000001E-2</v>
          </cell>
          <cell r="BF75">
            <v>2.5000000000000001E-2</v>
          </cell>
          <cell r="BG75">
            <v>2.5000000000000001E-2</v>
          </cell>
          <cell r="BH75">
            <v>0.1</v>
          </cell>
          <cell r="BI75">
            <v>0.1</v>
          </cell>
          <cell r="BJ75">
            <v>0.1</v>
          </cell>
          <cell r="BK75">
            <v>0.1</v>
          </cell>
          <cell r="BL75">
            <v>0.1</v>
          </cell>
          <cell r="BM75">
            <v>0.1</v>
          </cell>
          <cell r="BN75">
            <v>0.1</v>
          </cell>
          <cell r="BO75">
            <v>0.1</v>
          </cell>
          <cell r="BP75">
            <v>0.1</v>
          </cell>
          <cell r="BQ75">
            <v>0.1</v>
          </cell>
          <cell r="BR75">
            <v>0.1</v>
          </cell>
          <cell r="BS75">
            <v>0.1</v>
          </cell>
          <cell r="BT75" t="str">
            <v>CFE</v>
          </cell>
          <cell r="BU75" t="str">
            <v>INT</v>
          </cell>
          <cell r="BV75">
            <v>9.7500000000000017E-3</v>
          </cell>
          <cell r="BW75">
            <v>9.7500000000000017E-3</v>
          </cell>
          <cell r="BX75">
            <v>0</v>
          </cell>
          <cell r="BY75">
            <v>6.1221263162311114E-2</v>
          </cell>
          <cell r="BZ75">
            <v>2.3876292633301335E-2</v>
          </cell>
          <cell r="CB75">
            <v>0.38805000000000001</v>
          </cell>
          <cell r="CC75">
            <v>0.39</v>
          </cell>
          <cell r="CD75">
            <v>0.39</v>
          </cell>
        </row>
        <row r="76">
          <cell r="A76">
            <v>1</v>
          </cell>
          <cell r="B76">
            <v>1</v>
          </cell>
          <cell r="C76" t="str">
            <v>DIC</v>
          </cell>
          <cell r="D76">
            <v>42339</v>
          </cell>
          <cell r="E76">
            <v>2015</v>
          </cell>
          <cell r="F76" t="str">
            <v>LERMA   (  TEPUXTEPEC  )</v>
          </cell>
          <cell r="G76">
            <v>1</v>
          </cell>
          <cell r="H76" t="str">
            <v>HID</v>
          </cell>
          <cell r="I76">
            <v>27</v>
          </cell>
          <cell r="J76">
            <v>27</v>
          </cell>
          <cell r="K76" t="str">
            <v>ENE</v>
          </cell>
          <cell r="L76">
            <v>1930</v>
          </cell>
          <cell r="M76" t="str">
            <v>CEN</v>
          </cell>
          <cell r="N76" t="str">
            <v>CENTRAL</v>
          </cell>
          <cell r="O76" t="str">
            <v>HID</v>
          </cell>
          <cell r="P76">
            <v>10959</v>
          </cell>
          <cell r="Q76">
            <v>24.3</v>
          </cell>
          <cell r="R76">
            <v>2.7</v>
          </cell>
          <cell r="S76">
            <v>1.0470258946175992</v>
          </cell>
          <cell r="T76">
            <v>5.0000000000000001E-3</v>
          </cell>
          <cell r="U76">
            <v>2015</v>
          </cell>
          <cell r="V76" t="str">
            <v>S</v>
          </cell>
          <cell r="W76" t="str">
            <v>MICH</v>
          </cell>
          <cell r="X76">
            <v>0.9</v>
          </cell>
          <cell r="Y76">
            <v>0.9</v>
          </cell>
          <cell r="Z76">
            <v>0.9</v>
          </cell>
          <cell r="AA76">
            <v>0.9</v>
          </cell>
          <cell r="AB76">
            <v>0.9</v>
          </cell>
          <cell r="AC76">
            <v>0.9</v>
          </cell>
          <cell r="AD76">
            <v>0.9</v>
          </cell>
          <cell r="AE76">
            <v>0.9</v>
          </cell>
          <cell r="AF76">
            <v>0.9</v>
          </cell>
          <cell r="AG76">
            <v>0.9</v>
          </cell>
          <cell r="AH76">
            <v>0.9</v>
          </cell>
          <cell r="AI76">
            <v>0.9</v>
          </cell>
          <cell r="AJ76">
            <v>0.1</v>
          </cell>
          <cell r="AK76">
            <v>0.1</v>
          </cell>
          <cell r="AL76">
            <v>0.1</v>
          </cell>
          <cell r="AM76">
            <v>0.1</v>
          </cell>
          <cell r="AN76">
            <v>0.1</v>
          </cell>
          <cell r="AO76">
            <v>0.1</v>
          </cell>
          <cell r="AP76">
            <v>0.1</v>
          </cell>
          <cell r="AQ76">
            <v>0.1</v>
          </cell>
          <cell r="AR76">
            <v>0.1</v>
          </cell>
          <cell r="AS76">
            <v>0.1</v>
          </cell>
          <cell r="AT76">
            <v>0.1</v>
          </cell>
          <cell r="AU76">
            <v>0.1</v>
          </cell>
          <cell r="AV76">
            <v>0.9</v>
          </cell>
          <cell r="AW76">
            <v>0.9</v>
          </cell>
          <cell r="AX76">
            <v>0.9</v>
          </cell>
          <cell r="AY76">
            <v>0.9</v>
          </cell>
          <cell r="AZ76">
            <v>0.9</v>
          </cell>
          <cell r="BA76">
            <v>0.9</v>
          </cell>
          <cell r="BB76">
            <v>0.9</v>
          </cell>
          <cell r="BC76">
            <v>0.9</v>
          </cell>
          <cell r="BD76">
            <v>0.9</v>
          </cell>
          <cell r="BE76">
            <v>0.9</v>
          </cell>
          <cell r="BF76">
            <v>0.9</v>
          </cell>
          <cell r="BG76">
            <v>0.9</v>
          </cell>
          <cell r="BH76">
            <v>0.1</v>
          </cell>
          <cell r="BI76">
            <v>0.1</v>
          </cell>
          <cell r="BJ76">
            <v>0.1</v>
          </cell>
          <cell r="BK76">
            <v>0.1</v>
          </cell>
          <cell r="BL76">
            <v>0.1</v>
          </cell>
          <cell r="BM76">
            <v>0.1</v>
          </cell>
          <cell r="BN76">
            <v>0.1</v>
          </cell>
          <cell r="BO76">
            <v>0.1</v>
          </cell>
          <cell r="BP76">
            <v>0.1</v>
          </cell>
          <cell r="BQ76">
            <v>0.1</v>
          </cell>
          <cell r="BR76">
            <v>0.1</v>
          </cell>
          <cell r="BS76">
            <v>0.1</v>
          </cell>
          <cell r="BT76" t="str">
            <v>CFE</v>
          </cell>
          <cell r="BU76" t="str">
            <v>INT</v>
          </cell>
          <cell r="BV76">
            <v>24.3</v>
          </cell>
          <cell r="BW76">
            <v>24.3</v>
          </cell>
          <cell r="BX76">
            <v>0</v>
          </cell>
          <cell r="BY76">
            <v>6.1221263162311114E-2</v>
          </cell>
          <cell r="BZ76">
            <v>1.6529741053824001</v>
          </cell>
          <cell r="CA76" t="str">
            <v>C</v>
          </cell>
          <cell r="CB76">
            <v>26.864999999999998</v>
          </cell>
          <cell r="CC76">
            <v>27</v>
          </cell>
          <cell r="CD76">
            <v>27</v>
          </cell>
        </row>
        <row r="77">
          <cell r="A77">
            <v>1</v>
          </cell>
          <cell r="B77">
            <v>1</v>
          </cell>
          <cell r="C77" t="str">
            <v>DIC</v>
          </cell>
          <cell r="D77">
            <v>47818</v>
          </cell>
          <cell r="E77">
            <v>2030</v>
          </cell>
          <cell r="F77" t="str">
            <v>TIRIO</v>
          </cell>
          <cell r="G77">
            <v>4</v>
          </cell>
          <cell r="H77" t="str">
            <v>HID</v>
          </cell>
          <cell r="I77">
            <v>0.64</v>
          </cell>
          <cell r="J77">
            <v>0.64</v>
          </cell>
          <cell r="K77" t="str">
            <v>ENE</v>
          </cell>
          <cell r="L77">
            <v>1930</v>
          </cell>
          <cell r="M77" t="str">
            <v>OCC</v>
          </cell>
          <cell r="N77" t="str">
            <v>CARAPAN</v>
          </cell>
          <cell r="O77" t="str">
            <v>HID</v>
          </cell>
          <cell r="P77">
            <v>10959</v>
          </cell>
          <cell r="Q77">
            <v>1.6E-2</v>
          </cell>
          <cell r="R77">
            <v>6.4000000000000001E-2</v>
          </cell>
          <cell r="S77">
            <v>0.58481839157612092</v>
          </cell>
          <cell r="T77">
            <v>5.0000000000000001E-3</v>
          </cell>
          <cell r="U77">
            <v>2030</v>
          </cell>
          <cell r="V77" t="str">
            <v>S</v>
          </cell>
          <cell r="W77" t="str">
            <v>MICH</v>
          </cell>
          <cell r="X77">
            <v>2.5000000000000001E-2</v>
          </cell>
          <cell r="Y77">
            <v>2.5000000000000001E-2</v>
          </cell>
          <cell r="Z77">
            <v>2.5000000000000001E-2</v>
          </cell>
          <cell r="AA77">
            <v>2.5000000000000001E-2</v>
          </cell>
          <cell r="AB77">
            <v>2.5000000000000001E-2</v>
          </cell>
          <cell r="AC77">
            <v>2.5000000000000001E-2</v>
          </cell>
          <cell r="AD77">
            <v>2.5000000000000001E-2</v>
          </cell>
          <cell r="AE77">
            <v>2.5000000000000001E-2</v>
          </cell>
          <cell r="AF77">
            <v>2.5000000000000001E-2</v>
          </cell>
          <cell r="AG77">
            <v>2.5000000000000001E-2</v>
          </cell>
          <cell r="AH77">
            <v>2.5000000000000001E-2</v>
          </cell>
          <cell r="AI77">
            <v>2.5000000000000001E-2</v>
          </cell>
          <cell r="AJ77">
            <v>0.1</v>
          </cell>
          <cell r="AK77">
            <v>0.1</v>
          </cell>
          <cell r="AL77">
            <v>0.1</v>
          </cell>
          <cell r="AM77">
            <v>0.1</v>
          </cell>
          <cell r="AN77">
            <v>0.1</v>
          </cell>
          <cell r="AO77">
            <v>0.1</v>
          </cell>
          <cell r="AP77">
            <v>0.1</v>
          </cell>
          <cell r="AQ77">
            <v>0.1</v>
          </cell>
          <cell r="AR77">
            <v>0.1</v>
          </cell>
          <cell r="AS77">
            <v>0.1</v>
          </cell>
          <cell r="AT77">
            <v>0.1</v>
          </cell>
          <cell r="AU77">
            <v>0.1</v>
          </cell>
          <cell r="AV77">
            <v>2.5000000000000001E-2</v>
          </cell>
          <cell r="AW77">
            <v>2.5000000000000001E-2</v>
          </cell>
          <cell r="AX77">
            <v>2.5000000000000001E-2</v>
          </cell>
          <cell r="AY77">
            <v>2.5000000000000001E-2</v>
          </cell>
          <cell r="AZ77">
            <v>2.5000000000000001E-2</v>
          </cell>
          <cell r="BA77">
            <v>2.5000000000000001E-2</v>
          </cell>
          <cell r="BB77">
            <v>2.5000000000000001E-2</v>
          </cell>
          <cell r="BC77">
            <v>2.5000000000000001E-2</v>
          </cell>
          <cell r="BD77">
            <v>2.5000000000000001E-2</v>
          </cell>
          <cell r="BE77">
            <v>2.5000000000000001E-2</v>
          </cell>
          <cell r="BF77">
            <v>2.5000000000000001E-2</v>
          </cell>
          <cell r="BG77">
            <v>2.5000000000000001E-2</v>
          </cell>
          <cell r="BH77">
            <v>0.1</v>
          </cell>
          <cell r="BI77">
            <v>0.1</v>
          </cell>
          <cell r="BJ77">
            <v>0.1</v>
          </cell>
          <cell r="BK77">
            <v>0.1</v>
          </cell>
          <cell r="BL77">
            <v>0.1</v>
          </cell>
          <cell r="BM77">
            <v>0.1</v>
          </cell>
          <cell r="BN77">
            <v>0.1</v>
          </cell>
          <cell r="BO77">
            <v>0.1</v>
          </cell>
          <cell r="BP77">
            <v>0.1</v>
          </cell>
          <cell r="BQ77">
            <v>0.1</v>
          </cell>
          <cell r="BR77">
            <v>0.1</v>
          </cell>
          <cell r="BS77">
            <v>0.1</v>
          </cell>
          <cell r="BT77" t="str">
            <v>CFE</v>
          </cell>
          <cell r="BU77" t="str">
            <v>INT</v>
          </cell>
          <cell r="BV77">
            <v>1.6E-2</v>
          </cell>
          <cell r="BW77">
            <v>1.6E-2</v>
          </cell>
          <cell r="BX77">
            <v>0</v>
          </cell>
          <cell r="BY77">
            <v>6.1221263162311114E-2</v>
          </cell>
          <cell r="BZ77">
            <v>3.9181608423879112E-2</v>
          </cell>
          <cell r="CB77">
            <v>0.63680000000000003</v>
          </cell>
          <cell r="CC77">
            <v>0.64</v>
          </cell>
          <cell r="CD77">
            <v>0.64</v>
          </cell>
        </row>
        <row r="78">
          <cell r="A78">
            <v>1</v>
          </cell>
          <cell r="B78">
            <v>11</v>
          </cell>
          <cell r="C78" t="str">
            <v>DIC</v>
          </cell>
          <cell r="D78">
            <v>42339</v>
          </cell>
          <cell r="E78">
            <v>2015</v>
          </cell>
          <cell r="F78" t="str">
            <v>LERMA   (  TEPUXTEPEC  )</v>
          </cell>
          <cell r="G78">
            <v>2</v>
          </cell>
          <cell r="H78" t="str">
            <v>HID</v>
          </cell>
          <cell r="I78">
            <v>27</v>
          </cell>
          <cell r="J78">
            <v>27</v>
          </cell>
          <cell r="K78" t="str">
            <v>NOV</v>
          </cell>
          <cell r="L78">
            <v>1930</v>
          </cell>
          <cell r="M78" t="str">
            <v>CEN</v>
          </cell>
          <cell r="N78" t="str">
            <v>CENTRAL</v>
          </cell>
          <cell r="O78" t="str">
            <v>HID</v>
          </cell>
          <cell r="P78">
            <v>11263</v>
          </cell>
          <cell r="Q78">
            <v>24.3</v>
          </cell>
          <cell r="R78">
            <v>2.7</v>
          </cell>
          <cell r="S78">
            <v>1.0470258946175992</v>
          </cell>
          <cell r="T78">
            <v>5.0000000000000001E-3</v>
          </cell>
          <cell r="U78">
            <v>2015</v>
          </cell>
          <cell r="V78" t="str">
            <v>S</v>
          </cell>
          <cell r="W78" t="str">
            <v>MICH</v>
          </cell>
          <cell r="X78">
            <v>0.9</v>
          </cell>
          <cell r="Y78">
            <v>0.9</v>
          </cell>
          <cell r="Z78">
            <v>0.9</v>
          </cell>
          <cell r="AA78">
            <v>0.9</v>
          </cell>
          <cell r="AB78">
            <v>0.9</v>
          </cell>
          <cell r="AC78">
            <v>0.9</v>
          </cell>
          <cell r="AD78">
            <v>0.9</v>
          </cell>
          <cell r="AE78">
            <v>0.9</v>
          </cell>
          <cell r="AF78">
            <v>0.9</v>
          </cell>
          <cell r="AG78">
            <v>0.9</v>
          </cell>
          <cell r="AH78">
            <v>0.9</v>
          </cell>
          <cell r="AI78">
            <v>0.9</v>
          </cell>
          <cell r="AJ78">
            <v>0.1</v>
          </cell>
          <cell r="AK78">
            <v>0.1</v>
          </cell>
          <cell r="AL78">
            <v>0.1</v>
          </cell>
          <cell r="AM78">
            <v>0.1</v>
          </cell>
          <cell r="AN78">
            <v>0.1</v>
          </cell>
          <cell r="AO78">
            <v>0.1</v>
          </cell>
          <cell r="AP78">
            <v>0.1</v>
          </cell>
          <cell r="AQ78">
            <v>0.1</v>
          </cell>
          <cell r="AR78">
            <v>0.1</v>
          </cell>
          <cell r="AS78">
            <v>0.1</v>
          </cell>
          <cell r="AT78">
            <v>0.1</v>
          </cell>
          <cell r="AU78">
            <v>0.1</v>
          </cell>
          <cell r="AV78">
            <v>0.9</v>
          </cell>
          <cell r="AW78">
            <v>0.9</v>
          </cell>
          <cell r="AX78">
            <v>0.9</v>
          </cell>
          <cell r="AY78">
            <v>0.9</v>
          </cell>
          <cell r="AZ78">
            <v>0.9</v>
          </cell>
          <cell r="BA78">
            <v>0.9</v>
          </cell>
          <cell r="BB78">
            <v>0.9</v>
          </cell>
          <cell r="BC78">
            <v>0.9</v>
          </cell>
          <cell r="BD78">
            <v>0.9</v>
          </cell>
          <cell r="BE78">
            <v>0.9</v>
          </cell>
          <cell r="BF78">
            <v>0.9</v>
          </cell>
          <cell r="BG78">
            <v>0.9</v>
          </cell>
          <cell r="BH78">
            <v>0.1</v>
          </cell>
          <cell r="BI78">
            <v>0.1</v>
          </cell>
          <cell r="BJ78">
            <v>0.1</v>
          </cell>
          <cell r="BK78">
            <v>0.1</v>
          </cell>
          <cell r="BL78">
            <v>0.1</v>
          </cell>
          <cell r="BM78">
            <v>0.1</v>
          </cell>
          <cell r="BN78">
            <v>0.1</v>
          </cell>
          <cell r="BO78">
            <v>0.1</v>
          </cell>
          <cell r="BP78">
            <v>0.1</v>
          </cell>
          <cell r="BQ78">
            <v>0.1</v>
          </cell>
          <cell r="BR78">
            <v>0.1</v>
          </cell>
          <cell r="BS78">
            <v>0.1</v>
          </cell>
          <cell r="BT78" t="str">
            <v>CFE</v>
          </cell>
          <cell r="BU78" t="str">
            <v>INT</v>
          </cell>
          <cell r="BV78">
            <v>24.3</v>
          </cell>
          <cell r="BW78">
            <v>24.3</v>
          </cell>
          <cell r="BX78">
            <v>0</v>
          </cell>
          <cell r="BY78">
            <v>6.1221263162311114E-2</v>
          </cell>
          <cell r="BZ78">
            <v>1.6529741053824001</v>
          </cell>
          <cell r="CA78" t="str">
            <v>C</v>
          </cell>
          <cell r="CB78">
            <v>26.864999999999998</v>
          </cell>
          <cell r="CC78">
            <v>27</v>
          </cell>
          <cell r="CD78">
            <v>27</v>
          </cell>
        </row>
        <row r="79">
          <cell r="A79">
            <v>1</v>
          </cell>
          <cell r="B79">
            <v>11</v>
          </cell>
          <cell r="C79" t="str">
            <v>DIC</v>
          </cell>
          <cell r="D79">
            <v>47818</v>
          </cell>
          <cell r="E79">
            <v>2030</v>
          </cell>
          <cell r="F79" t="str">
            <v>BARTOLINAS</v>
          </cell>
          <cell r="G79">
            <v>1</v>
          </cell>
          <cell r="H79" t="str">
            <v>HID</v>
          </cell>
          <cell r="I79">
            <v>0.4</v>
          </cell>
          <cell r="J79">
            <v>0.4</v>
          </cell>
          <cell r="K79" t="str">
            <v>NOV</v>
          </cell>
          <cell r="L79">
            <v>1940</v>
          </cell>
          <cell r="M79" t="str">
            <v>OCC</v>
          </cell>
          <cell r="N79" t="str">
            <v>CARAPAN</v>
          </cell>
          <cell r="O79" t="str">
            <v>HID</v>
          </cell>
          <cell r="P79">
            <v>14916</v>
          </cell>
          <cell r="Q79">
            <v>1.0000000000000002E-2</v>
          </cell>
          <cell r="R79">
            <v>4.0000000000000008E-2</v>
          </cell>
          <cell r="S79">
            <v>0.36551149473507555</v>
          </cell>
          <cell r="T79">
            <v>5.0000000000000001E-3</v>
          </cell>
          <cell r="U79">
            <v>2030</v>
          </cell>
          <cell r="V79" t="str">
            <v>S</v>
          </cell>
          <cell r="W79" t="str">
            <v>MICH</v>
          </cell>
          <cell r="X79">
            <v>2.5000000000000001E-2</v>
          </cell>
          <cell r="Y79">
            <v>2.5000000000000001E-2</v>
          </cell>
          <cell r="Z79">
            <v>2.5000000000000001E-2</v>
          </cell>
          <cell r="AA79">
            <v>2.5000000000000001E-2</v>
          </cell>
          <cell r="AB79">
            <v>2.5000000000000001E-2</v>
          </cell>
          <cell r="AC79">
            <v>2.5000000000000001E-2</v>
          </cell>
          <cell r="AD79">
            <v>2.5000000000000001E-2</v>
          </cell>
          <cell r="AE79">
            <v>2.5000000000000001E-2</v>
          </cell>
          <cell r="AF79">
            <v>2.5000000000000001E-2</v>
          </cell>
          <cell r="AG79">
            <v>2.5000000000000001E-2</v>
          </cell>
          <cell r="AH79">
            <v>2.5000000000000001E-2</v>
          </cell>
          <cell r="AI79">
            <v>2.5000000000000001E-2</v>
          </cell>
          <cell r="AJ79">
            <v>0.1</v>
          </cell>
          <cell r="AK79">
            <v>0.1</v>
          </cell>
          <cell r="AL79">
            <v>0.1</v>
          </cell>
          <cell r="AM79">
            <v>0.1</v>
          </cell>
          <cell r="AN79">
            <v>0.1</v>
          </cell>
          <cell r="AO79">
            <v>0.1</v>
          </cell>
          <cell r="AP79">
            <v>0.1</v>
          </cell>
          <cell r="AQ79">
            <v>0.1</v>
          </cell>
          <cell r="AR79">
            <v>0.1</v>
          </cell>
          <cell r="AS79">
            <v>0.1</v>
          </cell>
          <cell r="AT79">
            <v>0.1</v>
          </cell>
          <cell r="AU79">
            <v>0.1</v>
          </cell>
          <cell r="AV79">
            <v>2.5000000000000001E-2</v>
          </cell>
          <cell r="AW79">
            <v>2.5000000000000001E-2</v>
          </cell>
          <cell r="AX79">
            <v>2.5000000000000001E-2</v>
          </cell>
          <cell r="AY79">
            <v>2.5000000000000001E-2</v>
          </cell>
          <cell r="AZ79">
            <v>2.5000000000000001E-2</v>
          </cell>
          <cell r="BA79">
            <v>2.5000000000000001E-2</v>
          </cell>
          <cell r="BB79">
            <v>2.5000000000000001E-2</v>
          </cell>
          <cell r="BC79">
            <v>2.5000000000000001E-2</v>
          </cell>
          <cell r="BD79">
            <v>2.5000000000000001E-2</v>
          </cell>
          <cell r="BE79">
            <v>2.5000000000000001E-2</v>
          </cell>
          <cell r="BF79">
            <v>2.5000000000000001E-2</v>
          </cell>
          <cell r="BG79">
            <v>2.5000000000000001E-2</v>
          </cell>
          <cell r="BH79">
            <v>0.1</v>
          </cell>
          <cell r="BI79">
            <v>0.1</v>
          </cell>
          <cell r="BJ79">
            <v>0.1</v>
          </cell>
          <cell r="BK79">
            <v>0.1</v>
          </cell>
          <cell r="BL79">
            <v>0.1</v>
          </cell>
          <cell r="BM79">
            <v>0.1</v>
          </cell>
          <cell r="BN79">
            <v>0.1</v>
          </cell>
          <cell r="BO79">
            <v>0.1</v>
          </cell>
          <cell r="BP79">
            <v>0.1</v>
          </cell>
          <cell r="BQ79">
            <v>0.1</v>
          </cell>
          <cell r="BR79">
            <v>0.1</v>
          </cell>
          <cell r="BS79">
            <v>0.1</v>
          </cell>
          <cell r="BT79" t="str">
            <v>CFE</v>
          </cell>
          <cell r="BU79" t="str">
            <v>INT</v>
          </cell>
          <cell r="BV79">
            <v>1.0000000000000002E-2</v>
          </cell>
          <cell r="BW79">
            <v>1.0000000000000002E-2</v>
          </cell>
          <cell r="BX79">
            <v>0</v>
          </cell>
          <cell r="BY79">
            <v>6.1221263162311114E-2</v>
          </cell>
          <cell r="BZ79">
            <v>2.4488505264924448E-2</v>
          </cell>
          <cell r="CB79">
            <v>0.39800000000000002</v>
          </cell>
          <cell r="CC79">
            <v>0.4</v>
          </cell>
          <cell r="CD79">
            <v>0.4</v>
          </cell>
        </row>
        <row r="80">
          <cell r="A80">
            <v>1</v>
          </cell>
          <cell r="B80">
            <v>7</v>
          </cell>
          <cell r="C80" t="str">
            <v>DIC</v>
          </cell>
          <cell r="D80">
            <v>47818</v>
          </cell>
          <cell r="E80">
            <v>2030</v>
          </cell>
          <cell r="F80" t="str">
            <v>JUMATÁN</v>
          </cell>
          <cell r="G80">
            <v>1</v>
          </cell>
          <cell r="H80" t="str">
            <v>HID</v>
          </cell>
          <cell r="I80">
            <v>0.22</v>
          </cell>
          <cell r="J80">
            <v>0.22</v>
          </cell>
          <cell r="K80" t="str">
            <v>JUL</v>
          </cell>
          <cell r="L80">
            <v>1941</v>
          </cell>
          <cell r="M80" t="str">
            <v>OCC</v>
          </cell>
          <cell r="N80" t="str">
            <v>GUADALAJA</v>
          </cell>
          <cell r="O80" t="str">
            <v>HID</v>
          </cell>
          <cell r="P80">
            <v>15158</v>
          </cell>
          <cell r="Q80">
            <v>5.5000000000000005E-3</v>
          </cell>
          <cell r="R80">
            <v>2.2000000000000002E-2</v>
          </cell>
          <cell r="S80">
            <v>0.20103132210429156</v>
          </cell>
          <cell r="T80">
            <v>5.0000000000000001E-3</v>
          </cell>
          <cell r="U80">
            <v>2030</v>
          </cell>
          <cell r="V80" t="str">
            <v>S</v>
          </cell>
          <cell r="W80" t="str">
            <v>NAY</v>
          </cell>
          <cell r="X80">
            <v>2.5000000000000001E-2</v>
          </cell>
          <cell r="Y80">
            <v>2.5000000000000001E-2</v>
          </cell>
          <cell r="Z80">
            <v>2.5000000000000001E-2</v>
          </cell>
          <cell r="AA80">
            <v>2.5000000000000001E-2</v>
          </cell>
          <cell r="AB80">
            <v>2.5000000000000001E-2</v>
          </cell>
          <cell r="AC80">
            <v>2.5000000000000001E-2</v>
          </cell>
          <cell r="AD80">
            <v>2.5000000000000001E-2</v>
          </cell>
          <cell r="AE80">
            <v>2.5000000000000001E-2</v>
          </cell>
          <cell r="AF80">
            <v>2.5000000000000001E-2</v>
          </cell>
          <cell r="AG80">
            <v>2.5000000000000001E-2</v>
          </cell>
          <cell r="AH80">
            <v>2.5000000000000001E-2</v>
          </cell>
          <cell r="AI80">
            <v>2.5000000000000001E-2</v>
          </cell>
          <cell r="AJ80">
            <v>0.1</v>
          </cell>
          <cell r="AK80">
            <v>0.1</v>
          </cell>
          <cell r="AL80">
            <v>0.1</v>
          </cell>
          <cell r="AM80">
            <v>0.1</v>
          </cell>
          <cell r="AN80">
            <v>0.1</v>
          </cell>
          <cell r="AO80">
            <v>0.1</v>
          </cell>
          <cell r="AP80">
            <v>0.1</v>
          </cell>
          <cell r="AQ80">
            <v>0.1</v>
          </cell>
          <cell r="AR80">
            <v>0.1</v>
          </cell>
          <cell r="AS80">
            <v>0.1</v>
          </cell>
          <cell r="AT80">
            <v>0.1</v>
          </cell>
          <cell r="AU80">
            <v>0.1</v>
          </cell>
          <cell r="AV80">
            <v>2.5000000000000001E-2</v>
          </cell>
          <cell r="AW80">
            <v>2.5000000000000001E-2</v>
          </cell>
          <cell r="AX80">
            <v>2.5000000000000001E-2</v>
          </cell>
          <cell r="AY80">
            <v>2.5000000000000001E-2</v>
          </cell>
          <cell r="AZ80">
            <v>2.5000000000000001E-2</v>
          </cell>
          <cell r="BA80">
            <v>2.5000000000000001E-2</v>
          </cell>
          <cell r="BB80">
            <v>2.5000000000000001E-2</v>
          </cell>
          <cell r="BC80">
            <v>2.5000000000000001E-2</v>
          </cell>
          <cell r="BD80">
            <v>2.5000000000000001E-2</v>
          </cell>
          <cell r="BE80">
            <v>2.5000000000000001E-2</v>
          </cell>
          <cell r="BF80">
            <v>2.5000000000000001E-2</v>
          </cell>
          <cell r="BG80">
            <v>2.5000000000000001E-2</v>
          </cell>
          <cell r="BH80">
            <v>0.1</v>
          </cell>
          <cell r="BI80">
            <v>0.1</v>
          </cell>
          <cell r="BJ80">
            <v>0.1</v>
          </cell>
          <cell r="BK80">
            <v>0.1</v>
          </cell>
          <cell r="BL80">
            <v>0.1</v>
          </cell>
          <cell r="BM80">
            <v>0.1</v>
          </cell>
          <cell r="BN80">
            <v>0.1</v>
          </cell>
          <cell r="BO80">
            <v>0.1</v>
          </cell>
          <cell r="BP80">
            <v>0.1</v>
          </cell>
          <cell r="BQ80">
            <v>0.1</v>
          </cell>
          <cell r="BR80">
            <v>0.1</v>
          </cell>
          <cell r="BS80">
            <v>0.1</v>
          </cell>
          <cell r="BT80" t="str">
            <v>CFE</v>
          </cell>
          <cell r="BU80" t="str">
            <v>INT</v>
          </cell>
          <cell r="BV80">
            <v>5.5000000000000005E-3</v>
          </cell>
          <cell r="BW80">
            <v>5.5000000000000005E-3</v>
          </cell>
          <cell r="BX80">
            <v>0</v>
          </cell>
          <cell r="BY80">
            <v>6.1221263162311114E-2</v>
          </cell>
          <cell r="BZ80">
            <v>1.3468677895708445E-2</v>
          </cell>
          <cell r="CB80">
            <v>0.21890000000000001</v>
          </cell>
          <cell r="CC80">
            <v>0.22</v>
          </cell>
          <cell r="CD80">
            <v>0.22</v>
          </cell>
        </row>
        <row r="81">
          <cell r="A81">
            <v>1</v>
          </cell>
          <cell r="B81">
            <v>10</v>
          </cell>
          <cell r="C81" t="str">
            <v>DIC</v>
          </cell>
          <cell r="D81">
            <v>47818</v>
          </cell>
          <cell r="E81">
            <v>2030</v>
          </cell>
          <cell r="F81" t="str">
            <v>BARTOLINAS</v>
          </cell>
          <cell r="G81">
            <v>2</v>
          </cell>
          <cell r="H81" t="str">
            <v>HID</v>
          </cell>
          <cell r="I81">
            <v>0.35</v>
          </cell>
          <cell r="J81">
            <v>0.35</v>
          </cell>
          <cell r="K81" t="str">
            <v>OCT</v>
          </cell>
          <cell r="L81">
            <v>1941</v>
          </cell>
          <cell r="M81" t="str">
            <v>OCC</v>
          </cell>
          <cell r="N81" t="str">
            <v>CARAPAN</v>
          </cell>
          <cell r="O81" t="str">
            <v>HID</v>
          </cell>
          <cell r="P81">
            <v>15250</v>
          </cell>
          <cell r="Q81">
            <v>8.7499999999999991E-3</v>
          </cell>
          <cell r="R81">
            <v>3.4999999999999996E-2</v>
          </cell>
          <cell r="S81">
            <v>0.31982255789319108</v>
          </cell>
          <cell r="T81">
            <v>5.0000000000000001E-3</v>
          </cell>
          <cell r="U81">
            <v>2030</v>
          </cell>
          <cell r="V81" t="str">
            <v>S</v>
          </cell>
          <cell r="W81" t="str">
            <v>MICH</v>
          </cell>
          <cell r="X81">
            <v>2.5000000000000001E-2</v>
          </cell>
          <cell r="Y81">
            <v>2.5000000000000001E-2</v>
          </cell>
          <cell r="Z81">
            <v>2.5000000000000001E-2</v>
          </cell>
          <cell r="AA81">
            <v>2.5000000000000001E-2</v>
          </cell>
          <cell r="AB81">
            <v>2.5000000000000001E-2</v>
          </cell>
          <cell r="AC81">
            <v>2.5000000000000001E-2</v>
          </cell>
          <cell r="AD81">
            <v>2.5000000000000001E-2</v>
          </cell>
          <cell r="AE81">
            <v>2.5000000000000001E-2</v>
          </cell>
          <cell r="AF81">
            <v>2.5000000000000001E-2</v>
          </cell>
          <cell r="AG81">
            <v>2.5000000000000001E-2</v>
          </cell>
          <cell r="AH81">
            <v>2.5000000000000001E-2</v>
          </cell>
          <cell r="AI81">
            <v>2.5000000000000001E-2</v>
          </cell>
          <cell r="AJ81">
            <v>0.1</v>
          </cell>
          <cell r="AK81">
            <v>0.1</v>
          </cell>
          <cell r="AL81">
            <v>0.1</v>
          </cell>
          <cell r="AM81">
            <v>0.1</v>
          </cell>
          <cell r="AN81">
            <v>0.1</v>
          </cell>
          <cell r="AO81">
            <v>0.1</v>
          </cell>
          <cell r="AP81">
            <v>0.1</v>
          </cell>
          <cell r="AQ81">
            <v>0.1</v>
          </cell>
          <cell r="AR81">
            <v>0.1</v>
          </cell>
          <cell r="AS81">
            <v>0.1</v>
          </cell>
          <cell r="AT81">
            <v>0.1</v>
          </cell>
          <cell r="AU81">
            <v>0.1</v>
          </cell>
          <cell r="AV81">
            <v>2.5000000000000001E-2</v>
          </cell>
          <cell r="AW81">
            <v>2.5000000000000001E-2</v>
          </cell>
          <cell r="AX81">
            <v>2.5000000000000001E-2</v>
          </cell>
          <cell r="AY81">
            <v>2.5000000000000001E-2</v>
          </cell>
          <cell r="AZ81">
            <v>2.5000000000000001E-2</v>
          </cell>
          <cell r="BA81">
            <v>2.5000000000000001E-2</v>
          </cell>
          <cell r="BB81">
            <v>2.5000000000000001E-2</v>
          </cell>
          <cell r="BC81">
            <v>2.5000000000000001E-2</v>
          </cell>
          <cell r="BD81">
            <v>2.5000000000000001E-2</v>
          </cell>
          <cell r="BE81">
            <v>2.5000000000000001E-2</v>
          </cell>
          <cell r="BF81">
            <v>2.5000000000000001E-2</v>
          </cell>
          <cell r="BG81">
            <v>2.5000000000000001E-2</v>
          </cell>
          <cell r="BH81">
            <v>0.1</v>
          </cell>
          <cell r="BI81">
            <v>0.1</v>
          </cell>
          <cell r="BJ81">
            <v>0.1</v>
          </cell>
          <cell r="BK81">
            <v>0.1</v>
          </cell>
          <cell r="BL81">
            <v>0.1</v>
          </cell>
          <cell r="BM81">
            <v>0.1</v>
          </cell>
          <cell r="BN81">
            <v>0.1</v>
          </cell>
          <cell r="BO81">
            <v>0.1</v>
          </cell>
          <cell r="BP81">
            <v>0.1</v>
          </cell>
          <cell r="BQ81">
            <v>0.1</v>
          </cell>
          <cell r="BR81">
            <v>0.1</v>
          </cell>
          <cell r="BS81">
            <v>0.1</v>
          </cell>
          <cell r="BT81" t="str">
            <v>CFE</v>
          </cell>
          <cell r="BU81" t="str">
            <v>INT</v>
          </cell>
          <cell r="BV81">
            <v>8.7499999999999991E-3</v>
          </cell>
          <cell r="BW81">
            <v>8.7499999999999991E-3</v>
          </cell>
          <cell r="BX81">
            <v>0</v>
          </cell>
          <cell r="BY81">
            <v>6.1221263162311114E-2</v>
          </cell>
          <cell r="BZ81">
            <v>2.142744210680889E-2</v>
          </cell>
          <cell r="CB81">
            <v>0.34825</v>
          </cell>
          <cell r="CC81">
            <v>0.35</v>
          </cell>
          <cell r="CD81">
            <v>0.35</v>
          </cell>
        </row>
        <row r="82">
          <cell r="A82">
            <v>1</v>
          </cell>
          <cell r="B82">
            <v>1</v>
          </cell>
          <cell r="C82" t="str">
            <v>DIC</v>
          </cell>
          <cell r="D82">
            <v>47818</v>
          </cell>
          <cell r="E82">
            <v>2030</v>
          </cell>
          <cell r="I82">
            <v>0</v>
          </cell>
          <cell r="J82">
            <v>0</v>
          </cell>
          <cell r="K82" t="str">
            <v>ENE</v>
          </cell>
          <cell r="L82">
            <v>1942</v>
          </cell>
          <cell r="M82" t="str">
            <v>OCC</v>
          </cell>
          <cell r="N82" t="str">
            <v>GUADALAJA</v>
          </cell>
          <cell r="O82" t="str">
            <v>TER</v>
          </cell>
          <cell r="P82">
            <v>15342</v>
          </cell>
          <cell r="Q82">
            <v>0</v>
          </cell>
          <cell r="R82">
            <v>0</v>
          </cell>
          <cell r="S82">
            <v>0</v>
          </cell>
          <cell r="T82">
            <v>5.0000000000000001E-3</v>
          </cell>
          <cell r="U82">
            <v>2030</v>
          </cell>
          <cell r="V82" t="str">
            <v>S</v>
          </cell>
          <cell r="W82" t="str">
            <v>JAL</v>
          </cell>
          <cell r="X82">
            <v>2.5000000000000001E-2</v>
          </cell>
          <cell r="Y82">
            <v>2.5000000000000001E-2</v>
          </cell>
          <cell r="Z82">
            <v>2.5000000000000001E-2</v>
          </cell>
          <cell r="AA82">
            <v>2.5000000000000001E-2</v>
          </cell>
          <cell r="AB82">
            <v>2.5000000000000001E-2</v>
          </cell>
          <cell r="AC82">
            <v>2.5000000000000001E-2</v>
          </cell>
          <cell r="AD82">
            <v>2.5000000000000001E-2</v>
          </cell>
          <cell r="AE82">
            <v>2.5000000000000001E-2</v>
          </cell>
          <cell r="AF82">
            <v>2.5000000000000001E-2</v>
          </cell>
          <cell r="AG82">
            <v>2.5000000000000001E-2</v>
          </cell>
          <cell r="AH82">
            <v>2.5000000000000001E-2</v>
          </cell>
          <cell r="AI82">
            <v>2.5000000000000001E-2</v>
          </cell>
          <cell r="AJ82">
            <v>0.1</v>
          </cell>
          <cell r="AK82">
            <v>0.1</v>
          </cell>
          <cell r="AL82">
            <v>0.1</v>
          </cell>
          <cell r="AM82">
            <v>0.1</v>
          </cell>
          <cell r="AN82">
            <v>0.1</v>
          </cell>
          <cell r="AO82">
            <v>0.1</v>
          </cell>
          <cell r="AP82">
            <v>0.1</v>
          </cell>
          <cell r="AQ82">
            <v>0.1</v>
          </cell>
          <cell r="AR82">
            <v>0.1</v>
          </cell>
          <cell r="AS82">
            <v>0.1</v>
          </cell>
          <cell r="AT82">
            <v>0.1</v>
          </cell>
          <cell r="AU82">
            <v>0.1</v>
          </cell>
          <cell r="AV82">
            <v>2.5000000000000001E-2</v>
          </cell>
          <cell r="AW82">
            <v>2.5000000000000001E-2</v>
          </cell>
          <cell r="AX82">
            <v>2.5000000000000001E-2</v>
          </cell>
          <cell r="AY82">
            <v>2.5000000000000001E-2</v>
          </cell>
          <cell r="AZ82">
            <v>2.5000000000000001E-2</v>
          </cell>
          <cell r="BA82">
            <v>2.5000000000000001E-2</v>
          </cell>
          <cell r="BB82">
            <v>2.5000000000000001E-2</v>
          </cell>
          <cell r="BC82">
            <v>2.5000000000000001E-2</v>
          </cell>
          <cell r="BD82">
            <v>2.5000000000000001E-2</v>
          </cell>
          <cell r="BE82">
            <v>2.5000000000000001E-2</v>
          </cell>
          <cell r="BF82">
            <v>2.5000000000000001E-2</v>
          </cell>
          <cell r="BG82">
            <v>2.5000000000000001E-2</v>
          </cell>
          <cell r="BH82">
            <v>0.1</v>
          </cell>
          <cell r="BI82">
            <v>0.1</v>
          </cell>
          <cell r="BJ82">
            <v>0.1</v>
          </cell>
          <cell r="BK82">
            <v>0.1</v>
          </cell>
          <cell r="BL82">
            <v>0.1</v>
          </cell>
          <cell r="BM82">
            <v>0.1</v>
          </cell>
          <cell r="BN82">
            <v>0.1</v>
          </cell>
          <cell r="BO82">
            <v>0.1</v>
          </cell>
          <cell r="BP82">
            <v>0.1</v>
          </cell>
          <cell r="BQ82">
            <v>0.1</v>
          </cell>
          <cell r="BR82">
            <v>0.1</v>
          </cell>
          <cell r="BS82">
            <v>0.1</v>
          </cell>
          <cell r="BT82" t="str">
            <v>CFE</v>
          </cell>
          <cell r="BU82" t="str">
            <v>INT</v>
          </cell>
          <cell r="BV82">
            <v>0</v>
          </cell>
          <cell r="BW82">
            <v>0</v>
          </cell>
          <cell r="BX82">
            <v>0</v>
          </cell>
          <cell r="BY82">
            <v>6.1221263162311114E-2</v>
          </cell>
          <cell r="BZ82">
            <v>0</v>
          </cell>
          <cell r="CB82">
            <v>0</v>
          </cell>
          <cell r="CC82">
            <v>0</v>
          </cell>
          <cell r="CD82">
            <v>0</v>
          </cell>
        </row>
        <row r="83">
          <cell r="A83">
            <v>1</v>
          </cell>
          <cell r="B83">
            <v>10</v>
          </cell>
          <cell r="I83">
            <v>0</v>
          </cell>
          <cell r="J83">
            <v>0</v>
          </cell>
          <cell r="K83" t="str">
            <v>OCT</v>
          </cell>
          <cell r="L83">
            <v>1944</v>
          </cell>
          <cell r="M83" t="str">
            <v>OCC</v>
          </cell>
          <cell r="N83" t="str">
            <v>CARAPAN</v>
          </cell>
          <cell r="O83" t="str">
            <v>TER</v>
          </cell>
          <cell r="P83">
            <v>16346</v>
          </cell>
          <cell r="Q83">
            <v>0</v>
          </cell>
          <cell r="R83">
            <v>0</v>
          </cell>
          <cell r="S83">
            <v>0</v>
          </cell>
          <cell r="T83">
            <v>5.0000000000000001E-3</v>
          </cell>
          <cell r="U83">
            <v>0</v>
          </cell>
          <cell r="V83" t="str">
            <v>S</v>
          </cell>
          <cell r="W83" t="str">
            <v>MICH</v>
          </cell>
          <cell r="X83">
            <v>2.5000000000000001E-2</v>
          </cell>
          <cell r="Y83">
            <v>2.5000000000000001E-2</v>
          </cell>
          <cell r="Z83">
            <v>2.5000000000000001E-2</v>
          </cell>
          <cell r="AA83">
            <v>2.5000000000000001E-2</v>
          </cell>
          <cell r="AB83">
            <v>2.5000000000000001E-2</v>
          </cell>
          <cell r="AC83">
            <v>2.5000000000000001E-2</v>
          </cell>
          <cell r="AD83">
            <v>2.5000000000000001E-2</v>
          </cell>
          <cell r="AE83">
            <v>2.5000000000000001E-2</v>
          </cell>
          <cell r="AF83">
            <v>2.5000000000000001E-2</v>
          </cell>
          <cell r="AG83">
            <v>2.5000000000000001E-2</v>
          </cell>
          <cell r="AH83">
            <v>2.5000000000000001E-2</v>
          </cell>
          <cell r="AI83">
            <v>2.5000000000000001E-2</v>
          </cell>
          <cell r="AJ83">
            <v>0.1</v>
          </cell>
          <cell r="AK83">
            <v>0.1</v>
          </cell>
          <cell r="AL83">
            <v>0.1</v>
          </cell>
          <cell r="AM83">
            <v>0.1</v>
          </cell>
          <cell r="AN83">
            <v>0.1</v>
          </cell>
          <cell r="AO83">
            <v>0.1</v>
          </cell>
          <cell r="AP83">
            <v>0.1</v>
          </cell>
          <cell r="AQ83">
            <v>0.1</v>
          </cell>
          <cell r="AR83">
            <v>0.1</v>
          </cell>
          <cell r="AS83">
            <v>0.1</v>
          </cell>
          <cell r="AT83">
            <v>0.1</v>
          </cell>
          <cell r="AU83">
            <v>0.1</v>
          </cell>
          <cell r="AV83">
            <v>2.5000000000000001E-2</v>
          </cell>
          <cell r="AW83">
            <v>2.5000000000000001E-2</v>
          </cell>
          <cell r="AX83">
            <v>2.5000000000000001E-2</v>
          </cell>
          <cell r="AY83">
            <v>2.5000000000000001E-2</v>
          </cell>
          <cell r="AZ83">
            <v>2.5000000000000001E-2</v>
          </cell>
          <cell r="BA83">
            <v>2.5000000000000001E-2</v>
          </cell>
          <cell r="BB83">
            <v>2.5000000000000001E-2</v>
          </cell>
          <cell r="BC83">
            <v>2.5000000000000001E-2</v>
          </cell>
          <cell r="BD83">
            <v>2.5000000000000001E-2</v>
          </cell>
          <cell r="BE83">
            <v>2.5000000000000001E-2</v>
          </cell>
          <cell r="BF83">
            <v>2.5000000000000001E-2</v>
          </cell>
          <cell r="BG83">
            <v>2.5000000000000001E-2</v>
          </cell>
          <cell r="BH83">
            <v>0.1</v>
          </cell>
          <cell r="BI83">
            <v>0.1</v>
          </cell>
          <cell r="BJ83">
            <v>0.1</v>
          </cell>
          <cell r="BK83">
            <v>0.1</v>
          </cell>
          <cell r="BL83">
            <v>0.1</v>
          </cell>
          <cell r="BM83">
            <v>0.1</v>
          </cell>
          <cell r="BN83">
            <v>0.1</v>
          </cell>
          <cell r="BO83">
            <v>0.1</v>
          </cell>
          <cell r="BP83">
            <v>0.1</v>
          </cell>
          <cell r="BQ83">
            <v>0.1</v>
          </cell>
          <cell r="BR83">
            <v>0.1</v>
          </cell>
          <cell r="BS83">
            <v>0.1</v>
          </cell>
          <cell r="BT83" t="str">
            <v>CFE</v>
          </cell>
          <cell r="BU83" t="str">
            <v>INT</v>
          </cell>
          <cell r="BV83">
            <v>0</v>
          </cell>
          <cell r="BW83">
            <v>0</v>
          </cell>
          <cell r="BX83">
            <v>0</v>
          </cell>
          <cell r="BY83">
            <v>6.1221263162311114E-2</v>
          </cell>
          <cell r="BZ83">
            <v>0</v>
          </cell>
          <cell r="CA83" t="str">
            <v>C</v>
          </cell>
          <cell r="CB83">
            <v>0</v>
          </cell>
          <cell r="CC83">
            <v>0</v>
          </cell>
          <cell r="CD83">
            <v>0</v>
          </cell>
        </row>
        <row r="84">
          <cell r="A84">
            <v>1</v>
          </cell>
          <cell r="B84">
            <v>5</v>
          </cell>
          <cell r="C84" t="str">
            <v>DIC</v>
          </cell>
          <cell r="D84">
            <v>47818</v>
          </cell>
          <cell r="E84">
            <v>2030</v>
          </cell>
          <cell r="F84" t="str">
            <v>MICOS</v>
          </cell>
          <cell r="G84">
            <v>2</v>
          </cell>
          <cell r="H84" t="str">
            <v>HID</v>
          </cell>
          <cell r="I84">
            <v>0.28800000000000003</v>
          </cell>
          <cell r="J84">
            <v>0.28800000000000003</v>
          </cell>
          <cell r="K84" t="str">
            <v>MAY</v>
          </cell>
          <cell r="L84">
            <v>1945</v>
          </cell>
          <cell r="M84" t="str">
            <v>NES</v>
          </cell>
          <cell r="N84" t="str">
            <v>HUASTECA</v>
          </cell>
          <cell r="O84" t="str">
            <v>HID</v>
          </cell>
          <cell r="P84">
            <v>16558</v>
          </cell>
          <cell r="Q84">
            <v>7.2000000000000015E-3</v>
          </cell>
          <cell r="R84">
            <v>2.8800000000000006E-2</v>
          </cell>
          <cell r="S84">
            <v>0.26316827620925443</v>
          </cell>
          <cell r="T84">
            <v>5.0000000000000001E-3</v>
          </cell>
          <cell r="U84">
            <v>2030</v>
          </cell>
          <cell r="V84" t="str">
            <v>N</v>
          </cell>
          <cell r="W84" t="str">
            <v>SLP</v>
          </cell>
          <cell r="X84">
            <v>2.5000000000000001E-2</v>
          </cell>
          <cell r="Y84">
            <v>2.5000000000000001E-2</v>
          </cell>
          <cell r="Z84">
            <v>2.5000000000000001E-2</v>
          </cell>
          <cell r="AA84">
            <v>2.5000000000000001E-2</v>
          </cell>
          <cell r="AB84">
            <v>2.5000000000000001E-2</v>
          </cell>
          <cell r="AC84">
            <v>2.5000000000000001E-2</v>
          </cell>
          <cell r="AD84">
            <v>2.5000000000000001E-2</v>
          </cell>
          <cell r="AE84">
            <v>2.5000000000000001E-2</v>
          </cell>
          <cell r="AF84">
            <v>2.5000000000000001E-2</v>
          </cell>
          <cell r="AG84">
            <v>2.5000000000000001E-2</v>
          </cell>
          <cell r="AH84">
            <v>2.5000000000000001E-2</v>
          </cell>
          <cell r="AI84">
            <v>2.5000000000000001E-2</v>
          </cell>
          <cell r="AJ84">
            <v>0.1</v>
          </cell>
          <cell r="AK84">
            <v>0.1</v>
          </cell>
          <cell r="AL84">
            <v>0.1</v>
          </cell>
          <cell r="AM84">
            <v>0.1</v>
          </cell>
          <cell r="AN84">
            <v>0.1</v>
          </cell>
          <cell r="AO84">
            <v>0.1</v>
          </cell>
          <cell r="AP84">
            <v>0.1</v>
          </cell>
          <cell r="AQ84">
            <v>0.1</v>
          </cell>
          <cell r="AR84">
            <v>0.1</v>
          </cell>
          <cell r="AS84">
            <v>0.1</v>
          </cell>
          <cell r="AT84">
            <v>0.1</v>
          </cell>
          <cell r="AU84">
            <v>0.1</v>
          </cell>
          <cell r="AV84">
            <v>2.5000000000000001E-2</v>
          </cell>
          <cell r="AW84">
            <v>2.5000000000000001E-2</v>
          </cell>
          <cell r="AX84">
            <v>2.5000000000000001E-2</v>
          </cell>
          <cell r="AY84">
            <v>2.5000000000000001E-2</v>
          </cell>
          <cell r="AZ84">
            <v>2.5000000000000001E-2</v>
          </cell>
          <cell r="BA84">
            <v>2.5000000000000001E-2</v>
          </cell>
          <cell r="BB84">
            <v>2.5000000000000001E-2</v>
          </cell>
          <cell r="BC84">
            <v>2.5000000000000001E-2</v>
          </cell>
          <cell r="BD84">
            <v>2.5000000000000001E-2</v>
          </cell>
          <cell r="BE84">
            <v>2.5000000000000001E-2</v>
          </cell>
          <cell r="BF84">
            <v>2.5000000000000001E-2</v>
          </cell>
          <cell r="BG84">
            <v>2.5000000000000001E-2</v>
          </cell>
          <cell r="BH84">
            <v>0.1</v>
          </cell>
          <cell r="BI84">
            <v>0.1</v>
          </cell>
          <cell r="BJ84">
            <v>0.1</v>
          </cell>
          <cell r="BK84">
            <v>0.1</v>
          </cell>
          <cell r="BL84">
            <v>0.1</v>
          </cell>
          <cell r="BM84">
            <v>0.1</v>
          </cell>
          <cell r="BN84">
            <v>0.1</v>
          </cell>
          <cell r="BO84">
            <v>0.1</v>
          </cell>
          <cell r="BP84">
            <v>0.1</v>
          </cell>
          <cell r="BQ84">
            <v>0.1</v>
          </cell>
          <cell r="BR84">
            <v>0.1</v>
          </cell>
          <cell r="BS84">
            <v>0.1</v>
          </cell>
          <cell r="BT84" t="str">
            <v>CFE</v>
          </cell>
          <cell r="BU84" t="str">
            <v>INT</v>
          </cell>
          <cell r="BV84">
            <v>7.2000000000000015E-3</v>
          </cell>
          <cell r="BW84">
            <v>7.2000000000000015E-3</v>
          </cell>
          <cell r="BX84">
            <v>0</v>
          </cell>
          <cell r="BY84">
            <v>6.1221263162311114E-2</v>
          </cell>
          <cell r="BZ84">
            <v>1.7631723790745603E-2</v>
          </cell>
          <cell r="CB84">
            <v>0.28656000000000004</v>
          </cell>
          <cell r="CC84">
            <v>0.28800000000000003</v>
          </cell>
          <cell r="CD84">
            <v>0.28800000000000003</v>
          </cell>
        </row>
        <row r="85">
          <cell r="A85">
            <v>1</v>
          </cell>
          <cell r="B85">
            <v>8</v>
          </cell>
          <cell r="C85" t="str">
            <v>DIC</v>
          </cell>
          <cell r="D85">
            <v>47818</v>
          </cell>
          <cell r="E85">
            <v>2030</v>
          </cell>
          <cell r="F85" t="str">
            <v>JUMATÁN</v>
          </cell>
          <cell r="G85">
            <v>2</v>
          </cell>
          <cell r="H85" t="str">
            <v>HID</v>
          </cell>
          <cell r="I85">
            <v>0.22</v>
          </cell>
          <cell r="J85">
            <v>0.22</v>
          </cell>
          <cell r="K85" t="str">
            <v>AGO</v>
          </cell>
          <cell r="L85">
            <v>1945</v>
          </cell>
          <cell r="M85" t="str">
            <v>OCC</v>
          </cell>
          <cell r="N85" t="str">
            <v>GUADALAJA</v>
          </cell>
          <cell r="O85" t="str">
            <v>HID</v>
          </cell>
          <cell r="P85">
            <v>16650</v>
          </cell>
          <cell r="Q85">
            <v>5.5000000000000005E-3</v>
          </cell>
          <cell r="R85">
            <v>2.2000000000000002E-2</v>
          </cell>
          <cell r="S85">
            <v>0.20103132210429156</v>
          </cell>
          <cell r="T85">
            <v>5.0000000000000001E-3</v>
          </cell>
          <cell r="U85">
            <v>2030</v>
          </cell>
          <cell r="V85" t="str">
            <v>S</v>
          </cell>
          <cell r="W85" t="str">
            <v>NAY</v>
          </cell>
          <cell r="X85">
            <v>2.5000000000000001E-2</v>
          </cell>
          <cell r="Y85">
            <v>2.5000000000000001E-2</v>
          </cell>
          <cell r="Z85">
            <v>2.5000000000000001E-2</v>
          </cell>
          <cell r="AA85">
            <v>2.5000000000000001E-2</v>
          </cell>
          <cell r="AB85">
            <v>2.5000000000000001E-2</v>
          </cell>
          <cell r="AC85">
            <v>2.5000000000000001E-2</v>
          </cell>
          <cell r="AD85">
            <v>2.5000000000000001E-2</v>
          </cell>
          <cell r="AE85">
            <v>2.5000000000000001E-2</v>
          </cell>
          <cell r="AF85">
            <v>2.5000000000000001E-2</v>
          </cell>
          <cell r="AG85">
            <v>2.5000000000000001E-2</v>
          </cell>
          <cell r="AH85">
            <v>2.5000000000000001E-2</v>
          </cell>
          <cell r="AI85">
            <v>2.5000000000000001E-2</v>
          </cell>
          <cell r="AJ85">
            <v>0.1</v>
          </cell>
          <cell r="AK85">
            <v>0.1</v>
          </cell>
          <cell r="AL85">
            <v>0.1</v>
          </cell>
          <cell r="AM85">
            <v>0.1</v>
          </cell>
          <cell r="AN85">
            <v>0.1</v>
          </cell>
          <cell r="AO85">
            <v>0.1</v>
          </cell>
          <cell r="AP85">
            <v>0.1</v>
          </cell>
          <cell r="AQ85">
            <v>0.1</v>
          </cell>
          <cell r="AR85">
            <v>0.1</v>
          </cell>
          <cell r="AS85">
            <v>0.1</v>
          </cell>
          <cell r="AT85">
            <v>0.1</v>
          </cell>
          <cell r="AU85">
            <v>0.1</v>
          </cell>
          <cell r="AV85">
            <v>2.5000000000000001E-2</v>
          </cell>
          <cell r="AW85">
            <v>2.5000000000000001E-2</v>
          </cell>
          <cell r="AX85">
            <v>2.5000000000000001E-2</v>
          </cell>
          <cell r="AY85">
            <v>2.5000000000000001E-2</v>
          </cell>
          <cell r="AZ85">
            <v>2.5000000000000001E-2</v>
          </cell>
          <cell r="BA85">
            <v>2.5000000000000001E-2</v>
          </cell>
          <cell r="BB85">
            <v>2.5000000000000001E-2</v>
          </cell>
          <cell r="BC85">
            <v>2.5000000000000001E-2</v>
          </cell>
          <cell r="BD85">
            <v>2.5000000000000001E-2</v>
          </cell>
          <cell r="BE85">
            <v>2.5000000000000001E-2</v>
          </cell>
          <cell r="BF85">
            <v>2.5000000000000001E-2</v>
          </cell>
          <cell r="BG85">
            <v>2.5000000000000001E-2</v>
          </cell>
          <cell r="BH85">
            <v>0.1</v>
          </cell>
          <cell r="BI85">
            <v>0.1</v>
          </cell>
          <cell r="BJ85">
            <v>0.1</v>
          </cell>
          <cell r="BK85">
            <v>0.1</v>
          </cell>
          <cell r="BL85">
            <v>0.1</v>
          </cell>
          <cell r="BM85">
            <v>0.1</v>
          </cell>
          <cell r="BN85">
            <v>0.1</v>
          </cell>
          <cell r="BO85">
            <v>0.1</v>
          </cell>
          <cell r="BP85">
            <v>0.1</v>
          </cell>
          <cell r="BQ85">
            <v>0.1</v>
          </cell>
          <cell r="BR85">
            <v>0.1</v>
          </cell>
          <cell r="BS85">
            <v>0.1</v>
          </cell>
          <cell r="BT85" t="str">
            <v>CFE</v>
          </cell>
          <cell r="BU85" t="str">
            <v>INT</v>
          </cell>
          <cell r="BV85">
            <v>5.5000000000000005E-3</v>
          </cell>
          <cell r="BW85">
            <v>5.5000000000000005E-3</v>
          </cell>
          <cell r="BX85">
            <v>0</v>
          </cell>
          <cell r="BY85">
            <v>6.1221263162311114E-2</v>
          </cell>
          <cell r="BZ85">
            <v>1.3468677895708445E-2</v>
          </cell>
          <cell r="CB85">
            <v>0.21890000000000001</v>
          </cell>
          <cell r="CC85">
            <v>0.22</v>
          </cell>
          <cell r="CD85">
            <v>0.22</v>
          </cell>
        </row>
        <row r="86">
          <cell r="A86">
            <v>1</v>
          </cell>
          <cell r="B86">
            <v>1</v>
          </cell>
          <cell r="C86" t="str">
            <v>DIC</v>
          </cell>
          <cell r="D86">
            <v>47818</v>
          </cell>
          <cell r="E86">
            <v>2030</v>
          </cell>
          <cell r="F86" t="str">
            <v>PUENTE   GRANDE</v>
          </cell>
          <cell r="G86">
            <v>5</v>
          </cell>
          <cell r="H86" t="str">
            <v>HID</v>
          </cell>
          <cell r="I86">
            <v>9</v>
          </cell>
          <cell r="J86">
            <v>9</v>
          </cell>
          <cell r="K86" t="str">
            <v>ENE</v>
          </cell>
          <cell r="L86">
            <v>1946</v>
          </cell>
          <cell r="M86" t="str">
            <v>OCC</v>
          </cell>
          <cell r="N86" t="str">
            <v>GUADALAJA</v>
          </cell>
          <cell r="O86" t="str">
            <v>HID</v>
          </cell>
          <cell r="P86">
            <v>16803</v>
          </cell>
          <cell r="Q86">
            <v>0.22500000000000001</v>
          </cell>
          <cell r="R86">
            <v>0.9</v>
          </cell>
          <cell r="S86">
            <v>8.2240086315392009</v>
          </cell>
          <cell r="T86">
            <v>5.0000000000000001E-3</v>
          </cell>
          <cell r="U86">
            <v>2030</v>
          </cell>
          <cell r="V86" t="str">
            <v>S</v>
          </cell>
          <cell r="W86" t="str">
            <v>JAL</v>
          </cell>
          <cell r="X86">
            <v>2.5000000000000001E-2</v>
          </cell>
          <cell r="Y86">
            <v>2.5000000000000001E-2</v>
          </cell>
          <cell r="Z86">
            <v>2.5000000000000001E-2</v>
          </cell>
          <cell r="AA86">
            <v>2.5000000000000001E-2</v>
          </cell>
          <cell r="AB86">
            <v>2.5000000000000001E-2</v>
          </cell>
          <cell r="AC86">
            <v>2.5000000000000001E-2</v>
          </cell>
          <cell r="AD86">
            <v>2.5000000000000001E-2</v>
          </cell>
          <cell r="AE86">
            <v>2.5000000000000001E-2</v>
          </cell>
          <cell r="AF86">
            <v>2.5000000000000001E-2</v>
          </cell>
          <cell r="AG86">
            <v>2.5000000000000001E-2</v>
          </cell>
          <cell r="AH86">
            <v>2.5000000000000001E-2</v>
          </cell>
          <cell r="AI86">
            <v>2.5000000000000001E-2</v>
          </cell>
          <cell r="AJ86">
            <v>0.1</v>
          </cell>
          <cell r="AK86">
            <v>0.1</v>
          </cell>
          <cell r="AL86">
            <v>0.1</v>
          </cell>
          <cell r="AM86">
            <v>0.1</v>
          </cell>
          <cell r="AN86">
            <v>0.1</v>
          </cell>
          <cell r="AO86">
            <v>0.1</v>
          </cell>
          <cell r="AP86">
            <v>0.1</v>
          </cell>
          <cell r="AQ86">
            <v>0.1</v>
          </cell>
          <cell r="AR86">
            <v>0.1</v>
          </cell>
          <cell r="AS86">
            <v>0.1</v>
          </cell>
          <cell r="AT86">
            <v>0.1</v>
          </cell>
          <cell r="AU86">
            <v>0.1</v>
          </cell>
          <cell r="AV86">
            <v>2.5000000000000001E-2</v>
          </cell>
          <cell r="AW86">
            <v>2.5000000000000001E-2</v>
          </cell>
          <cell r="AX86">
            <v>2.5000000000000001E-2</v>
          </cell>
          <cell r="AY86">
            <v>2.5000000000000001E-2</v>
          </cell>
          <cell r="AZ86">
            <v>2.5000000000000001E-2</v>
          </cell>
          <cell r="BA86">
            <v>2.5000000000000001E-2</v>
          </cell>
          <cell r="BB86">
            <v>2.5000000000000001E-2</v>
          </cell>
          <cell r="BC86">
            <v>2.5000000000000001E-2</v>
          </cell>
          <cell r="BD86">
            <v>2.5000000000000001E-2</v>
          </cell>
          <cell r="BE86">
            <v>2.5000000000000001E-2</v>
          </cell>
          <cell r="BF86">
            <v>2.5000000000000001E-2</v>
          </cell>
          <cell r="BG86">
            <v>2.5000000000000001E-2</v>
          </cell>
          <cell r="BH86">
            <v>0.1</v>
          </cell>
          <cell r="BI86">
            <v>0.1</v>
          </cell>
          <cell r="BJ86">
            <v>0.1</v>
          </cell>
          <cell r="BK86">
            <v>0.1</v>
          </cell>
          <cell r="BL86">
            <v>0.1</v>
          </cell>
          <cell r="BM86">
            <v>0.1</v>
          </cell>
          <cell r="BN86">
            <v>0.1</v>
          </cell>
          <cell r="BO86">
            <v>0.1</v>
          </cell>
          <cell r="BP86">
            <v>0.1</v>
          </cell>
          <cell r="BQ86">
            <v>0.1</v>
          </cell>
          <cell r="BR86">
            <v>0.1</v>
          </cell>
          <cell r="BS86">
            <v>0.1</v>
          </cell>
          <cell r="BT86" t="str">
            <v>CFE</v>
          </cell>
          <cell r="BU86" t="str">
            <v>INT</v>
          </cell>
          <cell r="BV86">
            <v>0.22500000000000001</v>
          </cell>
          <cell r="BW86">
            <v>0.22500000000000001</v>
          </cell>
          <cell r="BX86">
            <v>0</v>
          </cell>
          <cell r="BY86">
            <v>6.1221263162311114E-2</v>
          </cell>
          <cell r="BZ86">
            <v>0.55099136846079999</v>
          </cell>
          <cell r="CB86">
            <v>8.9550000000000001</v>
          </cell>
          <cell r="CC86">
            <v>9</v>
          </cell>
          <cell r="CD86">
            <v>9</v>
          </cell>
        </row>
        <row r="87">
          <cell r="A87">
            <v>1</v>
          </cell>
          <cell r="B87">
            <v>11</v>
          </cell>
          <cell r="C87" t="str">
            <v>DIC</v>
          </cell>
          <cell r="D87">
            <v>47818</v>
          </cell>
          <cell r="E87">
            <v>2030</v>
          </cell>
          <cell r="F87" t="str">
            <v>COLOTLIPA</v>
          </cell>
          <cell r="G87">
            <v>1</v>
          </cell>
          <cell r="H87" t="str">
            <v>HID</v>
          </cell>
          <cell r="I87">
            <v>2</v>
          </cell>
          <cell r="J87">
            <v>2</v>
          </cell>
          <cell r="K87" t="str">
            <v>NOV</v>
          </cell>
          <cell r="L87">
            <v>1946</v>
          </cell>
          <cell r="M87" t="str">
            <v>ORI</v>
          </cell>
          <cell r="N87" t="str">
            <v>ACAPULCO</v>
          </cell>
          <cell r="O87" t="str">
            <v>HID</v>
          </cell>
          <cell r="P87">
            <v>17107</v>
          </cell>
          <cell r="Q87">
            <v>0.05</v>
          </cell>
          <cell r="R87">
            <v>0.2</v>
          </cell>
          <cell r="S87">
            <v>1.8275574736753777</v>
          </cell>
          <cell r="T87">
            <v>5.0000000000000001E-3</v>
          </cell>
          <cell r="U87">
            <v>2030</v>
          </cell>
          <cell r="V87" t="str">
            <v>S</v>
          </cell>
          <cell r="W87" t="str">
            <v>GRO</v>
          </cell>
          <cell r="X87">
            <v>2.5000000000000001E-2</v>
          </cell>
          <cell r="Y87">
            <v>2.5000000000000001E-2</v>
          </cell>
          <cell r="Z87">
            <v>2.5000000000000001E-2</v>
          </cell>
          <cell r="AA87">
            <v>2.5000000000000001E-2</v>
          </cell>
          <cell r="AB87">
            <v>2.5000000000000001E-2</v>
          </cell>
          <cell r="AC87">
            <v>2.5000000000000001E-2</v>
          </cell>
          <cell r="AD87">
            <v>2.5000000000000001E-2</v>
          </cell>
          <cell r="AE87">
            <v>2.5000000000000001E-2</v>
          </cell>
          <cell r="AF87">
            <v>2.5000000000000001E-2</v>
          </cell>
          <cell r="AG87">
            <v>2.5000000000000001E-2</v>
          </cell>
          <cell r="AH87">
            <v>2.5000000000000001E-2</v>
          </cell>
          <cell r="AI87">
            <v>2.5000000000000001E-2</v>
          </cell>
          <cell r="AJ87">
            <v>0.1</v>
          </cell>
          <cell r="AK87">
            <v>0.1</v>
          </cell>
          <cell r="AL87">
            <v>0.1</v>
          </cell>
          <cell r="AM87">
            <v>0.1</v>
          </cell>
          <cell r="AN87">
            <v>0.1</v>
          </cell>
          <cell r="AO87">
            <v>0.1</v>
          </cell>
          <cell r="AP87">
            <v>0.1</v>
          </cell>
          <cell r="AQ87">
            <v>0.1</v>
          </cell>
          <cell r="AR87">
            <v>0.1</v>
          </cell>
          <cell r="AS87">
            <v>0.1</v>
          </cell>
          <cell r="AT87">
            <v>0.1</v>
          </cell>
          <cell r="AU87">
            <v>0.1</v>
          </cell>
          <cell r="AV87">
            <v>2.5000000000000001E-2</v>
          </cell>
          <cell r="AW87">
            <v>2.5000000000000001E-2</v>
          </cell>
          <cell r="AX87">
            <v>2.5000000000000001E-2</v>
          </cell>
          <cell r="AY87">
            <v>2.5000000000000001E-2</v>
          </cell>
          <cell r="AZ87">
            <v>2.5000000000000001E-2</v>
          </cell>
          <cell r="BA87">
            <v>2.5000000000000001E-2</v>
          </cell>
          <cell r="BB87">
            <v>2.5000000000000001E-2</v>
          </cell>
          <cell r="BC87">
            <v>2.5000000000000001E-2</v>
          </cell>
          <cell r="BD87">
            <v>2.5000000000000001E-2</v>
          </cell>
          <cell r="BE87">
            <v>2.5000000000000001E-2</v>
          </cell>
          <cell r="BF87">
            <v>2.5000000000000001E-2</v>
          </cell>
          <cell r="BG87">
            <v>2.5000000000000001E-2</v>
          </cell>
          <cell r="BH87">
            <v>0.1</v>
          </cell>
          <cell r="BI87">
            <v>0.1</v>
          </cell>
          <cell r="BJ87">
            <v>0.1</v>
          </cell>
          <cell r="BK87">
            <v>0.1</v>
          </cell>
          <cell r="BL87">
            <v>0.1</v>
          </cell>
          <cell r="BM87">
            <v>0.1</v>
          </cell>
          <cell r="BN87">
            <v>0.1</v>
          </cell>
          <cell r="BO87">
            <v>0.1</v>
          </cell>
          <cell r="BP87">
            <v>0.1</v>
          </cell>
          <cell r="BQ87">
            <v>0.1</v>
          </cell>
          <cell r="BR87">
            <v>0.1</v>
          </cell>
          <cell r="BS87">
            <v>0.1</v>
          </cell>
          <cell r="BT87" t="str">
            <v>CFE</v>
          </cell>
          <cell r="BU87" t="str">
            <v>INT</v>
          </cell>
          <cell r="BV87">
            <v>0.05</v>
          </cell>
          <cell r="BW87">
            <v>0.05</v>
          </cell>
          <cell r="BX87">
            <v>0</v>
          </cell>
          <cell r="BY87">
            <v>6.1221263162311114E-2</v>
          </cell>
          <cell r="BZ87">
            <v>0.12244252632462223</v>
          </cell>
          <cell r="CB87">
            <v>1.99</v>
          </cell>
          <cell r="CC87">
            <v>2</v>
          </cell>
          <cell r="CD87">
            <v>2</v>
          </cell>
        </row>
        <row r="88">
          <cell r="A88">
            <v>1</v>
          </cell>
          <cell r="B88">
            <v>12</v>
          </cell>
          <cell r="C88" t="str">
            <v>DIC</v>
          </cell>
          <cell r="D88">
            <v>47818</v>
          </cell>
          <cell r="E88">
            <v>2030</v>
          </cell>
          <cell r="F88" t="str">
            <v>MICOS</v>
          </cell>
          <cell r="G88">
            <v>3</v>
          </cell>
          <cell r="H88" t="str">
            <v>HID</v>
          </cell>
          <cell r="I88">
            <v>0.4</v>
          </cell>
          <cell r="J88">
            <v>0.4</v>
          </cell>
          <cell r="K88" t="str">
            <v>DIC</v>
          </cell>
          <cell r="L88">
            <v>1946</v>
          </cell>
          <cell r="M88" t="str">
            <v>NES</v>
          </cell>
          <cell r="N88" t="str">
            <v>HUASTECA</v>
          </cell>
          <cell r="O88" t="str">
            <v>HID</v>
          </cell>
          <cell r="P88">
            <v>17137</v>
          </cell>
          <cell r="Q88">
            <v>1.0000000000000002E-2</v>
          </cell>
          <cell r="R88">
            <v>4.0000000000000008E-2</v>
          </cell>
          <cell r="S88">
            <v>0.36551149473507555</v>
          </cell>
          <cell r="T88">
            <v>5.0000000000000001E-3</v>
          </cell>
          <cell r="U88">
            <v>2030</v>
          </cell>
          <cell r="V88" t="str">
            <v>N</v>
          </cell>
          <cell r="W88" t="str">
            <v>SLP</v>
          </cell>
          <cell r="X88">
            <v>2.5000000000000001E-2</v>
          </cell>
          <cell r="Y88">
            <v>2.5000000000000001E-2</v>
          </cell>
          <cell r="Z88">
            <v>2.5000000000000001E-2</v>
          </cell>
          <cell r="AA88">
            <v>2.5000000000000001E-2</v>
          </cell>
          <cell r="AB88">
            <v>2.5000000000000001E-2</v>
          </cell>
          <cell r="AC88">
            <v>2.5000000000000001E-2</v>
          </cell>
          <cell r="AD88">
            <v>2.5000000000000001E-2</v>
          </cell>
          <cell r="AE88">
            <v>2.5000000000000001E-2</v>
          </cell>
          <cell r="AF88">
            <v>2.5000000000000001E-2</v>
          </cell>
          <cell r="AG88">
            <v>2.5000000000000001E-2</v>
          </cell>
          <cell r="AH88">
            <v>2.5000000000000001E-2</v>
          </cell>
          <cell r="AI88">
            <v>2.5000000000000001E-2</v>
          </cell>
          <cell r="AJ88">
            <v>0.1</v>
          </cell>
          <cell r="AK88">
            <v>0.1</v>
          </cell>
          <cell r="AL88">
            <v>0.1</v>
          </cell>
          <cell r="AM88">
            <v>0.1</v>
          </cell>
          <cell r="AN88">
            <v>0.1</v>
          </cell>
          <cell r="AO88">
            <v>0.1</v>
          </cell>
          <cell r="AP88">
            <v>0.1</v>
          </cell>
          <cell r="AQ88">
            <v>0.1</v>
          </cell>
          <cell r="AR88">
            <v>0.1</v>
          </cell>
          <cell r="AS88">
            <v>0.1</v>
          </cell>
          <cell r="AT88">
            <v>0.1</v>
          </cell>
          <cell r="AU88">
            <v>0.1</v>
          </cell>
          <cell r="AV88">
            <v>2.5000000000000001E-2</v>
          </cell>
          <cell r="AW88">
            <v>2.5000000000000001E-2</v>
          </cell>
          <cell r="AX88">
            <v>2.5000000000000001E-2</v>
          </cell>
          <cell r="AY88">
            <v>2.5000000000000001E-2</v>
          </cell>
          <cell r="AZ88">
            <v>2.5000000000000001E-2</v>
          </cell>
          <cell r="BA88">
            <v>2.5000000000000001E-2</v>
          </cell>
          <cell r="BB88">
            <v>2.5000000000000001E-2</v>
          </cell>
          <cell r="BC88">
            <v>2.5000000000000001E-2</v>
          </cell>
          <cell r="BD88">
            <v>2.5000000000000001E-2</v>
          </cell>
          <cell r="BE88">
            <v>2.5000000000000001E-2</v>
          </cell>
          <cell r="BF88">
            <v>2.5000000000000001E-2</v>
          </cell>
          <cell r="BG88">
            <v>2.5000000000000001E-2</v>
          </cell>
          <cell r="BH88">
            <v>0.1</v>
          </cell>
          <cell r="BI88">
            <v>0.1</v>
          </cell>
          <cell r="BJ88">
            <v>0.1</v>
          </cell>
          <cell r="BK88">
            <v>0.1</v>
          </cell>
          <cell r="BL88">
            <v>0.1</v>
          </cell>
          <cell r="BM88">
            <v>0.1</v>
          </cell>
          <cell r="BN88">
            <v>0.1</v>
          </cell>
          <cell r="BO88">
            <v>0.1</v>
          </cell>
          <cell r="BP88">
            <v>0.1</v>
          </cell>
          <cell r="BQ88">
            <v>0.1</v>
          </cell>
          <cell r="BR88">
            <v>0.1</v>
          </cell>
          <cell r="BS88">
            <v>0.1</v>
          </cell>
          <cell r="BT88" t="str">
            <v>CFE</v>
          </cell>
          <cell r="BU88" t="str">
            <v>INT</v>
          </cell>
          <cell r="BV88">
            <v>1.0000000000000002E-2</v>
          </cell>
          <cell r="BW88">
            <v>1.0000000000000002E-2</v>
          </cell>
          <cell r="BX88">
            <v>0</v>
          </cell>
          <cell r="BY88">
            <v>6.1221263162311114E-2</v>
          </cell>
          <cell r="BZ88">
            <v>2.4488505264924448E-2</v>
          </cell>
          <cell r="CB88">
            <v>0.39800000000000002</v>
          </cell>
          <cell r="CC88">
            <v>0.4</v>
          </cell>
          <cell r="CD88">
            <v>0.4</v>
          </cell>
        </row>
        <row r="89">
          <cell r="A89">
            <v>1</v>
          </cell>
          <cell r="B89">
            <v>2</v>
          </cell>
          <cell r="I89">
            <v>0</v>
          </cell>
          <cell r="J89">
            <v>0</v>
          </cell>
          <cell r="K89" t="str">
            <v>FEB</v>
          </cell>
          <cell r="L89">
            <v>1948</v>
          </cell>
          <cell r="M89" t="str">
            <v>OCC</v>
          </cell>
          <cell r="N89" t="str">
            <v>CARAPAN</v>
          </cell>
          <cell r="O89" t="str">
            <v>TER</v>
          </cell>
          <cell r="P89">
            <v>17564</v>
          </cell>
          <cell r="Q89">
            <v>0</v>
          </cell>
          <cell r="R89">
            <v>0</v>
          </cell>
          <cell r="S89">
            <v>0</v>
          </cell>
          <cell r="T89">
            <v>5.0000000000000001E-3</v>
          </cell>
          <cell r="U89">
            <v>0</v>
          </cell>
          <cell r="V89" t="str">
            <v>S</v>
          </cell>
          <cell r="W89" t="str">
            <v>MICH</v>
          </cell>
          <cell r="X89">
            <v>2.5000000000000001E-2</v>
          </cell>
          <cell r="Y89">
            <v>2.5000000000000001E-2</v>
          </cell>
          <cell r="Z89">
            <v>2.5000000000000001E-2</v>
          </cell>
          <cell r="AA89">
            <v>2.5000000000000001E-2</v>
          </cell>
          <cell r="AB89">
            <v>2.5000000000000001E-2</v>
          </cell>
          <cell r="AC89">
            <v>2.5000000000000001E-2</v>
          </cell>
          <cell r="AD89">
            <v>2.5000000000000001E-2</v>
          </cell>
          <cell r="AE89">
            <v>2.5000000000000001E-2</v>
          </cell>
          <cell r="AF89">
            <v>2.5000000000000001E-2</v>
          </cell>
          <cell r="AG89">
            <v>2.5000000000000001E-2</v>
          </cell>
          <cell r="AH89">
            <v>2.5000000000000001E-2</v>
          </cell>
          <cell r="AI89">
            <v>2.5000000000000001E-2</v>
          </cell>
          <cell r="AJ89">
            <v>0.1</v>
          </cell>
          <cell r="AK89">
            <v>0.1</v>
          </cell>
          <cell r="AL89">
            <v>0.1</v>
          </cell>
          <cell r="AM89">
            <v>0.1</v>
          </cell>
          <cell r="AN89">
            <v>0.1</v>
          </cell>
          <cell r="AO89">
            <v>0.1</v>
          </cell>
          <cell r="AP89">
            <v>0.1</v>
          </cell>
          <cell r="AQ89">
            <v>0.1</v>
          </cell>
          <cell r="AR89">
            <v>0.1</v>
          </cell>
          <cell r="AS89">
            <v>0.1</v>
          </cell>
          <cell r="AT89">
            <v>0.1</v>
          </cell>
          <cell r="AU89">
            <v>0.1</v>
          </cell>
          <cell r="AV89">
            <v>2.5000000000000001E-2</v>
          </cell>
          <cell r="AW89">
            <v>2.5000000000000001E-2</v>
          </cell>
          <cell r="AX89">
            <v>2.5000000000000001E-2</v>
          </cell>
          <cell r="AY89">
            <v>2.5000000000000001E-2</v>
          </cell>
          <cell r="AZ89">
            <v>2.5000000000000001E-2</v>
          </cell>
          <cell r="BA89">
            <v>2.5000000000000001E-2</v>
          </cell>
          <cell r="BB89">
            <v>2.5000000000000001E-2</v>
          </cell>
          <cell r="BC89">
            <v>2.5000000000000001E-2</v>
          </cell>
          <cell r="BD89">
            <v>2.5000000000000001E-2</v>
          </cell>
          <cell r="BE89">
            <v>2.5000000000000001E-2</v>
          </cell>
          <cell r="BF89">
            <v>2.5000000000000001E-2</v>
          </cell>
          <cell r="BG89">
            <v>2.5000000000000001E-2</v>
          </cell>
          <cell r="BH89">
            <v>0.1</v>
          </cell>
          <cell r="BI89">
            <v>0.1</v>
          </cell>
          <cell r="BJ89">
            <v>0.1</v>
          </cell>
          <cell r="BK89">
            <v>0.1</v>
          </cell>
          <cell r="BL89">
            <v>0.1</v>
          </cell>
          <cell r="BM89">
            <v>0.1</v>
          </cell>
          <cell r="BN89">
            <v>0.1</v>
          </cell>
          <cell r="BO89">
            <v>0.1</v>
          </cell>
          <cell r="BP89">
            <v>0.1</v>
          </cell>
          <cell r="BQ89">
            <v>0.1</v>
          </cell>
          <cell r="BR89">
            <v>0.1</v>
          </cell>
          <cell r="BS89">
            <v>0.1</v>
          </cell>
          <cell r="BT89" t="str">
            <v>CFE</v>
          </cell>
          <cell r="BU89" t="str">
            <v>INT</v>
          </cell>
          <cell r="BV89">
            <v>0</v>
          </cell>
          <cell r="BW89">
            <v>0</v>
          </cell>
          <cell r="BX89">
            <v>0</v>
          </cell>
          <cell r="BY89">
            <v>6.1221263162311114E-2</v>
          </cell>
          <cell r="BZ89">
            <v>0</v>
          </cell>
          <cell r="CA89" t="str">
            <v>C</v>
          </cell>
          <cell r="CB89">
            <v>0</v>
          </cell>
          <cell r="CC89">
            <v>0</v>
          </cell>
          <cell r="CD89">
            <v>0</v>
          </cell>
        </row>
        <row r="90">
          <cell r="A90">
            <v>1</v>
          </cell>
          <cell r="B90">
            <v>6</v>
          </cell>
          <cell r="C90" t="str">
            <v>DIC</v>
          </cell>
          <cell r="D90">
            <v>47818</v>
          </cell>
          <cell r="E90">
            <v>2030</v>
          </cell>
          <cell r="F90" t="str">
            <v>COLOTLIPA</v>
          </cell>
          <cell r="G90">
            <v>2</v>
          </cell>
          <cell r="H90" t="str">
            <v>HID</v>
          </cell>
          <cell r="I90">
            <v>2</v>
          </cell>
          <cell r="J90">
            <v>2</v>
          </cell>
          <cell r="K90" t="str">
            <v>JUN</v>
          </cell>
          <cell r="L90">
            <v>1948</v>
          </cell>
          <cell r="M90" t="str">
            <v>ORI</v>
          </cell>
          <cell r="N90" t="str">
            <v>ACAPULCO</v>
          </cell>
          <cell r="O90" t="str">
            <v>HID</v>
          </cell>
          <cell r="P90">
            <v>17685</v>
          </cell>
          <cell r="Q90">
            <v>0.05</v>
          </cell>
          <cell r="R90">
            <v>0.2</v>
          </cell>
          <cell r="S90">
            <v>1.8275574736753777</v>
          </cell>
          <cell r="T90">
            <v>5.0000000000000001E-3</v>
          </cell>
          <cell r="U90">
            <v>2030</v>
          </cell>
          <cell r="V90" t="str">
            <v>S</v>
          </cell>
          <cell r="W90" t="str">
            <v>GRO</v>
          </cell>
          <cell r="X90">
            <v>2.5000000000000001E-2</v>
          </cell>
          <cell r="Y90">
            <v>2.5000000000000001E-2</v>
          </cell>
          <cell r="Z90">
            <v>2.5000000000000001E-2</v>
          </cell>
          <cell r="AA90">
            <v>2.5000000000000001E-2</v>
          </cell>
          <cell r="AB90">
            <v>2.5000000000000001E-2</v>
          </cell>
          <cell r="AC90">
            <v>2.5000000000000001E-2</v>
          </cell>
          <cell r="AD90">
            <v>2.5000000000000001E-2</v>
          </cell>
          <cell r="AE90">
            <v>2.5000000000000001E-2</v>
          </cell>
          <cell r="AF90">
            <v>2.5000000000000001E-2</v>
          </cell>
          <cell r="AG90">
            <v>2.5000000000000001E-2</v>
          </cell>
          <cell r="AH90">
            <v>2.5000000000000001E-2</v>
          </cell>
          <cell r="AI90">
            <v>2.5000000000000001E-2</v>
          </cell>
          <cell r="AJ90">
            <v>0.1</v>
          </cell>
          <cell r="AK90">
            <v>0.1</v>
          </cell>
          <cell r="AL90">
            <v>0.1</v>
          </cell>
          <cell r="AM90">
            <v>0.1</v>
          </cell>
          <cell r="AN90">
            <v>0.1</v>
          </cell>
          <cell r="AO90">
            <v>0.1</v>
          </cell>
          <cell r="AP90">
            <v>0.1</v>
          </cell>
          <cell r="AQ90">
            <v>0.1</v>
          </cell>
          <cell r="AR90">
            <v>0.1</v>
          </cell>
          <cell r="AS90">
            <v>0.1</v>
          </cell>
          <cell r="AT90">
            <v>0.1</v>
          </cell>
          <cell r="AU90">
            <v>0.1</v>
          </cell>
          <cell r="AV90">
            <v>2.5000000000000001E-2</v>
          </cell>
          <cell r="AW90">
            <v>2.5000000000000001E-2</v>
          </cell>
          <cell r="AX90">
            <v>2.5000000000000001E-2</v>
          </cell>
          <cell r="AY90">
            <v>2.5000000000000001E-2</v>
          </cell>
          <cell r="AZ90">
            <v>2.5000000000000001E-2</v>
          </cell>
          <cell r="BA90">
            <v>2.5000000000000001E-2</v>
          </cell>
          <cell r="BB90">
            <v>2.5000000000000001E-2</v>
          </cell>
          <cell r="BC90">
            <v>2.5000000000000001E-2</v>
          </cell>
          <cell r="BD90">
            <v>2.5000000000000001E-2</v>
          </cell>
          <cell r="BE90">
            <v>2.5000000000000001E-2</v>
          </cell>
          <cell r="BF90">
            <v>2.5000000000000001E-2</v>
          </cell>
          <cell r="BG90">
            <v>2.5000000000000001E-2</v>
          </cell>
          <cell r="BH90">
            <v>0.1</v>
          </cell>
          <cell r="BI90">
            <v>0.1</v>
          </cell>
          <cell r="BJ90">
            <v>0.1</v>
          </cell>
          <cell r="BK90">
            <v>0.1</v>
          </cell>
          <cell r="BL90">
            <v>0.1</v>
          </cell>
          <cell r="BM90">
            <v>0.1</v>
          </cell>
          <cell r="BN90">
            <v>0.1</v>
          </cell>
          <cell r="BO90">
            <v>0.1</v>
          </cell>
          <cell r="BP90">
            <v>0.1</v>
          </cell>
          <cell r="BQ90">
            <v>0.1</v>
          </cell>
          <cell r="BR90">
            <v>0.1</v>
          </cell>
          <cell r="BS90">
            <v>0.1</v>
          </cell>
          <cell r="BT90" t="str">
            <v>CFE</v>
          </cell>
          <cell r="BU90" t="str">
            <v>INT</v>
          </cell>
          <cell r="BV90">
            <v>0.05</v>
          </cell>
          <cell r="BW90">
            <v>0.05</v>
          </cell>
          <cell r="BX90">
            <v>0</v>
          </cell>
          <cell r="BY90">
            <v>6.1221263162311114E-2</v>
          </cell>
          <cell r="BZ90">
            <v>0.12244252632462223</v>
          </cell>
          <cell r="CB90">
            <v>1.99</v>
          </cell>
          <cell r="CC90">
            <v>2</v>
          </cell>
          <cell r="CD90">
            <v>2</v>
          </cell>
        </row>
        <row r="91">
          <cell r="A91">
            <v>1</v>
          </cell>
          <cell r="B91">
            <v>9</v>
          </cell>
          <cell r="I91">
            <v>0</v>
          </cell>
          <cell r="J91">
            <v>0</v>
          </cell>
          <cell r="K91" t="str">
            <v>SEP</v>
          </cell>
          <cell r="L91">
            <v>1948</v>
          </cell>
          <cell r="M91" t="str">
            <v>OCC</v>
          </cell>
          <cell r="N91" t="str">
            <v>CARAPAN</v>
          </cell>
          <cell r="O91" t="str">
            <v>TER</v>
          </cell>
          <cell r="P91">
            <v>17777</v>
          </cell>
          <cell r="Q91">
            <v>0</v>
          </cell>
          <cell r="R91">
            <v>0</v>
          </cell>
          <cell r="S91">
            <v>0</v>
          </cell>
          <cell r="T91">
            <v>5.0000000000000001E-3</v>
          </cell>
          <cell r="U91">
            <v>0</v>
          </cell>
          <cell r="V91" t="str">
            <v>S</v>
          </cell>
          <cell r="W91" t="str">
            <v>MICH</v>
          </cell>
          <cell r="X91">
            <v>2.5000000000000001E-2</v>
          </cell>
          <cell r="Y91">
            <v>2.5000000000000001E-2</v>
          </cell>
          <cell r="Z91">
            <v>2.5000000000000001E-2</v>
          </cell>
          <cell r="AA91">
            <v>2.5000000000000001E-2</v>
          </cell>
          <cell r="AB91">
            <v>2.5000000000000001E-2</v>
          </cell>
          <cell r="AC91">
            <v>2.5000000000000001E-2</v>
          </cell>
          <cell r="AD91">
            <v>2.5000000000000001E-2</v>
          </cell>
          <cell r="AE91">
            <v>2.5000000000000001E-2</v>
          </cell>
          <cell r="AF91">
            <v>2.5000000000000001E-2</v>
          </cell>
          <cell r="AG91">
            <v>2.5000000000000001E-2</v>
          </cell>
          <cell r="AH91">
            <v>2.5000000000000001E-2</v>
          </cell>
          <cell r="AI91">
            <v>2.5000000000000001E-2</v>
          </cell>
          <cell r="AJ91">
            <v>0.1</v>
          </cell>
          <cell r="AK91">
            <v>0.1</v>
          </cell>
          <cell r="AL91">
            <v>0.1</v>
          </cell>
          <cell r="AM91">
            <v>0.1</v>
          </cell>
          <cell r="AN91">
            <v>0.1</v>
          </cell>
          <cell r="AO91">
            <v>0.1</v>
          </cell>
          <cell r="AP91">
            <v>0.1</v>
          </cell>
          <cell r="AQ91">
            <v>0.1</v>
          </cell>
          <cell r="AR91">
            <v>0.1</v>
          </cell>
          <cell r="AS91">
            <v>0.1</v>
          </cell>
          <cell r="AT91">
            <v>0.1</v>
          </cell>
          <cell r="AU91">
            <v>0.1</v>
          </cell>
          <cell r="AV91">
            <v>2.5000000000000001E-2</v>
          </cell>
          <cell r="AW91">
            <v>2.5000000000000001E-2</v>
          </cell>
          <cell r="AX91">
            <v>2.5000000000000001E-2</v>
          </cell>
          <cell r="AY91">
            <v>2.5000000000000001E-2</v>
          </cell>
          <cell r="AZ91">
            <v>2.5000000000000001E-2</v>
          </cell>
          <cell r="BA91">
            <v>2.5000000000000001E-2</v>
          </cell>
          <cell r="BB91">
            <v>2.5000000000000001E-2</v>
          </cell>
          <cell r="BC91">
            <v>2.5000000000000001E-2</v>
          </cell>
          <cell r="BD91">
            <v>2.5000000000000001E-2</v>
          </cell>
          <cell r="BE91">
            <v>2.5000000000000001E-2</v>
          </cell>
          <cell r="BF91">
            <v>2.5000000000000001E-2</v>
          </cell>
          <cell r="BG91">
            <v>2.5000000000000001E-2</v>
          </cell>
          <cell r="BH91">
            <v>0.1</v>
          </cell>
          <cell r="BI91">
            <v>0.1</v>
          </cell>
          <cell r="BJ91">
            <v>0.1</v>
          </cell>
          <cell r="BK91">
            <v>0.1</v>
          </cell>
          <cell r="BL91">
            <v>0.1</v>
          </cell>
          <cell r="BM91">
            <v>0.1</v>
          </cell>
          <cell r="BN91">
            <v>0.1</v>
          </cell>
          <cell r="BO91">
            <v>0.1</v>
          </cell>
          <cell r="BP91">
            <v>0.1</v>
          </cell>
          <cell r="BQ91">
            <v>0.1</v>
          </cell>
          <cell r="BR91">
            <v>0.1</v>
          </cell>
          <cell r="BS91">
            <v>0.1</v>
          </cell>
          <cell r="BT91" t="str">
            <v>CFE</v>
          </cell>
          <cell r="BU91" t="str">
            <v>INT</v>
          </cell>
          <cell r="BV91">
            <v>0</v>
          </cell>
          <cell r="BW91">
            <v>0</v>
          </cell>
          <cell r="BX91">
            <v>0</v>
          </cell>
          <cell r="BY91">
            <v>6.1221263162311114E-2</v>
          </cell>
          <cell r="BZ91">
            <v>0</v>
          </cell>
          <cell r="CA91" t="str">
            <v>C</v>
          </cell>
          <cell r="CB91">
            <v>0</v>
          </cell>
          <cell r="CC91">
            <v>0</v>
          </cell>
          <cell r="CD91">
            <v>0</v>
          </cell>
        </row>
        <row r="92">
          <cell r="A92">
            <v>1</v>
          </cell>
          <cell r="B92">
            <v>8</v>
          </cell>
          <cell r="C92" t="str">
            <v>DIC</v>
          </cell>
          <cell r="D92">
            <v>47818</v>
          </cell>
          <cell r="E92">
            <v>2030</v>
          </cell>
          <cell r="F92" t="str">
            <v>COLOTLIPA</v>
          </cell>
          <cell r="G92">
            <v>3</v>
          </cell>
          <cell r="H92" t="str">
            <v>HID</v>
          </cell>
          <cell r="I92">
            <v>2</v>
          </cell>
          <cell r="J92">
            <v>2</v>
          </cell>
          <cell r="K92" t="str">
            <v>AGO</v>
          </cell>
          <cell r="L92">
            <v>1949</v>
          </cell>
          <cell r="M92" t="str">
            <v>ORI</v>
          </cell>
          <cell r="N92" t="str">
            <v>ACAPULCO</v>
          </cell>
          <cell r="O92" t="str">
            <v>HID</v>
          </cell>
          <cell r="P92">
            <v>18111</v>
          </cell>
          <cell r="Q92">
            <v>0.05</v>
          </cell>
          <cell r="R92">
            <v>0.2</v>
          </cell>
          <cell r="S92">
            <v>1.8275574736753777</v>
          </cell>
          <cell r="T92">
            <v>5.0000000000000001E-3</v>
          </cell>
          <cell r="U92">
            <v>2030</v>
          </cell>
          <cell r="V92" t="str">
            <v>S</v>
          </cell>
          <cell r="W92" t="str">
            <v>GRO</v>
          </cell>
          <cell r="X92">
            <v>2.5000000000000001E-2</v>
          </cell>
          <cell r="Y92">
            <v>2.5000000000000001E-2</v>
          </cell>
          <cell r="Z92">
            <v>2.5000000000000001E-2</v>
          </cell>
          <cell r="AA92">
            <v>2.5000000000000001E-2</v>
          </cell>
          <cell r="AB92">
            <v>2.5000000000000001E-2</v>
          </cell>
          <cell r="AC92">
            <v>2.5000000000000001E-2</v>
          </cell>
          <cell r="AD92">
            <v>2.5000000000000001E-2</v>
          </cell>
          <cell r="AE92">
            <v>2.5000000000000001E-2</v>
          </cell>
          <cell r="AF92">
            <v>2.5000000000000001E-2</v>
          </cell>
          <cell r="AG92">
            <v>2.5000000000000001E-2</v>
          </cell>
          <cell r="AH92">
            <v>2.5000000000000001E-2</v>
          </cell>
          <cell r="AI92">
            <v>2.5000000000000001E-2</v>
          </cell>
          <cell r="AJ92">
            <v>0.1</v>
          </cell>
          <cell r="AK92">
            <v>0.1</v>
          </cell>
          <cell r="AL92">
            <v>0.1</v>
          </cell>
          <cell r="AM92">
            <v>0.1</v>
          </cell>
          <cell r="AN92">
            <v>0.1</v>
          </cell>
          <cell r="AO92">
            <v>0.1</v>
          </cell>
          <cell r="AP92">
            <v>0.1</v>
          </cell>
          <cell r="AQ92">
            <v>0.1</v>
          </cell>
          <cell r="AR92">
            <v>0.1</v>
          </cell>
          <cell r="AS92">
            <v>0.1</v>
          </cell>
          <cell r="AT92">
            <v>0.1</v>
          </cell>
          <cell r="AU92">
            <v>0.1</v>
          </cell>
          <cell r="AV92">
            <v>2.5000000000000001E-2</v>
          </cell>
          <cell r="AW92">
            <v>2.5000000000000001E-2</v>
          </cell>
          <cell r="AX92">
            <v>2.5000000000000001E-2</v>
          </cell>
          <cell r="AY92">
            <v>2.5000000000000001E-2</v>
          </cell>
          <cell r="AZ92">
            <v>2.5000000000000001E-2</v>
          </cell>
          <cell r="BA92">
            <v>2.5000000000000001E-2</v>
          </cell>
          <cell r="BB92">
            <v>2.5000000000000001E-2</v>
          </cell>
          <cell r="BC92">
            <v>2.5000000000000001E-2</v>
          </cell>
          <cell r="BD92">
            <v>2.5000000000000001E-2</v>
          </cell>
          <cell r="BE92">
            <v>2.5000000000000001E-2</v>
          </cell>
          <cell r="BF92">
            <v>2.5000000000000001E-2</v>
          </cell>
          <cell r="BG92">
            <v>2.5000000000000001E-2</v>
          </cell>
          <cell r="BH92">
            <v>0.1</v>
          </cell>
          <cell r="BI92">
            <v>0.1</v>
          </cell>
          <cell r="BJ92">
            <v>0.1</v>
          </cell>
          <cell r="BK92">
            <v>0.1</v>
          </cell>
          <cell r="BL92">
            <v>0.1</v>
          </cell>
          <cell r="BM92">
            <v>0.1</v>
          </cell>
          <cell r="BN92">
            <v>0.1</v>
          </cell>
          <cell r="BO92">
            <v>0.1</v>
          </cell>
          <cell r="BP92">
            <v>0.1</v>
          </cell>
          <cell r="BQ92">
            <v>0.1</v>
          </cell>
          <cell r="BR92">
            <v>0.1</v>
          </cell>
          <cell r="BS92">
            <v>0.1</v>
          </cell>
          <cell r="BT92" t="str">
            <v>CFE</v>
          </cell>
          <cell r="BU92" t="str">
            <v>INT</v>
          </cell>
          <cell r="BV92">
            <v>0.05</v>
          </cell>
          <cell r="BW92">
            <v>0.05</v>
          </cell>
          <cell r="BX92">
            <v>0</v>
          </cell>
          <cell r="BY92">
            <v>6.1221263162311114E-2</v>
          </cell>
          <cell r="BZ92">
            <v>0.12244252632462223</v>
          </cell>
          <cell r="CB92">
            <v>1.99</v>
          </cell>
          <cell r="CC92">
            <v>2</v>
          </cell>
          <cell r="CD92">
            <v>2</v>
          </cell>
        </row>
        <row r="93">
          <cell r="A93">
            <v>1</v>
          </cell>
          <cell r="B93">
            <v>11</v>
          </cell>
          <cell r="C93" t="str">
            <v>ENE</v>
          </cell>
          <cell r="D93">
            <v>47484</v>
          </cell>
          <cell r="E93">
            <v>2030</v>
          </cell>
          <cell r="F93" t="str">
            <v>ZUMPIMITO</v>
          </cell>
          <cell r="G93">
            <v>4</v>
          </cell>
          <cell r="H93" t="str">
            <v>HID</v>
          </cell>
          <cell r="I93">
            <v>2.4</v>
          </cell>
          <cell r="J93">
            <v>2.4</v>
          </cell>
          <cell r="K93" t="str">
            <v>NOV</v>
          </cell>
          <cell r="L93">
            <v>1949</v>
          </cell>
          <cell r="M93" t="str">
            <v>OCC</v>
          </cell>
          <cell r="N93" t="str">
            <v>CARAPAN</v>
          </cell>
          <cell r="O93" t="str">
            <v>HID</v>
          </cell>
          <cell r="P93">
            <v>18203</v>
          </cell>
          <cell r="Q93">
            <v>0.06</v>
          </cell>
          <cell r="R93">
            <v>0.24</v>
          </cell>
          <cell r="S93">
            <v>2.1930689684104534</v>
          </cell>
          <cell r="T93">
            <v>5.0000000000000001E-3</v>
          </cell>
          <cell r="U93">
            <v>2030</v>
          </cell>
          <cell r="V93" t="str">
            <v>S</v>
          </cell>
          <cell r="W93" t="str">
            <v>MICH</v>
          </cell>
          <cell r="X93">
            <v>2.5000000000000001E-2</v>
          </cell>
          <cell r="Y93">
            <v>2.5000000000000001E-2</v>
          </cell>
          <cell r="Z93">
            <v>2.5000000000000001E-2</v>
          </cell>
          <cell r="AA93">
            <v>2.5000000000000001E-2</v>
          </cell>
          <cell r="AB93">
            <v>2.5000000000000001E-2</v>
          </cell>
          <cell r="AC93">
            <v>2.5000000000000001E-2</v>
          </cell>
          <cell r="AD93">
            <v>2.5000000000000001E-2</v>
          </cell>
          <cell r="AE93">
            <v>2.5000000000000001E-2</v>
          </cell>
          <cell r="AF93">
            <v>2.5000000000000001E-2</v>
          </cell>
          <cell r="AG93">
            <v>2.5000000000000001E-2</v>
          </cell>
          <cell r="AH93">
            <v>2.5000000000000001E-2</v>
          </cell>
          <cell r="AI93">
            <v>2.5000000000000001E-2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2.5000000000000001E-2</v>
          </cell>
          <cell r="AW93">
            <v>2.5000000000000001E-2</v>
          </cell>
          <cell r="AX93">
            <v>2.5000000000000001E-2</v>
          </cell>
          <cell r="AY93">
            <v>2.5000000000000001E-2</v>
          </cell>
          <cell r="AZ93">
            <v>2.5000000000000001E-2</v>
          </cell>
          <cell r="BA93">
            <v>2.5000000000000001E-2</v>
          </cell>
          <cell r="BB93">
            <v>2.5000000000000001E-2</v>
          </cell>
          <cell r="BC93">
            <v>2.5000000000000001E-2</v>
          </cell>
          <cell r="BD93">
            <v>2.5000000000000001E-2</v>
          </cell>
          <cell r="BE93">
            <v>2.5000000000000001E-2</v>
          </cell>
          <cell r="BF93">
            <v>2.5000000000000001E-2</v>
          </cell>
          <cell r="BG93">
            <v>2.5000000000000001E-2</v>
          </cell>
          <cell r="BH93">
            <v>0.1</v>
          </cell>
          <cell r="BI93">
            <v>0.1</v>
          </cell>
          <cell r="BJ93">
            <v>0.1</v>
          </cell>
          <cell r="BK93">
            <v>0.1</v>
          </cell>
          <cell r="BL93">
            <v>0.1</v>
          </cell>
          <cell r="BM93">
            <v>0.1</v>
          </cell>
          <cell r="BN93">
            <v>0.1</v>
          </cell>
          <cell r="BO93">
            <v>0.1</v>
          </cell>
          <cell r="BP93">
            <v>0.1</v>
          </cell>
          <cell r="BQ93">
            <v>0.1</v>
          </cell>
          <cell r="BR93">
            <v>0.1</v>
          </cell>
          <cell r="BS93">
            <v>0.1</v>
          </cell>
          <cell r="BT93" t="str">
            <v>CFE</v>
          </cell>
          <cell r="BU93" t="str">
            <v>INT</v>
          </cell>
          <cell r="BV93">
            <v>0.06</v>
          </cell>
          <cell r="BW93">
            <v>0.06</v>
          </cell>
          <cell r="BX93">
            <v>0</v>
          </cell>
          <cell r="BY93">
            <v>6.1221263162311114E-2</v>
          </cell>
          <cell r="BZ93">
            <v>0.14693103158954668</v>
          </cell>
          <cell r="CA93" t="str">
            <v>C</v>
          </cell>
          <cell r="CB93">
            <v>2.3879999999999999</v>
          </cell>
          <cell r="CC93">
            <v>2.4</v>
          </cell>
          <cell r="CD93">
            <v>2.4</v>
          </cell>
        </row>
        <row r="94">
          <cell r="A94">
            <v>1</v>
          </cell>
          <cell r="B94">
            <v>1</v>
          </cell>
          <cell r="C94" t="str">
            <v>DIC</v>
          </cell>
          <cell r="D94">
            <v>47818</v>
          </cell>
          <cell r="E94">
            <v>2030</v>
          </cell>
          <cell r="F94" t="str">
            <v>COLIMILLA</v>
          </cell>
          <cell r="G94">
            <v>4</v>
          </cell>
          <cell r="H94" t="str">
            <v>HID</v>
          </cell>
          <cell r="I94">
            <v>12.8</v>
          </cell>
          <cell r="J94">
            <v>12.8</v>
          </cell>
          <cell r="K94" t="str">
            <v>ENE</v>
          </cell>
          <cell r="L94">
            <v>1950</v>
          </cell>
          <cell r="M94" t="str">
            <v>OCC</v>
          </cell>
          <cell r="N94" t="str">
            <v>GUADALAJA</v>
          </cell>
          <cell r="O94" t="str">
            <v>HID</v>
          </cell>
          <cell r="P94">
            <v>18264</v>
          </cell>
          <cell r="Q94">
            <v>0.23039999999999999</v>
          </cell>
          <cell r="R94">
            <v>10.5472</v>
          </cell>
          <cell r="S94">
            <v>11.785967831522418</v>
          </cell>
          <cell r="T94">
            <v>5.0000000000000001E-3</v>
          </cell>
          <cell r="U94">
            <v>2030</v>
          </cell>
          <cell r="V94" t="str">
            <v>S</v>
          </cell>
          <cell r="W94" t="str">
            <v>JAL</v>
          </cell>
          <cell r="X94">
            <v>1.7999999999999999E-2</v>
          </cell>
          <cell r="Y94">
            <v>1.7999999999999999E-2</v>
          </cell>
          <cell r="Z94">
            <v>1.7999999999999999E-2</v>
          </cell>
          <cell r="AA94">
            <v>1.7999999999999999E-2</v>
          </cell>
          <cell r="AB94">
            <v>1.7999999999999999E-2</v>
          </cell>
          <cell r="AC94">
            <v>1.7999999999999999E-2</v>
          </cell>
          <cell r="AD94">
            <v>1.7999999999999999E-2</v>
          </cell>
          <cell r="AE94">
            <v>1.7999999999999999E-2</v>
          </cell>
          <cell r="AF94">
            <v>1.7999999999999999E-2</v>
          </cell>
          <cell r="AG94">
            <v>1.7999999999999999E-2</v>
          </cell>
          <cell r="AH94">
            <v>1.7999999999999999E-2</v>
          </cell>
          <cell r="AI94">
            <v>1.7999999999999999E-2</v>
          </cell>
          <cell r="AJ94">
            <v>0.82399999999999995</v>
          </cell>
          <cell r="AK94">
            <v>0.82399999999999995</v>
          </cell>
          <cell r="AL94">
            <v>0.82399999999999995</v>
          </cell>
          <cell r="AM94">
            <v>0.82399999999999995</v>
          </cell>
          <cell r="AN94">
            <v>0.82399999999999995</v>
          </cell>
          <cell r="AO94">
            <v>0.82399999999999995</v>
          </cell>
          <cell r="AP94">
            <v>0.82399999999999995</v>
          </cell>
          <cell r="AQ94">
            <v>0.82399999999999995</v>
          </cell>
          <cell r="AR94">
            <v>0.82399999999999995</v>
          </cell>
          <cell r="AS94">
            <v>0.82399999999999995</v>
          </cell>
          <cell r="AT94">
            <v>0.82399999999999995</v>
          </cell>
          <cell r="AU94">
            <v>0.82399999999999995</v>
          </cell>
          <cell r="AV94">
            <v>1.7999999999999999E-2</v>
          </cell>
          <cell r="AW94">
            <v>1.7999999999999999E-2</v>
          </cell>
          <cell r="AX94">
            <v>1.7999999999999999E-2</v>
          </cell>
          <cell r="AY94">
            <v>1.7999999999999999E-2</v>
          </cell>
          <cell r="AZ94">
            <v>1.7999999999999999E-2</v>
          </cell>
          <cell r="BA94">
            <v>1.7999999999999999E-2</v>
          </cell>
          <cell r="BB94">
            <v>1.7999999999999999E-2</v>
          </cell>
          <cell r="BC94">
            <v>1.7999999999999999E-2</v>
          </cell>
          <cell r="BD94">
            <v>1.7999999999999999E-2</v>
          </cell>
          <cell r="BE94">
            <v>1.7999999999999999E-2</v>
          </cell>
          <cell r="BF94">
            <v>1.7999999999999999E-2</v>
          </cell>
          <cell r="BG94">
            <v>1.7999999999999999E-2</v>
          </cell>
          <cell r="BH94">
            <v>0.82399999999999995</v>
          </cell>
          <cell r="BI94">
            <v>0.82399999999999995</v>
          </cell>
          <cell r="BJ94">
            <v>0.82399999999999995</v>
          </cell>
          <cell r="BK94">
            <v>0.82399999999999995</v>
          </cell>
          <cell r="BL94">
            <v>0.82399999999999995</v>
          </cell>
          <cell r="BM94">
            <v>0.82399999999999995</v>
          </cell>
          <cell r="BN94">
            <v>0.82399999999999995</v>
          </cell>
          <cell r="BO94">
            <v>0.82399999999999995</v>
          </cell>
          <cell r="BP94">
            <v>0.82399999999999995</v>
          </cell>
          <cell r="BQ94">
            <v>0.82399999999999995</v>
          </cell>
          <cell r="BR94">
            <v>0.82399999999999995</v>
          </cell>
          <cell r="BS94">
            <v>0.82399999999999995</v>
          </cell>
          <cell r="BT94" t="str">
            <v>CFE</v>
          </cell>
          <cell r="BU94" t="str">
            <v>INT</v>
          </cell>
          <cell r="BV94">
            <v>0.23039999999999999</v>
          </cell>
          <cell r="BW94">
            <v>0.23039999999999999</v>
          </cell>
          <cell r="BX94">
            <v>0</v>
          </cell>
          <cell r="BY94">
            <v>6.1221263162311114E-2</v>
          </cell>
          <cell r="BZ94">
            <v>0.78363216847758232</v>
          </cell>
          <cell r="CB94">
            <v>12.736000000000001</v>
          </cell>
          <cell r="CC94">
            <v>12.8</v>
          </cell>
          <cell r="CD94">
            <v>12.8</v>
          </cell>
        </row>
        <row r="95">
          <cell r="A95">
            <v>1</v>
          </cell>
          <cell r="B95">
            <v>1</v>
          </cell>
          <cell r="C95" t="str">
            <v>DIC</v>
          </cell>
          <cell r="D95">
            <v>42339</v>
          </cell>
          <cell r="E95">
            <v>2015</v>
          </cell>
          <cell r="F95" t="str">
            <v>NECAXA</v>
          </cell>
          <cell r="G95">
            <v>10</v>
          </cell>
          <cell r="H95" t="str">
            <v>HID</v>
          </cell>
          <cell r="I95">
            <v>16</v>
          </cell>
          <cell r="J95">
            <v>16</v>
          </cell>
          <cell r="K95" t="str">
            <v>ENE</v>
          </cell>
          <cell r="L95">
            <v>1950</v>
          </cell>
          <cell r="M95" t="str">
            <v>CEN</v>
          </cell>
          <cell r="N95" t="str">
            <v>CENTRAL</v>
          </cell>
          <cell r="O95" t="str">
            <v>HID</v>
          </cell>
          <cell r="P95">
            <v>18264</v>
          </cell>
          <cell r="Q95">
            <v>14.4</v>
          </cell>
          <cell r="R95">
            <v>1.6</v>
          </cell>
          <cell r="S95">
            <v>0.62045978940302182</v>
          </cell>
          <cell r="T95">
            <v>5.0000000000000001E-3</v>
          </cell>
          <cell r="U95">
            <v>2015</v>
          </cell>
          <cell r="V95" t="str">
            <v>S</v>
          </cell>
          <cell r="W95" t="str">
            <v>PUE</v>
          </cell>
          <cell r="X95">
            <v>0.9</v>
          </cell>
          <cell r="Y95">
            <v>0.9</v>
          </cell>
          <cell r="Z95">
            <v>0.9</v>
          </cell>
          <cell r="AA95">
            <v>0.9</v>
          </cell>
          <cell r="AB95">
            <v>0.9</v>
          </cell>
          <cell r="AC95">
            <v>0.9</v>
          </cell>
          <cell r="AD95">
            <v>0.9</v>
          </cell>
          <cell r="AE95">
            <v>0.9</v>
          </cell>
          <cell r="AF95">
            <v>0.9</v>
          </cell>
          <cell r="AG95">
            <v>0.9</v>
          </cell>
          <cell r="AH95">
            <v>0.9</v>
          </cell>
          <cell r="AI95">
            <v>0.9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0.1</v>
          </cell>
          <cell r="AQ95">
            <v>0.1</v>
          </cell>
          <cell r="AR95">
            <v>0.1</v>
          </cell>
          <cell r="AS95">
            <v>0.1</v>
          </cell>
          <cell r="AT95">
            <v>0.1</v>
          </cell>
          <cell r="AU95">
            <v>0.1</v>
          </cell>
          <cell r="AV95">
            <v>0.9</v>
          </cell>
          <cell r="AW95">
            <v>0.9</v>
          </cell>
          <cell r="AX95">
            <v>0.9</v>
          </cell>
          <cell r="AY95">
            <v>0.9</v>
          </cell>
          <cell r="AZ95">
            <v>0.9</v>
          </cell>
          <cell r="BA95">
            <v>0.9</v>
          </cell>
          <cell r="BB95">
            <v>0.9</v>
          </cell>
          <cell r="BC95">
            <v>0.9</v>
          </cell>
          <cell r="BD95">
            <v>0.9</v>
          </cell>
          <cell r="BE95">
            <v>0.9</v>
          </cell>
          <cell r="BF95">
            <v>0.9</v>
          </cell>
          <cell r="BG95">
            <v>0.9</v>
          </cell>
          <cell r="BH95">
            <v>0.1</v>
          </cell>
          <cell r="BI95">
            <v>0.1</v>
          </cell>
          <cell r="BJ95">
            <v>0.1</v>
          </cell>
          <cell r="BK95">
            <v>0.1</v>
          </cell>
          <cell r="BL95">
            <v>0.1</v>
          </cell>
          <cell r="BM95">
            <v>0.1</v>
          </cell>
          <cell r="BN95">
            <v>0.1</v>
          </cell>
          <cell r="BO95">
            <v>0.1</v>
          </cell>
          <cell r="BP95">
            <v>0.1</v>
          </cell>
          <cell r="BQ95">
            <v>0.1</v>
          </cell>
          <cell r="BR95">
            <v>0.1</v>
          </cell>
          <cell r="BS95">
            <v>0.1</v>
          </cell>
          <cell r="BT95" t="str">
            <v>CFE</v>
          </cell>
          <cell r="BU95" t="str">
            <v>INT</v>
          </cell>
          <cell r="BV95">
            <v>14.4</v>
          </cell>
          <cell r="BW95">
            <v>14.4</v>
          </cell>
          <cell r="BX95">
            <v>0</v>
          </cell>
          <cell r="BY95">
            <v>6.1221263162311114E-2</v>
          </cell>
          <cell r="BZ95">
            <v>0.97954021059697782</v>
          </cell>
          <cell r="CA95" t="str">
            <v>C</v>
          </cell>
          <cell r="CB95">
            <v>15.92</v>
          </cell>
          <cell r="CC95">
            <v>16</v>
          </cell>
          <cell r="CD95">
            <v>16</v>
          </cell>
        </row>
        <row r="96">
          <cell r="A96">
            <v>1</v>
          </cell>
          <cell r="B96">
            <v>1</v>
          </cell>
          <cell r="C96" t="str">
            <v>DIC</v>
          </cell>
          <cell r="D96">
            <v>47818</v>
          </cell>
          <cell r="E96">
            <v>2030</v>
          </cell>
          <cell r="F96" t="str">
            <v>COLIMILLA</v>
          </cell>
          <cell r="G96">
            <v>3</v>
          </cell>
          <cell r="H96" t="str">
            <v>HID</v>
          </cell>
          <cell r="I96">
            <v>12.8</v>
          </cell>
          <cell r="J96">
            <v>12.8</v>
          </cell>
          <cell r="K96" t="str">
            <v>ENE</v>
          </cell>
          <cell r="L96">
            <v>1950</v>
          </cell>
          <cell r="M96" t="str">
            <v>OCC</v>
          </cell>
          <cell r="N96" t="str">
            <v>GUADALAJA</v>
          </cell>
          <cell r="O96" t="str">
            <v>HID</v>
          </cell>
          <cell r="P96">
            <v>18264</v>
          </cell>
          <cell r="Q96">
            <v>0.23039999999999999</v>
          </cell>
          <cell r="R96">
            <v>10.5472</v>
          </cell>
          <cell r="S96">
            <v>11.785967831522418</v>
          </cell>
          <cell r="T96">
            <v>5.0000000000000001E-3</v>
          </cell>
          <cell r="U96">
            <v>2030</v>
          </cell>
          <cell r="V96" t="str">
            <v>S</v>
          </cell>
          <cell r="W96" t="str">
            <v>JAL</v>
          </cell>
          <cell r="X96">
            <v>1.7999999999999999E-2</v>
          </cell>
          <cell r="Y96">
            <v>1.7999999999999999E-2</v>
          </cell>
          <cell r="Z96">
            <v>1.7999999999999999E-2</v>
          </cell>
          <cell r="AA96">
            <v>1.7999999999999999E-2</v>
          </cell>
          <cell r="AB96">
            <v>1.7999999999999999E-2</v>
          </cell>
          <cell r="AC96">
            <v>1.7999999999999999E-2</v>
          </cell>
          <cell r="AD96">
            <v>1.7999999999999999E-2</v>
          </cell>
          <cell r="AE96">
            <v>1.7999999999999999E-2</v>
          </cell>
          <cell r="AF96">
            <v>1.7999999999999999E-2</v>
          </cell>
          <cell r="AG96">
            <v>1.7999999999999999E-2</v>
          </cell>
          <cell r="AH96">
            <v>1.7999999999999999E-2</v>
          </cell>
          <cell r="AI96">
            <v>1.7999999999999999E-2</v>
          </cell>
          <cell r="AJ96">
            <v>0.82399999999999995</v>
          </cell>
          <cell r="AK96">
            <v>0.82399999999999995</v>
          </cell>
          <cell r="AL96">
            <v>0.82399999999999995</v>
          </cell>
          <cell r="AM96">
            <v>0.82399999999999995</v>
          </cell>
          <cell r="AN96">
            <v>0.82399999999999995</v>
          </cell>
          <cell r="AO96">
            <v>0.82399999999999995</v>
          </cell>
          <cell r="AP96">
            <v>0.82399999999999995</v>
          </cell>
          <cell r="AQ96">
            <v>0.82399999999999995</v>
          </cell>
          <cell r="AR96">
            <v>0.82399999999999995</v>
          </cell>
          <cell r="AS96">
            <v>0.82399999999999995</v>
          </cell>
          <cell r="AT96">
            <v>0.82399999999999995</v>
          </cell>
          <cell r="AU96">
            <v>0.82399999999999995</v>
          </cell>
          <cell r="AV96">
            <v>1.7999999999999999E-2</v>
          </cell>
          <cell r="AW96">
            <v>1.7999999999999999E-2</v>
          </cell>
          <cell r="AX96">
            <v>1.7999999999999999E-2</v>
          </cell>
          <cell r="AY96">
            <v>1.7999999999999999E-2</v>
          </cell>
          <cell r="AZ96">
            <v>1.7999999999999999E-2</v>
          </cell>
          <cell r="BA96">
            <v>1.7999999999999999E-2</v>
          </cell>
          <cell r="BB96">
            <v>1.7999999999999999E-2</v>
          </cell>
          <cell r="BC96">
            <v>1.7999999999999999E-2</v>
          </cell>
          <cell r="BD96">
            <v>1.7999999999999999E-2</v>
          </cell>
          <cell r="BE96">
            <v>1.7999999999999999E-2</v>
          </cell>
          <cell r="BF96">
            <v>1.7999999999999999E-2</v>
          </cell>
          <cell r="BG96">
            <v>1.7999999999999999E-2</v>
          </cell>
          <cell r="BH96">
            <v>0.82399999999999995</v>
          </cell>
          <cell r="BI96">
            <v>0.82399999999999995</v>
          </cell>
          <cell r="BJ96">
            <v>0.82399999999999995</v>
          </cell>
          <cell r="BK96">
            <v>0.82399999999999995</v>
          </cell>
          <cell r="BL96">
            <v>0.82399999999999995</v>
          </cell>
          <cell r="BM96">
            <v>0.82399999999999995</v>
          </cell>
          <cell r="BN96">
            <v>0.82399999999999995</v>
          </cell>
          <cell r="BO96">
            <v>0.82399999999999995</v>
          </cell>
          <cell r="BP96">
            <v>0.82399999999999995</v>
          </cell>
          <cell r="BQ96">
            <v>0.82399999999999995</v>
          </cell>
          <cell r="BR96">
            <v>0.82399999999999995</v>
          </cell>
          <cell r="BS96">
            <v>0.82399999999999995</v>
          </cell>
          <cell r="BT96" t="str">
            <v>CFE</v>
          </cell>
          <cell r="BU96" t="str">
            <v>INT</v>
          </cell>
          <cell r="BV96">
            <v>0.23039999999999999</v>
          </cell>
          <cell r="BW96">
            <v>0.23039999999999999</v>
          </cell>
          <cell r="BX96">
            <v>0</v>
          </cell>
          <cell r="BY96">
            <v>6.1221263162311114E-2</v>
          </cell>
          <cell r="BZ96">
            <v>0.78363216847758232</v>
          </cell>
          <cell r="CB96">
            <v>12.736000000000001</v>
          </cell>
          <cell r="CC96">
            <v>12.8</v>
          </cell>
          <cell r="CD96">
            <v>12.8</v>
          </cell>
        </row>
        <row r="97">
          <cell r="A97">
            <v>1</v>
          </cell>
          <cell r="B97">
            <v>1</v>
          </cell>
          <cell r="C97" t="str">
            <v>DIC</v>
          </cell>
          <cell r="D97">
            <v>47818</v>
          </cell>
          <cell r="E97">
            <v>2030</v>
          </cell>
          <cell r="F97" t="str">
            <v>COLIMILLA</v>
          </cell>
          <cell r="G97">
            <v>2</v>
          </cell>
          <cell r="H97" t="str">
            <v>HID</v>
          </cell>
          <cell r="I97">
            <v>12.8</v>
          </cell>
          <cell r="J97">
            <v>12.8</v>
          </cell>
          <cell r="K97" t="str">
            <v>ENE</v>
          </cell>
          <cell r="L97">
            <v>1950</v>
          </cell>
          <cell r="M97" t="str">
            <v>OCC</v>
          </cell>
          <cell r="N97" t="str">
            <v>GUADALAJA</v>
          </cell>
          <cell r="O97" t="str">
            <v>HID</v>
          </cell>
          <cell r="P97">
            <v>18264</v>
          </cell>
          <cell r="Q97">
            <v>0.23039999999999999</v>
          </cell>
          <cell r="R97">
            <v>10.5472</v>
          </cell>
          <cell r="S97">
            <v>11.785967831522418</v>
          </cell>
          <cell r="T97">
            <v>5.0000000000000001E-3</v>
          </cell>
          <cell r="U97">
            <v>2030</v>
          </cell>
          <cell r="V97" t="str">
            <v>S</v>
          </cell>
          <cell r="W97" t="str">
            <v>JAL</v>
          </cell>
          <cell r="X97">
            <v>1.7999999999999999E-2</v>
          </cell>
          <cell r="Y97">
            <v>1.7999999999999999E-2</v>
          </cell>
          <cell r="Z97">
            <v>1.7999999999999999E-2</v>
          </cell>
          <cell r="AA97">
            <v>1.7999999999999999E-2</v>
          </cell>
          <cell r="AB97">
            <v>1.7999999999999999E-2</v>
          </cell>
          <cell r="AC97">
            <v>1.7999999999999999E-2</v>
          </cell>
          <cell r="AD97">
            <v>1.7999999999999999E-2</v>
          </cell>
          <cell r="AE97">
            <v>1.7999999999999999E-2</v>
          </cell>
          <cell r="AF97">
            <v>1.7999999999999999E-2</v>
          </cell>
          <cell r="AG97">
            <v>1.7999999999999999E-2</v>
          </cell>
          <cell r="AH97">
            <v>1.7999999999999999E-2</v>
          </cell>
          <cell r="AI97">
            <v>1.7999999999999999E-2</v>
          </cell>
          <cell r="AJ97">
            <v>0.82399999999999995</v>
          </cell>
          <cell r="AK97">
            <v>0.82399999999999995</v>
          </cell>
          <cell r="AL97">
            <v>0.82399999999999995</v>
          </cell>
          <cell r="AM97">
            <v>0.82399999999999995</v>
          </cell>
          <cell r="AN97">
            <v>0.82399999999999995</v>
          </cell>
          <cell r="AO97">
            <v>0.82399999999999995</v>
          </cell>
          <cell r="AP97">
            <v>0.82399999999999995</v>
          </cell>
          <cell r="AQ97">
            <v>0.82399999999999995</v>
          </cell>
          <cell r="AR97">
            <v>0.82399999999999995</v>
          </cell>
          <cell r="AS97">
            <v>0.82399999999999995</v>
          </cell>
          <cell r="AT97">
            <v>0.82399999999999995</v>
          </cell>
          <cell r="AU97">
            <v>0.82399999999999995</v>
          </cell>
          <cell r="AV97">
            <v>1.7999999999999999E-2</v>
          </cell>
          <cell r="AW97">
            <v>1.7999999999999999E-2</v>
          </cell>
          <cell r="AX97">
            <v>1.7999999999999999E-2</v>
          </cell>
          <cell r="AY97">
            <v>1.7999999999999999E-2</v>
          </cell>
          <cell r="AZ97">
            <v>1.7999999999999999E-2</v>
          </cell>
          <cell r="BA97">
            <v>1.7999999999999999E-2</v>
          </cell>
          <cell r="BB97">
            <v>1.7999999999999999E-2</v>
          </cell>
          <cell r="BC97">
            <v>1.7999999999999999E-2</v>
          </cell>
          <cell r="BD97">
            <v>1.7999999999999999E-2</v>
          </cell>
          <cell r="BE97">
            <v>1.7999999999999999E-2</v>
          </cell>
          <cell r="BF97">
            <v>1.7999999999999999E-2</v>
          </cell>
          <cell r="BG97">
            <v>1.7999999999999999E-2</v>
          </cell>
          <cell r="BH97">
            <v>0.82399999999999995</v>
          </cell>
          <cell r="BI97">
            <v>0.82399999999999995</v>
          </cell>
          <cell r="BJ97">
            <v>0.82399999999999995</v>
          </cell>
          <cell r="BK97">
            <v>0.82399999999999995</v>
          </cell>
          <cell r="BL97">
            <v>0.82399999999999995</v>
          </cell>
          <cell r="BM97">
            <v>0.82399999999999995</v>
          </cell>
          <cell r="BN97">
            <v>0.82399999999999995</v>
          </cell>
          <cell r="BO97">
            <v>0.82399999999999995</v>
          </cell>
          <cell r="BP97">
            <v>0.82399999999999995</v>
          </cell>
          <cell r="BQ97">
            <v>0.82399999999999995</v>
          </cell>
          <cell r="BR97">
            <v>0.82399999999999995</v>
          </cell>
          <cell r="BS97">
            <v>0.82399999999999995</v>
          </cell>
          <cell r="BT97" t="str">
            <v>CFE</v>
          </cell>
          <cell r="BU97" t="str">
            <v>INT</v>
          </cell>
          <cell r="BV97">
            <v>0.23039999999999999</v>
          </cell>
          <cell r="BW97">
            <v>0.23039999999999999</v>
          </cell>
          <cell r="BX97">
            <v>0</v>
          </cell>
          <cell r="BY97">
            <v>6.1221263162311114E-2</v>
          </cell>
          <cell r="BZ97">
            <v>0.78363216847758232</v>
          </cell>
          <cell r="CB97">
            <v>12.736000000000001</v>
          </cell>
          <cell r="CC97">
            <v>12.8</v>
          </cell>
          <cell r="CD97">
            <v>12.8</v>
          </cell>
        </row>
        <row r="98">
          <cell r="A98">
            <v>1</v>
          </cell>
          <cell r="B98">
            <v>1</v>
          </cell>
          <cell r="C98" t="str">
            <v>DIC</v>
          </cell>
          <cell r="D98">
            <v>47818</v>
          </cell>
          <cell r="E98">
            <v>2030</v>
          </cell>
          <cell r="F98" t="str">
            <v>COLIMILLA</v>
          </cell>
          <cell r="G98">
            <v>1</v>
          </cell>
          <cell r="H98" t="str">
            <v>HID</v>
          </cell>
          <cell r="I98">
            <v>12.8</v>
          </cell>
          <cell r="J98">
            <v>12.8</v>
          </cell>
          <cell r="K98" t="str">
            <v>ENE</v>
          </cell>
          <cell r="L98">
            <v>1950</v>
          </cell>
          <cell r="M98" t="str">
            <v>OCC</v>
          </cell>
          <cell r="N98" t="str">
            <v>GUADALAJA</v>
          </cell>
          <cell r="O98" t="str">
            <v>HID</v>
          </cell>
          <cell r="P98">
            <v>18264</v>
          </cell>
          <cell r="Q98">
            <v>0.23039999999999999</v>
          </cell>
          <cell r="R98">
            <v>10.5472</v>
          </cell>
          <cell r="S98">
            <v>11.785967831522418</v>
          </cell>
          <cell r="T98">
            <v>5.0000000000000001E-3</v>
          </cell>
          <cell r="U98">
            <v>2030</v>
          </cell>
          <cell r="V98" t="str">
            <v>S</v>
          </cell>
          <cell r="W98" t="str">
            <v>JAL</v>
          </cell>
          <cell r="X98">
            <v>1.7999999999999999E-2</v>
          </cell>
          <cell r="Y98">
            <v>1.7999999999999999E-2</v>
          </cell>
          <cell r="Z98">
            <v>1.7999999999999999E-2</v>
          </cell>
          <cell r="AA98">
            <v>1.7999999999999999E-2</v>
          </cell>
          <cell r="AB98">
            <v>1.7999999999999999E-2</v>
          </cell>
          <cell r="AC98">
            <v>1.7999999999999999E-2</v>
          </cell>
          <cell r="AD98">
            <v>1.7999999999999999E-2</v>
          </cell>
          <cell r="AE98">
            <v>1.7999999999999999E-2</v>
          </cell>
          <cell r="AF98">
            <v>1.7999999999999999E-2</v>
          </cell>
          <cell r="AG98">
            <v>1.7999999999999999E-2</v>
          </cell>
          <cell r="AH98">
            <v>1.7999999999999999E-2</v>
          </cell>
          <cell r="AI98">
            <v>1.7999999999999999E-2</v>
          </cell>
          <cell r="AJ98">
            <v>0.82399999999999995</v>
          </cell>
          <cell r="AK98">
            <v>0.82399999999999995</v>
          </cell>
          <cell r="AL98">
            <v>0.82399999999999995</v>
          </cell>
          <cell r="AM98">
            <v>0.82399999999999995</v>
          </cell>
          <cell r="AN98">
            <v>0.82399999999999995</v>
          </cell>
          <cell r="AO98">
            <v>0.82399999999999995</v>
          </cell>
          <cell r="AP98">
            <v>0.82399999999999995</v>
          </cell>
          <cell r="AQ98">
            <v>0.82399999999999995</v>
          </cell>
          <cell r="AR98">
            <v>0.82399999999999995</v>
          </cell>
          <cell r="AS98">
            <v>0.82399999999999995</v>
          </cell>
          <cell r="AT98">
            <v>0.82399999999999995</v>
          </cell>
          <cell r="AU98">
            <v>0.82399999999999995</v>
          </cell>
          <cell r="AV98">
            <v>1.7999999999999999E-2</v>
          </cell>
          <cell r="AW98">
            <v>1.7999999999999999E-2</v>
          </cell>
          <cell r="AX98">
            <v>1.7999999999999999E-2</v>
          </cell>
          <cell r="AY98">
            <v>1.7999999999999999E-2</v>
          </cell>
          <cell r="AZ98">
            <v>1.7999999999999999E-2</v>
          </cell>
          <cell r="BA98">
            <v>1.7999999999999999E-2</v>
          </cell>
          <cell r="BB98">
            <v>1.7999999999999999E-2</v>
          </cell>
          <cell r="BC98">
            <v>1.7999999999999999E-2</v>
          </cell>
          <cell r="BD98">
            <v>1.7999999999999999E-2</v>
          </cell>
          <cell r="BE98">
            <v>1.7999999999999999E-2</v>
          </cell>
          <cell r="BF98">
            <v>1.7999999999999999E-2</v>
          </cell>
          <cell r="BG98">
            <v>1.7999999999999999E-2</v>
          </cell>
          <cell r="BH98">
            <v>0.82399999999999995</v>
          </cell>
          <cell r="BI98">
            <v>0.82399999999999995</v>
          </cell>
          <cell r="BJ98">
            <v>0.82399999999999995</v>
          </cell>
          <cell r="BK98">
            <v>0.82399999999999995</v>
          </cell>
          <cell r="BL98">
            <v>0.82399999999999995</v>
          </cell>
          <cell r="BM98">
            <v>0.82399999999999995</v>
          </cell>
          <cell r="BN98">
            <v>0.82399999999999995</v>
          </cell>
          <cell r="BO98">
            <v>0.82399999999999995</v>
          </cell>
          <cell r="BP98">
            <v>0.82399999999999995</v>
          </cell>
          <cell r="BQ98">
            <v>0.82399999999999995</v>
          </cell>
          <cell r="BR98">
            <v>0.82399999999999995</v>
          </cell>
          <cell r="BS98">
            <v>0.82399999999999995</v>
          </cell>
          <cell r="BT98" t="str">
            <v>CFE</v>
          </cell>
          <cell r="BU98" t="str">
            <v>INT</v>
          </cell>
          <cell r="BV98">
            <v>0.23039999999999999</v>
          </cell>
          <cell r="BW98">
            <v>0.23039999999999999</v>
          </cell>
          <cell r="BX98">
            <v>0</v>
          </cell>
          <cell r="BY98">
            <v>6.1221263162311114E-2</v>
          </cell>
          <cell r="BZ98">
            <v>0.78363216847758232</v>
          </cell>
          <cell r="CB98">
            <v>12.736000000000001</v>
          </cell>
          <cell r="CC98">
            <v>12.8</v>
          </cell>
          <cell r="CD98">
            <v>12.8</v>
          </cell>
        </row>
        <row r="99">
          <cell r="A99">
            <v>1</v>
          </cell>
          <cell r="B99">
            <v>12</v>
          </cell>
          <cell r="C99" t="str">
            <v>DIC</v>
          </cell>
          <cell r="D99">
            <v>42339</v>
          </cell>
          <cell r="E99">
            <v>2015</v>
          </cell>
          <cell r="F99" t="str">
            <v>LERMA   (  TEPUXTEPEC  )</v>
          </cell>
          <cell r="G99">
            <v>3</v>
          </cell>
          <cell r="H99" t="str">
            <v>HID</v>
          </cell>
          <cell r="I99">
            <v>20</v>
          </cell>
          <cell r="J99">
            <v>20</v>
          </cell>
          <cell r="K99" t="str">
            <v>DIC</v>
          </cell>
          <cell r="L99">
            <v>1950</v>
          </cell>
          <cell r="M99" t="str">
            <v>CEN</v>
          </cell>
          <cell r="N99" t="str">
            <v>CENTRAL</v>
          </cell>
          <cell r="O99" t="str">
            <v>HID</v>
          </cell>
          <cell r="P99">
            <v>18598</v>
          </cell>
          <cell r="Q99">
            <v>18</v>
          </cell>
          <cell r="R99">
            <v>2</v>
          </cell>
          <cell r="S99">
            <v>0.77557473675377775</v>
          </cell>
          <cell r="T99">
            <v>5.0000000000000001E-3</v>
          </cell>
          <cell r="U99">
            <v>2015</v>
          </cell>
          <cell r="V99" t="str">
            <v>S</v>
          </cell>
          <cell r="W99" t="str">
            <v>MICH</v>
          </cell>
          <cell r="X99">
            <v>0.9</v>
          </cell>
          <cell r="Y99">
            <v>0.9</v>
          </cell>
          <cell r="Z99">
            <v>0.9</v>
          </cell>
          <cell r="AA99">
            <v>0.9</v>
          </cell>
          <cell r="AB99">
            <v>0.9</v>
          </cell>
          <cell r="AC99">
            <v>0.9</v>
          </cell>
          <cell r="AD99">
            <v>0.9</v>
          </cell>
          <cell r="AE99">
            <v>0.9</v>
          </cell>
          <cell r="AF99">
            <v>0.9</v>
          </cell>
          <cell r="AG99">
            <v>0.9</v>
          </cell>
          <cell r="AH99">
            <v>0.9</v>
          </cell>
          <cell r="AI99">
            <v>0.9</v>
          </cell>
          <cell r="AJ99">
            <v>0.1</v>
          </cell>
          <cell r="AK99">
            <v>0.1</v>
          </cell>
          <cell r="AL99">
            <v>0.1</v>
          </cell>
          <cell r="AM99">
            <v>0.1</v>
          </cell>
          <cell r="AN99">
            <v>0.1</v>
          </cell>
          <cell r="AO99">
            <v>0.1</v>
          </cell>
          <cell r="AP99">
            <v>0.1</v>
          </cell>
          <cell r="AQ99">
            <v>0.1</v>
          </cell>
          <cell r="AR99">
            <v>0.1</v>
          </cell>
          <cell r="AS99">
            <v>0.1</v>
          </cell>
          <cell r="AT99">
            <v>0.1</v>
          </cell>
          <cell r="AU99">
            <v>0.1</v>
          </cell>
          <cell r="AV99">
            <v>0.9</v>
          </cell>
          <cell r="AW99">
            <v>0.9</v>
          </cell>
          <cell r="AX99">
            <v>0.9</v>
          </cell>
          <cell r="AY99">
            <v>0.9</v>
          </cell>
          <cell r="AZ99">
            <v>0.9</v>
          </cell>
          <cell r="BA99">
            <v>0.9</v>
          </cell>
          <cell r="BB99">
            <v>0.9</v>
          </cell>
          <cell r="BC99">
            <v>0.9</v>
          </cell>
          <cell r="BD99">
            <v>0.9</v>
          </cell>
          <cell r="BE99">
            <v>0.9</v>
          </cell>
          <cell r="BF99">
            <v>0.9</v>
          </cell>
          <cell r="BG99">
            <v>0.9</v>
          </cell>
          <cell r="BH99">
            <v>0.1</v>
          </cell>
          <cell r="BI99">
            <v>0.1</v>
          </cell>
          <cell r="BJ99">
            <v>0.1</v>
          </cell>
          <cell r="BK99">
            <v>0.1</v>
          </cell>
          <cell r="BL99">
            <v>0.1</v>
          </cell>
          <cell r="BM99">
            <v>0.1</v>
          </cell>
          <cell r="BN99">
            <v>0.1</v>
          </cell>
          <cell r="BO99">
            <v>0.1</v>
          </cell>
          <cell r="BP99">
            <v>0.1</v>
          </cell>
          <cell r="BQ99">
            <v>0.1</v>
          </cell>
          <cell r="BR99">
            <v>0.1</v>
          </cell>
          <cell r="BS99">
            <v>0.1</v>
          </cell>
          <cell r="BT99" t="str">
            <v>CFE</v>
          </cell>
          <cell r="BU99" t="str">
            <v>INT</v>
          </cell>
          <cell r="BV99">
            <v>18</v>
          </cell>
          <cell r="BW99">
            <v>18</v>
          </cell>
          <cell r="BX99">
            <v>0</v>
          </cell>
          <cell r="BY99">
            <v>6.1221263162311114E-2</v>
          </cell>
          <cell r="BZ99">
            <v>1.2244252632462223</v>
          </cell>
          <cell r="CA99" t="str">
            <v>C</v>
          </cell>
          <cell r="CB99">
            <v>19.899999999999999</v>
          </cell>
          <cell r="CC99">
            <v>20</v>
          </cell>
          <cell r="CD99">
            <v>20</v>
          </cell>
        </row>
        <row r="100">
          <cell r="A100">
            <v>1</v>
          </cell>
          <cell r="B100">
            <v>3</v>
          </cell>
          <cell r="C100" t="str">
            <v>DIC</v>
          </cell>
          <cell r="D100">
            <v>47818</v>
          </cell>
          <cell r="E100">
            <v>2030</v>
          </cell>
          <cell r="F100" t="str">
            <v>MINAS</v>
          </cell>
          <cell r="G100">
            <v>2</v>
          </cell>
          <cell r="H100" t="str">
            <v>HID</v>
          </cell>
          <cell r="I100">
            <v>5</v>
          </cell>
          <cell r="J100">
            <v>5</v>
          </cell>
          <cell r="K100" t="str">
            <v>MAR</v>
          </cell>
          <cell r="L100">
            <v>1951</v>
          </cell>
          <cell r="M100" t="str">
            <v>ORI</v>
          </cell>
          <cell r="N100" t="str">
            <v>VERACRUZ</v>
          </cell>
          <cell r="O100" t="str">
            <v>HID</v>
          </cell>
          <cell r="P100">
            <v>18688</v>
          </cell>
          <cell r="Q100">
            <v>0.125</v>
          </cell>
          <cell r="R100">
            <v>0.5</v>
          </cell>
          <cell r="S100">
            <v>4.5688936841884447</v>
          </cell>
          <cell r="T100">
            <v>5.0000000000000001E-3</v>
          </cell>
          <cell r="U100">
            <v>2030</v>
          </cell>
          <cell r="V100" t="str">
            <v>S</v>
          </cell>
          <cell r="W100" t="str">
            <v>VER</v>
          </cell>
          <cell r="X100">
            <v>2.5000000000000001E-2</v>
          </cell>
          <cell r="Y100">
            <v>2.5000000000000001E-2</v>
          </cell>
          <cell r="Z100">
            <v>2.5000000000000001E-2</v>
          </cell>
          <cell r="AA100">
            <v>2.5000000000000001E-2</v>
          </cell>
          <cell r="AB100">
            <v>2.5000000000000001E-2</v>
          </cell>
          <cell r="AC100">
            <v>2.5000000000000001E-2</v>
          </cell>
          <cell r="AD100">
            <v>2.5000000000000001E-2</v>
          </cell>
          <cell r="AE100">
            <v>2.5000000000000001E-2</v>
          </cell>
          <cell r="AF100">
            <v>2.5000000000000001E-2</v>
          </cell>
          <cell r="AG100">
            <v>2.5000000000000001E-2</v>
          </cell>
          <cell r="AH100">
            <v>2.5000000000000001E-2</v>
          </cell>
          <cell r="AI100">
            <v>2.5000000000000001E-2</v>
          </cell>
          <cell r="AJ100">
            <v>0.1</v>
          </cell>
          <cell r="AK100">
            <v>0.1</v>
          </cell>
          <cell r="AL100">
            <v>0.1</v>
          </cell>
          <cell r="AM100">
            <v>0.1</v>
          </cell>
          <cell r="AN100">
            <v>0.1</v>
          </cell>
          <cell r="AO100">
            <v>0.1</v>
          </cell>
          <cell r="AP100">
            <v>0.1</v>
          </cell>
          <cell r="AQ100">
            <v>0.1</v>
          </cell>
          <cell r="AR100">
            <v>0.1</v>
          </cell>
          <cell r="AS100">
            <v>0.1</v>
          </cell>
          <cell r="AT100">
            <v>0.1</v>
          </cell>
          <cell r="AU100">
            <v>0.1</v>
          </cell>
          <cell r="AV100">
            <v>2.5000000000000001E-2</v>
          </cell>
          <cell r="AW100">
            <v>2.5000000000000001E-2</v>
          </cell>
          <cell r="AX100">
            <v>2.5000000000000001E-2</v>
          </cell>
          <cell r="AY100">
            <v>2.5000000000000001E-2</v>
          </cell>
          <cell r="AZ100">
            <v>2.5000000000000001E-2</v>
          </cell>
          <cell r="BA100">
            <v>2.5000000000000001E-2</v>
          </cell>
          <cell r="BB100">
            <v>2.5000000000000001E-2</v>
          </cell>
          <cell r="BC100">
            <v>2.5000000000000001E-2</v>
          </cell>
          <cell r="BD100">
            <v>2.5000000000000001E-2</v>
          </cell>
          <cell r="BE100">
            <v>2.5000000000000001E-2</v>
          </cell>
          <cell r="BF100">
            <v>2.5000000000000001E-2</v>
          </cell>
          <cell r="BG100">
            <v>2.5000000000000001E-2</v>
          </cell>
          <cell r="BH100">
            <v>0.1</v>
          </cell>
          <cell r="BI100">
            <v>0.1</v>
          </cell>
          <cell r="BJ100">
            <v>0.1</v>
          </cell>
          <cell r="BK100">
            <v>0.1</v>
          </cell>
          <cell r="BL100">
            <v>0.1</v>
          </cell>
          <cell r="BM100">
            <v>0.1</v>
          </cell>
          <cell r="BN100">
            <v>0.1</v>
          </cell>
          <cell r="BO100">
            <v>0.1</v>
          </cell>
          <cell r="BP100">
            <v>0.1</v>
          </cell>
          <cell r="BQ100">
            <v>0.1</v>
          </cell>
          <cell r="BR100">
            <v>0.1</v>
          </cell>
          <cell r="BS100">
            <v>0.1</v>
          </cell>
          <cell r="BT100" t="str">
            <v>CFE</v>
          </cell>
          <cell r="BU100" t="str">
            <v>INT</v>
          </cell>
          <cell r="BV100">
            <v>0.125</v>
          </cell>
          <cell r="BW100">
            <v>0.125</v>
          </cell>
          <cell r="BX100">
            <v>0</v>
          </cell>
          <cell r="BY100">
            <v>6.1221263162311114E-2</v>
          </cell>
          <cell r="BZ100">
            <v>0.30610631581155556</v>
          </cell>
          <cell r="CB100">
            <v>4.9749999999999996</v>
          </cell>
          <cell r="CC100">
            <v>5</v>
          </cell>
          <cell r="CD100">
            <v>5</v>
          </cell>
        </row>
        <row r="101">
          <cell r="A101">
            <v>1</v>
          </cell>
          <cell r="B101">
            <v>3</v>
          </cell>
          <cell r="C101" t="str">
            <v>DIC</v>
          </cell>
          <cell r="D101">
            <v>47818</v>
          </cell>
          <cell r="E101">
            <v>2030</v>
          </cell>
          <cell r="F101" t="str">
            <v>MINAS</v>
          </cell>
          <cell r="G101">
            <v>1</v>
          </cell>
          <cell r="H101" t="str">
            <v>HID</v>
          </cell>
          <cell r="I101">
            <v>5</v>
          </cell>
          <cell r="J101">
            <v>5</v>
          </cell>
          <cell r="K101" t="str">
            <v>MAR</v>
          </cell>
          <cell r="L101">
            <v>1951</v>
          </cell>
          <cell r="M101" t="str">
            <v>ORI</v>
          </cell>
          <cell r="N101" t="str">
            <v>VERACRUZ</v>
          </cell>
          <cell r="O101" t="str">
            <v>HID</v>
          </cell>
          <cell r="P101">
            <v>18688</v>
          </cell>
          <cell r="Q101">
            <v>0.125</v>
          </cell>
          <cell r="R101">
            <v>0.5</v>
          </cell>
          <cell r="S101">
            <v>4.5688936841884447</v>
          </cell>
          <cell r="T101">
            <v>5.0000000000000001E-3</v>
          </cell>
          <cell r="U101">
            <v>2030</v>
          </cell>
          <cell r="V101" t="str">
            <v>S</v>
          </cell>
          <cell r="W101" t="str">
            <v>VER</v>
          </cell>
          <cell r="X101">
            <v>2.5000000000000001E-2</v>
          </cell>
          <cell r="Y101">
            <v>2.5000000000000001E-2</v>
          </cell>
          <cell r="Z101">
            <v>2.5000000000000001E-2</v>
          </cell>
          <cell r="AA101">
            <v>2.5000000000000001E-2</v>
          </cell>
          <cell r="AB101">
            <v>2.5000000000000001E-2</v>
          </cell>
          <cell r="AC101">
            <v>2.5000000000000001E-2</v>
          </cell>
          <cell r="AD101">
            <v>2.5000000000000001E-2</v>
          </cell>
          <cell r="AE101">
            <v>2.5000000000000001E-2</v>
          </cell>
          <cell r="AF101">
            <v>2.5000000000000001E-2</v>
          </cell>
          <cell r="AG101">
            <v>2.5000000000000001E-2</v>
          </cell>
          <cell r="AH101">
            <v>2.5000000000000001E-2</v>
          </cell>
          <cell r="AI101">
            <v>2.5000000000000001E-2</v>
          </cell>
          <cell r="AJ101">
            <v>0.1</v>
          </cell>
          <cell r="AK101">
            <v>0.1</v>
          </cell>
          <cell r="AL101">
            <v>0.1</v>
          </cell>
          <cell r="AM101">
            <v>0.1</v>
          </cell>
          <cell r="AN101">
            <v>0.1</v>
          </cell>
          <cell r="AO101">
            <v>0.1</v>
          </cell>
          <cell r="AP101">
            <v>0.1</v>
          </cell>
          <cell r="AQ101">
            <v>0.1</v>
          </cell>
          <cell r="AR101">
            <v>0.1</v>
          </cell>
          <cell r="AS101">
            <v>0.1</v>
          </cell>
          <cell r="AT101">
            <v>0.1</v>
          </cell>
          <cell r="AU101">
            <v>0.1</v>
          </cell>
          <cell r="AV101">
            <v>2.5000000000000001E-2</v>
          </cell>
          <cell r="AW101">
            <v>2.5000000000000001E-2</v>
          </cell>
          <cell r="AX101">
            <v>2.5000000000000001E-2</v>
          </cell>
          <cell r="AY101">
            <v>2.5000000000000001E-2</v>
          </cell>
          <cell r="AZ101">
            <v>2.5000000000000001E-2</v>
          </cell>
          <cell r="BA101">
            <v>2.5000000000000001E-2</v>
          </cell>
          <cell r="BB101">
            <v>2.5000000000000001E-2</v>
          </cell>
          <cell r="BC101">
            <v>2.5000000000000001E-2</v>
          </cell>
          <cell r="BD101">
            <v>2.5000000000000001E-2</v>
          </cell>
          <cell r="BE101">
            <v>2.5000000000000001E-2</v>
          </cell>
          <cell r="BF101">
            <v>2.5000000000000001E-2</v>
          </cell>
          <cell r="BG101">
            <v>2.5000000000000001E-2</v>
          </cell>
          <cell r="BH101">
            <v>0.1</v>
          </cell>
          <cell r="BI101">
            <v>0.1</v>
          </cell>
          <cell r="BJ101">
            <v>0.1</v>
          </cell>
          <cell r="BK101">
            <v>0.1</v>
          </cell>
          <cell r="BL101">
            <v>0.1</v>
          </cell>
          <cell r="BM101">
            <v>0.1</v>
          </cell>
          <cell r="BN101">
            <v>0.1</v>
          </cell>
          <cell r="BO101">
            <v>0.1</v>
          </cell>
          <cell r="BP101">
            <v>0.1</v>
          </cell>
          <cell r="BQ101">
            <v>0.1</v>
          </cell>
          <cell r="BR101">
            <v>0.1</v>
          </cell>
          <cell r="BS101">
            <v>0.1</v>
          </cell>
          <cell r="BT101" t="str">
            <v>CFE</v>
          </cell>
          <cell r="BU101" t="str">
            <v>INT</v>
          </cell>
          <cell r="BV101">
            <v>0.125</v>
          </cell>
          <cell r="BW101">
            <v>0.125</v>
          </cell>
          <cell r="BX101">
            <v>0</v>
          </cell>
          <cell r="BY101">
            <v>6.1221263162311114E-2</v>
          </cell>
          <cell r="BZ101">
            <v>0.30610631581155556</v>
          </cell>
          <cell r="CB101">
            <v>4.9749999999999996</v>
          </cell>
          <cell r="CC101">
            <v>5</v>
          </cell>
          <cell r="CD101">
            <v>5</v>
          </cell>
        </row>
        <row r="102">
          <cell r="A102">
            <v>1</v>
          </cell>
          <cell r="B102">
            <v>3</v>
          </cell>
          <cell r="C102" t="str">
            <v>DIC</v>
          </cell>
          <cell r="D102">
            <v>47818</v>
          </cell>
          <cell r="E102">
            <v>2030</v>
          </cell>
          <cell r="F102" t="str">
            <v>BOMBANÁ</v>
          </cell>
          <cell r="G102">
            <v>3</v>
          </cell>
          <cell r="H102" t="str">
            <v>HID</v>
          </cell>
          <cell r="I102">
            <v>1.3</v>
          </cell>
          <cell r="J102">
            <v>1.3</v>
          </cell>
          <cell r="K102" t="str">
            <v>MAR</v>
          </cell>
          <cell r="L102">
            <v>1951</v>
          </cell>
          <cell r="M102" t="str">
            <v>ORI</v>
          </cell>
          <cell r="N102" t="str">
            <v>GRIJALVA</v>
          </cell>
          <cell r="O102" t="str">
            <v>HID</v>
          </cell>
          <cell r="P102">
            <v>18688</v>
          </cell>
          <cell r="Q102">
            <v>3.2500000000000001E-2</v>
          </cell>
          <cell r="R102">
            <v>0.13</v>
          </cell>
          <cell r="S102">
            <v>1.1879123578889956</v>
          </cell>
          <cell r="T102">
            <v>5.0000000000000001E-3</v>
          </cell>
          <cell r="U102">
            <v>2030</v>
          </cell>
          <cell r="V102" t="str">
            <v>S</v>
          </cell>
          <cell r="W102" t="str">
            <v>CHIS</v>
          </cell>
          <cell r="X102">
            <v>2.5000000000000001E-2</v>
          </cell>
          <cell r="Y102">
            <v>2.5000000000000001E-2</v>
          </cell>
          <cell r="Z102">
            <v>2.5000000000000001E-2</v>
          </cell>
          <cell r="AA102">
            <v>2.5000000000000001E-2</v>
          </cell>
          <cell r="AB102">
            <v>2.5000000000000001E-2</v>
          </cell>
          <cell r="AC102">
            <v>2.5000000000000001E-2</v>
          </cell>
          <cell r="AD102">
            <v>2.5000000000000001E-2</v>
          </cell>
          <cell r="AE102">
            <v>2.5000000000000001E-2</v>
          </cell>
          <cell r="AF102">
            <v>2.5000000000000001E-2</v>
          </cell>
          <cell r="AG102">
            <v>2.5000000000000001E-2</v>
          </cell>
          <cell r="AH102">
            <v>2.5000000000000001E-2</v>
          </cell>
          <cell r="AI102">
            <v>2.5000000000000001E-2</v>
          </cell>
          <cell r="AJ102">
            <v>0.1</v>
          </cell>
          <cell r="AK102">
            <v>0.1</v>
          </cell>
          <cell r="AL102">
            <v>0.1</v>
          </cell>
          <cell r="AM102">
            <v>0.1</v>
          </cell>
          <cell r="AN102">
            <v>0.1</v>
          </cell>
          <cell r="AO102">
            <v>0.1</v>
          </cell>
          <cell r="AP102">
            <v>0.1</v>
          </cell>
          <cell r="AQ102">
            <v>0.1</v>
          </cell>
          <cell r="AR102">
            <v>0.1</v>
          </cell>
          <cell r="AS102">
            <v>0.1</v>
          </cell>
          <cell r="AT102">
            <v>0.1</v>
          </cell>
          <cell r="AU102">
            <v>0.1</v>
          </cell>
          <cell r="AV102">
            <v>2.5000000000000001E-2</v>
          </cell>
          <cell r="AW102">
            <v>2.5000000000000001E-2</v>
          </cell>
          <cell r="AX102">
            <v>2.5000000000000001E-2</v>
          </cell>
          <cell r="AY102">
            <v>2.5000000000000001E-2</v>
          </cell>
          <cell r="AZ102">
            <v>2.5000000000000001E-2</v>
          </cell>
          <cell r="BA102">
            <v>2.5000000000000001E-2</v>
          </cell>
          <cell r="BB102">
            <v>2.5000000000000001E-2</v>
          </cell>
          <cell r="BC102">
            <v>2.5000000000000001E-2</v>
          </cell>
          <cell r="BD102">
            <v>2.5000000000000001E-2</v>
          </cell>
          <cell r="BE102">
            <v>2.5000000000000001E-2</v>
          </cell>
          <cell r="BF102">
            <v>2.5000000000000001E-2</v>
          </cell>
          <cell r="BG102">
            <v>2.5000000000000001E-2</v>
          </cell>
          <cell r="BH102">
            <v>0.1</v>
          </cell>
          <cell r="BI102">
            <v>0.1</v>
          </cell>
          <cell r="BJ102">
            <v>0.1</v>
          </cell>
          <cell r="BK102">
            <v>0.1</v>
          </cell>
          <cell r="BL102">
            <v>0.1</v>
          </cell>
          <cell r="BM102">
            <v>0.1</v>
          </cell>
          <cell r="BN102">
            <v>0.1</v>
          </cell>
          <cell r="BO102">
            <v>0.1</v>
          </cell>
          <cell r="BP102">
            <v>0.1</v>
          </cell>
          <cell r="BQ102">
            <v>0.1</v>
          </cell>
          <cell r="BR102">
            <v>0.1</v>
          </cell>
          <cell r="BS102">
            <v>0.1</v>
          </cell>
          <cell r="BT102" t="str">
            <v>CFE</v>
          </cell>
          <cell r="BU102" t="str">
            <v>INT</v>
          </cell>
          <cell r="BV102">
            <v>3.2500000000000001E-2</v>
          </cell>
          <cell r="BW102">
            <v>3.2500000000000001E-2</v>
          </cell>
          <cell r="BX102">
            <v>0</v>
          </cell>
          <cell r="BY102">
            <v>6.1221263162311114E-2</v>
          </cell>
          <cell r="BZ102">
            <v>7.9587642111004456E-2</v>
          </cell>
          <cell r="CB102">
            <v>1.2935000000000001</v>
          </cell>
          <cell r="CC102">
            <v>1.3</v>
          </cell>
          <cell r="CD102">
            <v>1.3</v>
          </cell>
        </row>
        <row r="103">
          <cell r="A103">
            <v>1</v>
          </cell>
          <cell r="B103">
            <v>5</v>
          </cell>
          <cell r="C103" t="str">
            <v>DIC</v>
          </cell>
          <cell r="D103">
            <v>47818</v>
          </cell>
          <cell r="E103">
            <v>2030</v>
          </cell>
          <cell r="F103" t="str">
            <v>BOMBANÁ</v>
          </cell>
          <cell r="G103">
            <v>4</v>
          </cell>
          <cell r="H103" t="str">
            <v>HID</v>
          </cell>
          <cell r="I103">
            <v>1.3</v>
          </cell>
          <cell r="J103">
            <v>1.3</v>
          </cell>
          <cell r="K103" t="str">
            <v>MAY</v>
          </cell>
          <cell r="L103">
            <v>1951</v>
          </cell>
          <cell r="M103" t="str">
            <v>ORI</v>
          </cell>
          <cell r="N103" t="str">
            <v>GRIJALVA</v>
          </cell>
          <cell r="O103" t="str">
            <v>HID</v>
          </cell>
          <cell r="P103">
            <v>18749</v>
          </cell>
          <cell r="Q103">
            <v>3.2500000000000001E-2</v>
          </cell>
          <cell r="R103">
            <v>0.13</v>
          </cell>
          <cell r="S103">
            <v>1.1879123578889956</v>
          </cell>
          <cell r="T103">
            <v>5.0000000000000001E-3</v>
          </cell>
          <cell r="U103">
            <v>2030</v>
          </cell>
          <cell r="V103" t="str">
            <v>S</v>
          </cell>
          <cell r="W103" t="str">
            <v>CHIS</v>
          </cell>
          <cell r="X103">
            <v>2.5000000000000001E-2</v>
          </cell>
          <cell r="Y103">
            <v>2.5000000000000001E-2</v>
          </cell>
          <cell r="Z103">
            <v>2.5000000000000001E-2</v>
          </cell>
          <cell r="AA103">
            <v>2.5000000000000001E-2</v>
          </cell>
          <cell r="AB103">
            <v>2.5000000000000001E-2</v>
          </cell>
          <cell r="AC103">
            <v>2.5000000000000001E-2</v>
          </cell>
          <cell r="AD103">
            <v>2.5000000000000001E-2</v>
          </cell>
          <cell r="AE103">
            <v>2.5000000000000001E-2</v>
          </cell>
          <cell r="AF103">
            <v>2.5000000000000001E-2</v>
          </cell>
          <cell r="AG103">
            <v>2.5000000000000001E-2</v>
          </cell>
          <cell r="AH103">
            <v>2.5000000000000001E-2</v>
          </cell>
          <cell r="AI103">
            <v>2.5000000000000001E-2</v>
          </cell>
          <cell r="AJ103">
            <v>0.1</v>
          </cell>
          <cell r="AK103">
            <v>0.1</v>
          </cell>
          <cell r="AL103">
            <v>0.1</v>
          </cell>
          <cell r="AM103">
            <v>0.1</v>
          </cell>
          <cell r="AN103">
            <v>0.1</v>
          </cell>
          <cell r="AO103">
            <v>0.1</v>
          </cell>
          <cell r="AP103">
            <v>0.1</v>
          </cell>
          <cell r="AQ103">
            <v>0.1</v>
          </cell>
          <cell r="AR103">
            <v>0.1</v>
          </cell>
          <cell r="AS103">
            <v>0.1</v>
          </cell>
          <cell r="AT103">
            <v>0.1</v>
          </cell>
          <cell r="AU103">
            <v>0.1</v>
          </cell>
          <cell r="AV103">
            <v>2.5000000000000001E-2</v>
          </cell>
          <cell r="AW103">
            <v>2.5000000000000001E-2</v>
          </cell>
          <cell r="AX103">
            <v>2.5000000000000001E-2</v>
          </cell>
          <cell r="AY103">
            <v>2.5000000000000001E-2</v>
          </cell>
          <cell r="AZ103">
            <v>2.5000000000000001E-2</v>
          </cell>
          <cell r="BA103">
            <v>2.5000000000000001E-2</v>
          </cell>
          <cell r="BB103">
            <v>2.5000000000000001E-2</v>
          </cell>
          <cell r="BC103">
            <v>2.5000000000000001E-2</v>
          </cell>
          <cell r="BD103">
            <v>2.5000000000000001E-2</v>
          </cell>
          <cell r="BE103">
            <v>2.5000000000000001E-2</v>
          </cell>
          <cell r="BF103">
            <v>2.5000000000000001E-2</v>
          </cell>
          <cell r="BG103">
            <v>2.5000000000000001E-2</v>
          </cell>
          <cell r="BH103">
            <v>0.1</v>
          </cell>
          <cell r="BI103">
            <v>0.1</v>
          </cell>
          <cell r="BJ103">
            <v>0.1</v>
          </cell>
          <cell r="BK103">
            <v>0.1</v>
          </cell>
          <cell r="BL103">
            <v>0.1</v>
          </cell>
          <cell r="BM103">
            <v>0.1</v>
          </cell>
          <cell r="BN103">
            <v>0.1</v>
          </cell>
          <cell r="BO103">
            <v>0.1</v>
          </cell>
          <cell r="BP103">
            <v>0.1</v>
          </cell>
          <cell r="BQ103">
            <v>0.1</v>
          </cell>
          <cell r="BR103">
            <v>0.1</v>
          </cell>
          <cell r="BS103">
            <v>0.1</v>
          </cell>
          <cell r="BT103" t="str">
            <v>CFE</v>
          </cell>
          <cell r="BU103" t="str">
            <v>INT</v>
          </cell>
          <cell r="BV103">
            <v>3.2500000000000001E-2</v>
          </cell>
          <cell r="BW103">
            <v>3.2500000000000001E-2</v>
          </cell>
          <cell r="BX103">
            <v>0</v>
          </cell>
          <cell r="BY103">
            <v>6.1221263162311114E-2</v>
          </cell>
          <cell r="BZ103">
            <v>7.9587642111004456E-2</v>
          </cell>
          <cell r="CB103">
            <v>1.2935000000000001</v>
          </cell>
          <cell r="CC103">
            <v>1.3</v>
          </cell>
          <cell r="CD103">
            <v>1.3</v>
          </cell>
        </row>
        <row r="104">
          <cell r="A104">
            <v>1</v>
          </cell>
          <cell r="B104">
            <v>10</v>
          </cell>
          <cell r="C104" t="str">
            <v>DIC</v>
          </cell>
          <cell r="D104">
            <v>47818</v>
          </cell>
          <cell r="E104">
            <v>2030</v>
          </cell>
          <cell r="F104" t="str">
            <v>ENCANTO</v>
          </cell>
          <cell r="G104">
            <v>2</v>
          </cell>
          <cell r="H104" t="str">
            <v>HID</v>
          </cell>
          <cell r="I104">
            <v>5</v>
          </cell>
          <cell r="J104">
            <v>5</v>
          </cell>
          <cell r="K104" t="str">
            <v>OCT</v>
          </cell>
          <cell r="L104">
            <v>1951</v>
          </cell>
          <cell r="M104" t="str">
            <v>ORI</v>
          </cell>
          <cell r="N104" t="str">
            <v>VERACRUZ</v>
          </cell>
          <cell r="O104" t="str">
            <v>HID</v>
          </cell>
          <cell r="P104">
            <v>18902</v>
          </cell>
          <cell r="Q104">
            <v>0.125</v>
          </cell>
          <cell r="R104">
            <v>0.5</v>
          </cell>
          <cell r="S104">
            <v>4.5688936841884447</v>
          </cell>
          <cell r="T104">
            <v>5.0000000000000001E-3</v>
          </cell>
          <cell r="U104">
            <v>2030</v>
          </cell>
          <cell r="V104" t="str">
            <v>S</v>
          </cell>
          <cell r="W104" t="str">
            <v>VER</v>
          </cell>
          <cell r="X104">
            <v>2.5000000000000001E-2</v>
          </cell>
          <cell r="Y104">
            <v>2.5000000000000001E-2</v>
          </cell>
          <cell r="Z104">
            <v>2.5000000000000001E-2</v>
          </cell>
          <cell r="AA104">
            <v>2.5000000000000001E-2</v>
          </cell>
          <cell r="AB104">
            <v>2.5000000000000001E-2</v>
          </cell>
          <cell r="AC104">
            <v>2.5000000000000001E-2</v>
          </cell>
          <cell r="AD104">
            <v>2.5000000000000001E-2</v>
          </cell>
          <cell r="AE104">
            <v>2.5000000000000001E-2</v>
          </cell>
          <cell r="AF104">
            <v>2.5000000000000001E-2</v>
          </cell>
          <cell r="AG104">
            <v>2.5000000000000001E-2</v>
          </cell>
          <cell r="AH104">
            <v>2.5000000000000001E-2</v>
          </cell>
          <cell r="AI104">
            <v>2.5000000000000001E-2</v>
          </cell>
          <cell r="AJ104">
            <v>0.1</v>
          </cell>
          <cell r="AK104">
            <v>0.1</v>
          </cell>
          <cell r="AL104">
            <v>0.1</v>
          </cell>
          <cell r="AM104">
            <v>0.1</v>
          </cell>
          <cell r="AN104">
            <v>0.1</v>
          </cell>
          <cell r="AO104">
            <v>0.1</v>
          </cell>
          <cell r="AP104">
            <v>0.1</v>
          </cell>
          <cell r="AQ104">
            <v>0.1</v>
          </cell>
          <cell r="AR104">
            <v>0.1</v>
          </cell>
          <cell r="AS104">
            <v>0.1</v>
          </cell>
          <cell r="AT104">
            <v>0.1</v>
          </cell>
          <cell r="AU104">
            <v>0.1</v>
          </cell>
          <cell r="AV104">
            <v>2.5000000000000001E-2</v>
          </cell>
          <cell r="AW104">
            <v>2.5000000000000001E-2</v>
          </cell>
          <cell r="AX104">
            <v>2.5000000000000001E-2</v>
          </cell>
          <cell r="AY104">
            <v>2.5000000000000001E-2</v>
          </cell>
          <cell r="AZ104">
            <v>2.5000000000000001E-2</v>
          </cell>
          <cell r="BA104">
            <v>2.5000000000000001E-2</v>
          </cell>
          <cell r="BB104">
            <v>2.5000000000000001E-2</v>
          </cell>
          <cell r="BC104">
            <v>2.5000000000000001E-2</v>
          </cell>
          <cell r="BD104">
            <v>2.5000000000000001E-2</v>
          </cell>
          <cell r="BE104">
            <v>2.5000000000000001E-2</v>
          </cell>
          <cell r="BF104">
            <v>2.5000000000000001E-2</v>
          </cell>
          <cell r="BG104">
            <v>2.5000000000000001E-2</v>
          </cell>
          <cell r="BH104">
            <v>0.1</v>
          </cell>
          <cell r="BI104">
            <v>0.1</v>
          </cell>
          <cell r="BJ104">
            <v>0.1</v>
          </cell>
          <cell r="BK104">
            <v>0.1</v>
          </cell>
          <cell r="BL104">
            <v>0.1</v>
          </cell>
          <cell r="BM104">
            <v>0.1</v>
          </cell>
          <cell r="BN104">
            <v>0.1</v>
          </cell>
          <cell r="BO104">
            <v>0.1</v>
          </cell>
          <cell r="BP104">
            <v>0.1</v>
          </cell>
          <cell r="BQ104">
            <v>0.1</v>
          </cell>
          <cell r="BR104">
            <v>0.1</v>
          </cell>
          <cell r="BS104">
            <v>0.1</v>
          </cell>
          <cell r="BT104" t="str">
            <v>CFE</v>
          </cell>
          <cell r="BU104" t="str">
            <v>INT</v>
          </cell>
          <cell r="BV104">
            <v>0.125</v>
          </cell>
          <cell r="BW104">
            <v>0.125</v>
          </cell>
          <cell r="BX104">
            <v>0</v>
          </cell>
          <cell r="BY104">
            <v>6.1221263162311114E-2</v>
          </cell>
          <cell r="BZ104">
            <v>0.30610631581155556</v>
          </cell>
          <cell r="CB104">
            <v>4.9749999999999996</v>
          </cell>
          <cell r="CC104">
            <v>5</v>
          </cell>
          <cell r="CD104">
            <v>5</v>
          </cell>
        </row>
        <row r="105">
          <cell r="A105">
            <v>1</v>
          </cell>
          <cell r="B105">
            <v>10</v>
          </cell>
          <cell r="C105" t="str">
            <v>DIC</v>
          </cell>
          <cell r="D105">
            <v>47818</v>
          </cell>
          <cell r="E105">
            <v>2030</v>
          </cell>
          <cell r="F105" t="str">
            <v>ENCANTO</v>
          </cell>
          <cell r="G105">
            <v>1</v>
          </cell>
          <cell r="H105" t="str">
            <v>HID</v>
          </cell>
          <cell r="I105">
            <v>5</v>
          </cell>
          <cell r="J105">
            <v>5</v>
          </cell>
          <cell r="K105" t="str">
            <v>OCT</v>
          </cell>
          <cell r="L105">
            <v>1951</v>
          </cell>
          <cell r="M105" t="str">
            <v>ORI</v>
          </cell>
          <cell r="N105" t="str">
            <v>VERACRUZ</v>
          </cell>
          <cell r="O105" t="str">
            <v>HID</v>
          </cell>
          <cell r="P105">
            <v>18902</v>
          </cell>
          <cell r="Q105">
            <v>0.125</v>
          </cell>
          <cell r="R105">
            <v>0.5</v>
          </cell>
          <cell r="S105">
            <v>4.5688936841884447</v>
          </cell>
          <cell r="T105">
            <v>5.0000000000000001E-3</v>
          </cell>
          <cell r="U105">
            <v>2030</v>
          </cell>
          <cell r="V105" t="str">
            <v>S</v>
          </cell>
          <cell r="W105" t="str">
            <v>VER</v>
          </cell>
          <cell r="X105">
            <v>2.5000000000000001E-2</v>
          </cell>
          <cell r="Y105">
            <v>2.5000000000000001E-2</v>
          </cell>
          <cell r="Z105">
            <v>2.5000000000000001E-2</v>
          </cell>
          <cell r="AA105">
            <v>2.5000000000000001E-2</v>
          </cell>
          <cell r="AB105">
            <v>2.5000000000000001E-2</v>
          </cell>
          <cell r="AC105">
            <v>2.5000000000000001E-2</v>
          </cell>
          <cell r="AD105">
            <v>2.5000000000000001E-2</v>
          </cell>
          <cell r="AE105">
            <v>2.5000000000000001E-2</v>
          </cell>
          <cell r="AF105">
            <v>2.5000000000000001E-2</v>
          </cell>
          <cell r="AG105">
            <v>2.5000000000000001E-2</v>
          </cell>
          <cell r="AH105">
            <v>2.5000000000000001E-2</v>
          </cell>
          <cell r="AI105">
            <v>2.5000000000000001E-2</v>
          </cell>
          <cell r="AJ105">
            <v>0.1</v>
          </cell>
          <cell r="AK105">
            <v>0.1</v>
          </cell>
          <cell r="AL105">
            <v>0.1</v>
          </cell>
          <cell r="AM105">
            <v>0.1</v>
          </cell>
          <cell r="AN105">
            <v>0.1</v>
          </cell>
          <cell r="AO105">
            <v>0.1</v>
          </cell>
          <cell r="AP105">
            <v>0.1</v>
          </cell>
          <cell r="AQ105">
            <v>0.1</v>
          </cell>
          <cell r="AR105">
            <v>0.1</v>
          </cell>
          <cell r="AS105">
            <v>0.1</v>
          </cell>
          <cell r="AT105">
            <v>0.1</v>
          </cell>
          <cell r="AU105">
            <v>0.1</v>
          </cell>
          <cell r="AV105">
            <v>2.5000000000000001E-2</v>
          </cell>
          <cell r="AW105">
            <v>2.5000000000000001E-2</v>
          </cell>
          <cell r="AX105">
            <v>2.5000000000000001E-2</v>
          </cell>
          <cell r="AY105">
            <v>2.5000000000000001E-2</v>
          </cell>
          <cell r="AZ105">
            <v>2.5000000000000001E-2</v>
          </cell>
          <cell r="BA105">
            <v>2.5000000000000001E-2</v>
          </cell>
          <cell r="BB105">
            <v>2.5000000000000001E-2</v>
          </cell>
          <cell r="BC105">
            <v>2.5000000000000001E-2</v>
          </cell>
          <cell r="BD105">
            <v>2.5000000000000001E-2</v>
          </cell>
          <cell r="BE105">
            <v>2.5000000000000001E-2</v>
          </cell>
          <cell r="BF105">
            <v>2.5000000000000001E-2</v>
          </cell>
          <cell r="BG105">
            <v>2.5000000000000001E-2</v>
          </cell>
          <cell r="BH105">
            <v>0.1</v>
          </cell>
          <cell r="BI105">
            <v>0.1</v>
          </cell>
          <cell r="BJ105">
            <v>0.1</v>
          </cell>
          <cell r="BK105">
            <v>0.1</v>
          </cell>
          <cell r="BL105">
            <v>0.1</v>
          </cell>
          <cell r="BM105">
            <v>0.1</v>
          </cell>
          <cell r="BN105">
            <v>0.1</v>
          </cell>
          <cell r="BO105">
            <v>0.1</v>
          </cell>
          <cell r="BP105">
            <v>0.1</v>
          </cell>
          <cell r="BQ105">
            <v>0.1</v>
          </cell>
          <cell r="BR105">
            <v>0.1</v>
          </cell>
          <cell r="BS105">
            <v>0.1</v>
          </cell>
          <cell r="BT105" t="str">
            <v>CFE</v>
          </cell>
          <cell r="BU105" t="str">
            <v>INT</v>
          </cell>
          <cell r="BV105">
            <v>0.125</v>
          </cell>
          <cell r="BW105">
            <v>0.125</v>
          </cell>
          <cell r="BX105">
            <v>0</v>
          </cell>
          <cell r="BY105">
            <v>6.1221263162311114E-2</v>
          </cell>
          <cell r="BZ105">
            <v>0.30610631581155556</v>
          </cell>
          <cell r="CB105">
            <v>4.9749999999999996</v>
          </cell>
          <cell r="CC105">
            <v>5</v>
          </cell>
          <cell r="CD105">
            <v>5</v>
          </cell>
        </row>
        <row r="106">
          <cell r="A106">
            <v>1</v>
          </cell>
          <cell r="B106">
            <v>11</v>
          </cell>
          <cell r="C106" t="str">
            <v>DIC</v>
          </cell>
          <cell r="D106">
            <v>47818</v>
          </cell>
          <cell r="E106">
            <v>2030</v>
          </cell>
          <cell r="F106" t="str">
            <v>TEXOLO</v>
          </cell>
          <cell r="G106">
            <v>2</v>
          </cell>
          <cell r="H106" t="str">
            <v>HID</v>
          </cell>
          <cell r="I106">
            <v>0.8</v>
          </cell>
          <cell r="J106">
            <v>0.8</v>
          </cell>
          <cell r="K106" t="str">
            <v>NOV</v>
          </cell>
          <cell r="L106">
            <v>1951</v>
          </cell>
          <cell r="M106" t="str">
            <v>ORI</v>
          </cell>
          <cell r="N106" t="str">
            <v>VERACRUZ</v>
          </cell>
          <cell r="O106" t="str">
            <v>HID</v>
          </cell>
          <cell r="P106">
            <v>18933</v>
          </cell>
          <cell r="Q106">
            <v>2.0000000000000004E-2</v>
          </cell>
          <cell r="R106">
            <v>8.0000000000000016E-2</v>
          </cell>
          <cell r="S106">
            <v>0.7310229894701511</v>
          </cell>
          <cell r="T106">
            <v>5.0000000000000001E-3</v>
          </cell>
          <cell r="U106">
            <v>2030</v>
          </cell>
          <cell r="V106" t="str">
            <v>S</v>
          </cell>
          <cell r="W106" t="str">
            <v>VER</v>
          </cell>
          <cell r="X106">
            <v>2.5000000000000001E-2</v>
          </cell>
          <cell r="Y106">
            <v>2.5000000000000001E-2</v>
          </cell>
          <cell r="Z106">
            <v>2.5000000000000001E-2</v>
          </cell>
          <cell r="AA106">
            <v>2.5000000000000001E-2</v>
          </cell>
          <cell r="AB106">
            <v>2.5000000000000001E-2</v>
          </cell>
          <cell r="AC106">
            <v>2.5000000000000001E-2</v>
          </cell>
          <cell r="AD106">
            <v>2.5000000000000001E-2</v>
          </cell>
          <cell r="AE106">
            <v>2.5000000000000001E-2</v>
          </cell>
          <cell r="AF106">
            <v>2.5000000000000001E-2</v>
          </cell>
          <cell r="AG106">
            <v>2.5000000000000001E-2</v>
          </cell>
          <cell r="AH106">
            <v>2.5000000000000001E-2</v>
          </cell>
          <cell r="AI106">
            <v>2.5000000000000001E-2</v>
          </cell>
          <cell r="AJ106">
            <v>0.1</v>
          </cell>
          <cell r="AK106">
            <v>0.1</v>
          </cell>
          <cell r="AL106">
            <v>0.1</v>
          </cell>
          <cell r="AM106">
            <v>0.1</v>
          </cell>
          <cell r="AN106">
            <v>0.1</v>
          </cell>
          <cell r="AO106">
            <v>0.1</v>
          </cell>
          <cell r="AP106">
            <v>0.1</v>
          </cell>
          <cell r="AQ106">
            <v>0.1</v>
          </cell>
          <cell r="AR106">
            <v>0.1</v>
          </cell>
          <cell r="AS106">
            <v>0.1</v>
          </cell>
          <cell r="AT106">
            <v>0.1</v>
          </cell>
          <cell r="AU106">
            <v>0.1</v>
          </cell>
          <cell r="AV106">
            <v>2.5000000000000001E-2</v>
          </cell>
          <cell r="AW106">
            <v>2.5000000000000001E-2</v>
          </cell>
          <cell r="AX106">
            <v>2.5000000000000001E-2</v>
          </cell>
          <cell r="AY106">
            <v>2.5000000000000001E-2</v>
          </cell>
          <cell r="AZ106">
            <v>2.5000000000000001E-2</v>
          </cell>
          <cell r="BA106">
            <v>2.5000000000000001E-2</v>
          </cell>
          <cell r="BB106">
            <v>2.5000000000000001E-2</v>
          </cell>
          <cell r="BC106">
            <v>2.5000000000000001E-2</v>
          </cell>
          <cell r="BD106">
            <v>2.5000000000000001E-2</v>
          </cell>
          <cell r="BE106">
            <v>2.5000000000000001E-2</v>
          </cell>
          <cell r="BF106">
            <v>2.5000000000000001E-2</v>
          </cell>
          <cell r="BG106">
            <v>2.5000000000000001E-2</v>
          </cell>
          <cell r="BH106">
            <v>0.1</v>
          </cell>
          <cell r="BI106">
            <v>0.1</v>
          </cell>
          <cell r="BJ106">
            <v>0.1</v>
          </cell>
          <cell r="BK106">
            <v>0.1</v>
          </cell>
          <cell r="BL106">
            <v>0.1</v>
          </cell>
          <cell r="BM106">
            <v>0.1</v>
          </cell>
          <cell r="BN106">
            <v>0.1</v>
          </cell>
          <cell r="BO106">
            <v>0.1</v>
          </cell>
          <cell r="BP106">
            <v>0.1</v>
          </cell>
          <cell r="BQ106">
            <v>0.1</v>
          </cell>
          <cell r="BR106">
            <v>0.1</v>
          </cell>
          <cell r="BS106">
            <v>0.1</v>
          </cell>
          <cell r="BT106" t="str">
            <v>CFE</v>
          </cell>
          <cell r="BU106" t="str">
            <v>INT</v>
          </cell>
          <cell r="BV106">
            <v>2.0000000000000004E-2</v>
          </cell>
          <cell r="BW106">
            <v>2.0000000000000004E-2</v>
          </cell>
          <cell r="BX106">
            <v>0</v>
          </cell>
          <cell r="BY106">
            <v>6.1221263162311114E-2</v>
          </cell>
          <cell r="BZ106">
            <v>4.8977010529848895E-2</v>
          </cell>
          <cell r="CB106">
            <v>0.79600000000000004</v>
          </cell>
          <cell r="CC106">
            <v>0.8</v>
          </cell>
          <cell r="CD106">
            <v>0.8</v>
          </cell>
        </row>
        <row r="107">
          <cell r="A107">
            <v>1</v>
          </cell>
          <cell r="B107">
            <v>11</v>
          </cell>
          <cell r="C107" t="str">
            <v>DIC</v>
          </cell>
          <cell r="D107">
            <v>47818</v>
          </cell>
          <cell r="E107">
            <v>2030</v>
          </cell>
          <cell r="F107" t="str">
            <v>TEXOLO</v>
          </cell>
          <cell r="G107">
            <v>1</v>
          </cell>
          <cell r="H107" t="str">
            <v>HID</v>
          </cell>
          <cell r="I107">
            <v>0.8</v>
          </cell>
          <cell r="J107">
            <v>0.8</v>
          </cell>
          <cell r="K107" t="str">
            <v>NOV</v>
          </cell>
          <cell r="L107">
            <v>1951</v>
          </cell>
          <cell r="M107" t="str">
            <v>ORI</v>
          </cell>
          <cell r="N107" t="str">
            <v>VERACRUZ</v>
          </cell>
          <cell r="O107" t="str">
            <v>HID</v>
          </cell>
          <cell r="P107">
            <v>18933</v>
          </cell>
          <cell r="Q107">
            <v>2.0000000000000004E-2</v>
          </cell>
          <cell r="R107">
            <v>8.0000000000000016E-2</v>
          </cell>
          <cell r="S107">
            <v>0.7310229894701511</v>
          </cell>
          <cell r="T107">
            <v>5.0000000000000001E-3</v>
          </cell>
          <cell r="U107">
            <v>2030</v>
          </cell>
          <cell r="V107" t="str">
            <v>S</v>
          </cell>
          <cell r="W107" t="str">
            <v>VER</v>
          </cell>
          <cell r="X107">
            <v>2.5000000000000001E-2</v>
          </cell>
          <cell r="Y107">
            <v>2.5000000000000001E-2</v>
          </cell>
          <cell r="Z107">
            <v>2.5000000000000001E-2</v>
          </cell>
          <cell r="AA107">
            <v>2.5000000000000001E-2</v>
          </cell>
          <cell r="AB107">
            <v>2.5000000000000001E-2</v>
          </cell>
          <cell r="AC107">
            <v>2.5000000000000001E-2</v>
          </cell>
          <cell r="AD107">
            <v>2.5000000000000001E-2</v>
          </cell>
          <cell r="AE107">
            <v>2.5000000000000001E-2</v>
          </cell>
          <cell r="AF107">
            <v>2.5000000000000001E-2</v>
          </cell>
          <cell r="AG107">
            <v>2.5000000000000001E-2</v>
          </cell>
          <cell r="AH107">
            <v>2.5000000000000001E-2</v>
          </cell>
          <cell r="AI107">
            <v>2.5000000000000001E-2</v>
          </cell>
          <cell r="AJ107">
            <v>0.1</v>
          </cell>
          <cell r="AK107">
            <v>0.1</v>
          </cell>
          <cell r="AL107">
            <v>0.1</v>
          </cell>
          <cell r="AM107">
            <v>0.1</v>
          </cell>
          <cell r="AN107">
            <v>0.1</v>
          </cell>
          <cell r="AO107">
            <v>0.1</v>
          </cell>
          <cell r="AP107">
            <v>0.1</v>
          </cell>
          <cell r="AQ107">
            <v>0.1</v>
          </cell>
          <cell r="AR107">
            <v>0.1</v>
          </cell>
          <cell r="AS107">
            <v>0.1</v>
          </cell>
          <cell r="AT107">
            <v>0.1</v>
          </cell>
          <cell r="AU107">
            <v>0.1</v>
          </cell>
          <cell r="AV107">
            <v>2.5000000000000001E-2</v>
          </cell>
          <cell r="AW107">
            <v>2.5000000000000001E-2</v>
          </cell>
          <cell r="AX107">
            <v>2.5000000000000001E-2</v>
          </cell>
          <cell r="AY107">
            <v>2.5000000000000001E-2</v>
          </cell>
          <cell r="AZ107">
            <v>2.5000000000000001E-2</v>
          </cell>
          <cell r="BA107">
            <v>2.5000000000000001E-2</v>
          </cell>
          <cell r="BB107">
            <v>2.5000000000000001E-2</v>
          </cell>
          <cell r="BC107">
            <v>2.5000000000000001E-2</v>
          </cell>
          <cell r="BD107">
            <v>2.5000000000000001E-2</v>
          </cell>
          <cell r="BE107">
            <v>2.5000000000000001E-2</v>
          </cell>
          <cell r="BF107">
            <v>2.5000000000000001E-2</v>
          </cell>
          <cell r="BG107">
            <v>2.5000000000000001E-2</v>
          </cell>
          <cell r="BH107">
            <v>0.1</v>
          </cell>
          <cell r="BI107">
            <v>0.1</v>
          </cell>
          <cell r="BJ107">
            <v>0.1</v>
          </cell>
          <cell r="BK107">
            <v>0.1</v>
          </cell>
          <cell r="BL107">
            <v>0.1</v>
          </cell>
          <cell r="BM107">
            <v>0.1</v>
          </cell>
          <cell r="BN107">
            <v>0.1</v>
          </cell>
          <cell r="BO107">
            <v>0.1</v>
          </cell>
          <cell r="BP107">
            <v>0.1</v>
          </cell>
          <cell r="BQ107">
            <v>0.1</v>
          </cell>
          <cell r="BR107">
            <v>0.1</v>
          </cell>
          <cell r="BS107">
            <v>0.1</v>
          </cell>
          <cell r="BT107" t="str">
            <v>CFE</v>
          </cell>
          <cell r="BU107" t="str">
            <v>INT</v>
          </cell>
          <cell r="BV107">
            <v>2.0000000000000004E-2</v>
          </cell>
          <cell r="BW107">
            <v>2.0000000000000004E-2</v>
          </cell>
          <cell r="BX107">
            <v>0</v>
          </cell>
          <cell r="BY107">
            <v>6.1221263162311114E-2</v>
          </cell>
          <cell r="BZ107">
            <v>4.8977010529848895E-2</v>
          </cell>
          <cell r="CB107">
            <v>0.79600000000000004</v>
          </cell>
          <cell r="CC107">
            <v>0.8</v>
          </cell>
          <cell r="CD107">
            <v>0.8</v>
          </cell>
        </row>
        <row r="108">
          <cell r="A108">
            <v>1</v>
          </cell>
          <cell r="B108">
            <v>10</v>
          </cell>
          <cell r="C108" t="str">
            <v>DIC</v>
          </cell>
          <cell r="D108">
            <v>47818</v>
          </cell>
          <cell r="E108">
            <v>2030</v>
          </cell>
          <cell r="F108" t="str">
            <v>ELECROQUÍMICA</v>
          </cell>
          <cell r="G108">
            <v>1</v>
          </cell>
          <cell r="H108" t="str">
            <v>HID</v>
          </cell>
          <cell r="I108">
            <v>1.44</v>
          </cell>
          <cell r="J108">
            <v>1.44</v>
          </cell>
          <cell r="K108" t="str">
            <v>OCT</v>
          </cell>
          <cell r="L108">
            <v>1952</v>
          </cell>
          <cell r="M108" t="str">
            <v>NES</v>
          </cell>
          <cell r="N108" t="str">
            <v>HUASTECA</v>
          </cell>
          <cell r="O108" t="str">
            <v>HID</v>
          </cell>
          <cell r="P108">
            <v>19268</v>
          </cell>
          <cell r="Q108">
            <v>3.5999999999999997E-2</v>
          </cell>
          <cell r="R108">
            <v>0.14399999999999999</v>
          </cell>
          <cell r="S108">
            <v>1.3158413810462719</v>
          </cell>
          <cell r="T108">
            <v>5.0000000000000001E-3</v>
          </cell>
          <cell r="U108">
            <v>2030</v>
          </cell>
          <cell r="V108" t="str">
            <v>N</v>
          </cell>
          <cell r="W108" t="str">
            <v>SLP</v>
          </cell>
          <cell r="X108">
            <v>2.5000000000000001E-2</v>
          </cell>
          <cell r="Y108">
            <v>2.5000000000000001E-2</v>
          </cell>
          <cell r="Z108">
            <v>2.5000000000000001E-2</v>
          </cell>
          <cell r="AA108">
            <v>2.5000000000000001E-2</v>
          </cell>
          <cell r="AB108">
            <v>2.5000000000000001E-2</v>
          </cell>
          <cell r="AC108">
            <v>2.5000000000000001E-2</v>
          </cell>
          <cell r="AD108">
            <v>2.5000000000000001E-2</v>
          </cell>
          <cell r="AE108">
            <v>2.5000000000000001E-2</v>
          </cell>
          <cell r="AF108">
            <v>2.5000000000000001E-2</v>
          </cell>
          <cell r="AG108">
            <v>2.5000000000000001E-2</v>
          </cell>
          <cell r="AH108">
            <v>2.5000000000000001E-2</v>
          </cell>
          <cell r="AI108">
            <v>2.5000000000000001E-2</v>
          </cell>
          <cell r="AJ108">
            <v>0.1</v>
          </cell>
          <cell r="AK108">
            <v>0.1</v>
          </cell>
          <cell r="AL108">
            <v>0.1</v>
          </cell>
          <cell r="AM108">
            <v>0.1</v>
          </cell>
          <cell r="AN108">
            <v>0.1</v>
          </cell>
          <cell r="AO108">
            <v>0.1</v>
          </cell>
          <cell r="AP108">
            <v>0.1</v>
          </cell>
          <cell r="AQ108">
            <v>0.1</v>
          </cell>
          <cell r="AR108">
            <v>0.1</v>
          </cell>
          <cell r="AS108">
            <v>0.1</v>
          </cell>
          <cell r="AT108">
            <v>0.1</v>
          </cell>
          <cell r="AU108">
            <v>0.1</v>
          </cell>
          <cell r="AV108">
            <v>2.5000000000000001E-2</v>
          </cell>
          <cell r="AW108">
            <v>2.5000000000000001E-2</v>
          </cell>
          <cell r="AX108">
            <v>2.5000000000000001E-2</v>
          </cell>
          <cell r="AY108">
            <v>2.5000000000000001E-2</v>
          </cell>
          <cell r="AZ108">
            <v>2.5000000000000001E-2</v>
          </cell>
          <cell r="BA108">
            <v>2.5000000000000001E-2</v>
          </cell>
          <cell r="BB108">
            <v>2.5000000000000001E-2</v>
          </cell>
          <cell r="BC108">
            <v>2.5000000000000001E-2</v>
          </cell>
          <cell r="BD108">
            <v>2.5000000000000001E-2</v>
          </cell>
          <cell r="BE108">
            <v>2.5000000000000001E-2</v>
          </cell>
          <cell r="BF108">
            <v>2.5000000000000001E-2</v>
          </cell>
          <cell r="BG108">
            <v>2.5000000000000001E-2</v>
          </cell>
          <cell r="BH108">
            <v>0.1</v>
          </cell>
          <cell r="BI108">
            <v>0.1</v>
          </cell>
          <cell r="BJ108">
            <v>0.1</v>
          </cell>
          <cell r="BK108">
            <v>0.1</v>
          </cell>
          <cell r="BL108">
            <v>0.1</v>
          </cell>
          <cell r="BM108">
            <v>0.1</v>
          </cell>
          <cell r="BN108">
            <v>0.1</v>
          </cell>
          <cell r="BO108">
            <v>0.1</v>
          </cell>
          <cell r="BP108">
            <v>0.1</v>
          </cell>
          <cell r="BQ108">
            <v>0.1</v>
          </cell>
          <cell r="BR108">
            <v>0.1</v>
          </cell>
          <cell r="BS108">
            <v>0.1</v>
          </cell>
          <cell r="BT108" t="str">
            <v>CFE</v>
          </cell>
          <cell r="BU108" t="str">
            <v>INT</v>
          </cell>
          <cell r="BV108">
            <v>3.5999999999999997E-2</v>
          </cell>
          <cell r="BW108">
            <v>3.5999999999999997E-2</v>
          </cell>
          <cell r="BX108">
            <v>0</v>
          </cell>
          <cell r="BY108">
            <v>6.1221263162311114E-2</v>
          </cell>
          <cell r="BZ108">
            <v>8.8158618953728007E-2</v>
          </cell>
          <cell r="CB108">
            <v>1.4327999999999999</v>
          </cell>
          <cell r="CC108">
            <v>1.44</v>
          </cell>
          <cell r="CD108">
            <v>1.44</v>
          </cell>
        </row>
        <row r="109">
          <cell r="A109">
            <v>1</v>
          </cell>
          <cell r="B109">
            <v>5</v>
          </cell>
          <cell r="C109" t="str">
            <v>DIC</v>
          </cell>
          <cell r="D109">
            <v>47818</v>
          </cell>
          <cell r="E109">
            <v>2030</v>
          </cell>
          <cell r="F109" t="str">
            <v>SCHPOINÁ</v>
          </cell>
          <cell r="G109">
            <v>1</v>
          </cell>
          <cell r="H109" t="str">
            <v>HID</v>
          </cell>
          <cell r="I109">
            <v>0.6</v>
          </cell>
          <cell r="J109">
            <v>0.6</v>
          </cell>
          <cell r="K109" t="str">
            <v>MAY</v>
          </cell>
          <cell r="L109">
            <v>1953</v>
          </cell>
          <cell r="M109" t="str">
            <v>ORI</v>
          </cell>
          <cell r="N109" t="str">
            <v>GRIJALVA</v>
          </cell>
          <cell r="O109" t="str">
            <v>HID</v>
          </cell>
          <cell r="P109">
            <v>19480</v>
          </cell>
          <cell r="Q109">
            <v>1.4999999999999999E-2</v>
          </cell>
          <cell r="R109">
            <v>0.06</v>
          </cell>
          <cell r="S109">
            <v>0.54826724210261335</v>
          </cell>
          <cell r="T109">
            <v>5.0000000000000001E-3</v>
          </cell>
          <cell r="U109">
            <v>2030</v>
          </cell>
          <cell r="V109" t="str">
            <v>S</v>
          </cell>
          <cell r="W109" t="str">
            <v>CHIS</v>
          </cell>
          <cell r="X109">
            <v>2.5000000000000001E-2</v>
          </cell>
          <cell r="Y109">
            <v>2.5000000000000001E-2</v>
          </cell>
          <cell r="Z109">
            <v>2.5000000000000001E-2</v>
          </cell>
          <cell r="AA109">
            <v>2.5000000000000001E-2</v>
          </cell>
          <cell r="AB109">
            <v>2.5000000000000001E-2</v>
          </cell>
          <cell r="AC109">
            <v>2.5000000000000001E-2</v>
          </cell>
          <cell r="AD109">
            <v>2.5000000000000001E-2</v>
          </cell>
          <cell r="AE109">
            <v>2.5000000000000001E-2</v>
          </cell>
          <cell r="AF109">
            <v>2.5000000000000001E-2</v>
          </cell>
          <cell r="AG109">
            <v>2.5000000000000001E-2</v>
          </cell>
          <cell r="AH109">
            <v>2.5000000000000001E-2</v>
          </cell>
          <cell r="AI109">
            <v>2.5000000000000001E-2</v>
          </cell>
          <cell r="AJ109">
            <v>0.1</v>
          </cell>
          <cell r="AK109">
            <v>0.1</v>
          </cell>
          <cell r="AL109">
            <v>0.1</v>
          </cell>
          <cell r="AM109">
            <v>0.1</v>
          </cell>
          <cell r="AN109">
            <v>0.1</v>
          </cell>
          <cell r="AO109">
            <v>0.1</v>
          </cell>
          <cell r="AP109">
            <v>0.1</v>
          </cell>
          <cell r="AQ109">
            <v>0.1</v>
          </cell>
          <cell r="AR109">
            <v>0.1</v>
          </cell>
          <cell r="AS109">
            <v>0.1</v>
          </cell>
          <cell r="AT109">
            <v>0.1</v>
          </cell>
          <cell r="AU109">
            <v>0.1</v>
          </cell>
          <cell r="AV109">
            <v>2.5000000000000001E-2</v>
          </cell>
          <cell r="AW109">
            <v>2.5000000000000001E-2</v>
          </cell>
          <cell r="AX109">
            <v>2.5000000000000001E-2</v>
          </cell>
          <cell r="AY109">
            <v>2.5000000000000001E-2</v>
          </cell>
          <cell r="AZ109">
            <v>2.5000000000000001E-2</v>
          </cell>
          <cell r="BA109">
            <v>2.5000000000000001E-2</v>
          </cell>
          <cell r="BB109">
            <v>2.5000000000000001E-2</v>
          </cell>
          <cell r="BC109">
            <v>2.5000000000000001E-2</v>
          </cell>
          <cell r="BD109">
            <v>2.5000000000000001E-2</v>
          </cell>
          <cell r="BE109">
            <v>2.5000000000000001E-2</v>
          </cell>
          <cell r="BF109">
            <v>2.5000000000000001E-2</v>
          </cell>
          <cell r="BG109">
            <v>2.5000000000000001E-2</v>
          </cell>
          <cell r="BH109">
            <v>0.1</v>
          </cell>
          <cell r="BI109">
            <v>0.1</v>
          </cell>
          <cell r="BJ109">
            <v>0.1</v>
          </cell>
          <cell r="BK109">
            <v>0.1</v>
          </cell>
          <cell r="BL109">
            <v>0.1</v>
          </cell>
          <cell r="BM109">
            <v>0.1</v>
          </cell>
          <cell r="BN109">
            <v>0.1</v>
          </cell>
          <cell r="BO109">
            <v>0.1</v>
          </cell>
          <cell r="BP109">
            <v>0.1</v>
          </cell>
          <cell r="BQ109">
            <v>0.1</v>
          </cell>
          <cell r="BR109">
            <v>0.1</v>
          </cell>
          <cell r="BS109">
            <v>0.1</v>
          </cell>
          <cell r="BT109" t="str">
            <v>CFE</v>
          </cell>
          <cell r="BU109" t="str">
            <v>INT</v>
          </cell>
          <cell r="BV109">
            <v>1.4999999999999999E-2</v>
          </cell>
          <cell r="BW109">
            <v>1.4999999999999999E-2</v>
          </cell>
          <cell r="BX109">
            <v>0</v>
          </cell>
          <cell r="BY109">
            <v>6.1221263162311114E-2</v>
          </cell>
          <cell r="BZ109">
            <v>3.673275789738667E-2</v>
          </cell>
          <cell r="CB109">
            <v>0.59699999999999998</v>
          </cell>
          <cell r="CC109">
            <v>0.6</v>
          </cell>
          <cell r="CD109">
            <v>0.6</v>
          </cell>
        </row>
        <row r="110">
          <cell r="A110">
            <v>1</v>
          </cell>
          <cell r="B110">
            <v>5</v>
          </cell>
          <cell r="C110" t="str">
            <v>DIC</v>
          </cell>
          <cell r="D110">
            <v>47818</v>
          </cell>
          <cell r="E110">
            <v>2030</v>
          </cell>
          <cell r="F110" t="str">
            <v>SCHPOINÁ</v>
          </cell>
          <cell r="G110">
            <v>2</v>
          </cell>
          <cell r="H110" t="str">
            <v>HID</v>
          </cell>
          <cell r="I110">
            <v>0.6</v>
          </cell>
          <cell r="J110">
            <v>0.6</v>
          </cell>
          <cell r="K110" t="str">
            <v>MAY</v>
          </cell>
          <cell r="L110">
            <v>1953</v>
          </cell>
          <cell r="M110" t="str">
            <v>ORI</v>
          </cell>
          <cell r="N110" t="str">
            <v>GRIJALVA</v>
          </cell>
          <cell r="O110" t="str">
            <v>HID</v>
          </cell>
          <cell r="P110">
            <v>19480</v>
          </cell>
          <cell r="Q110">
            <v>1.4999999999999999E-2</v>
          </cell>
          <cell r="R110">
            <v>0.06</v>
          </cell>
          <cell r="S110">
            <v>0.54826724210261335</v>
          </cell>
          <cell r="T110">
            <v>5.0000000000000001E-3</v>
          </cell>
          <cell r="U110">
            <v>2030</v>
          </cell>
          <cell r="V110" t="str">
            <v>S</v>
          </cell>
          <cell r="W110" t="str">
            <v>CHIS</v>
          </cell>
          <cell r="X110">
            <v>2.5000000000000001E-2</v>
          </cell>
          <cell r="Y110">
            <v>2.5000000000000001E-2</v>
          </cell>
          <cell r="Z110">
            <v>2.5000000000000001E-2</v>
          </cell>
          <cell r="AA110">
            <v>2.5000000000000001E-2</v>
          </cell>
          <cell r="AB110">
            <v>2.5000000000000001E-2</v>
          </cell>
          <cell r="AC110">
            <v>2.5000000000000001E-2</v>
          </cell>
          <cell r="AD110">
            <v>2.5000000000000001E-2</v>
          </cell>
          <cell r="AE110">
            <v>2.5000000000000001E-2</v>
          </cell>
          <cell r="AF110">
            <v>2.5000000000000001E-2</v>
          </cell>
          <cell r="AG110">
            <v>2.5000000000000001E-2</v>
          </cell>
          <cell r="AH110">
            <v>2.5000000000000001E-2</v>
          </cell>
          <cell r="AI110">
            <v>2.5000000000000001E-2</v>
          </cell>
          <cell r="AJ110">
            <v>0.1</v>
          </cell>
          <cell r="AK110">
            <v>0.1</v>
          </cell>
          <cell r="AL110">
            <v>0.1</v>
          </cell>
          <cell r="AM110">
            <v>0.1</v>
          </cell>
          <cell r="AN110">
            <v>0.1</v>
          </cell>
          <cell r="AO110">
            <v>0.1</v>
          </cell>
          <cell r="AP110">
            <v>0.1</v>
          </cell>
          <cell r="AQ110">
            <v>0.1</v>
          </cell>
          <cell r="AR110">
            <v>0.1</v>
          </cell>
          <cell r="AS110">
            <v>0.1</v>
          </cell>
          <cell r="AT110">
            <v>0.1</v>
          </cell>
          <cell r="AU110">
            <v>0.1</v>
          </cell>
          <cell r="AV110">
            <v>2.5000000000000001E-2</v>
          </cell>
          <cell r="AW110">
            <v>2.5000000000000001E-2</v>
          </cell>
          <cell r="AX110">
            <v>2.5000000000000001E-2</v>
          </cell>
          <cell r="AY110">
            <v>2.5000000000000001E-2</v>
          </cell>
          <cell r="AZ110">
            <v>2.5000000000000001E-2</v>
          </cell>
          <cell r="BA110">
            <v>2.5000000000000001E-2</v>
          </cell>
          <cell r="BB110">
            <v>2.5000000000000001E-2</v>
          </cell>
          <cell r="BC110">
            <v>2.5000000000000001E-2</v>
          </cell>
          <cell r="BD110">
            <v>2.5000000000000001E-2</v>
          </cell>
          <cell r="BE110">
            <v>2.5000000000000001E-2</v>
          </cell>
          <cell r="BF110">
            <v>2.5000000000000001E-2</v>
          </cell>
          <cell r="BG110">
            <v>2.5000000000000001E-2</v>
          </cell>
          <cell r="BH110">
            <v>0.1</v>
          </cell>
          <cell r="BI110">
            <v>0.1</v>
          </cell>
          <cell r="BJ110">
            <v>0.1</v>
          </cell>
          <cell r="BK110">
            <v>0.1</v>
          </cell>
          <cell r="BL110">
            <v>0.1</v>
          </cell>
          <cell r="BM110">
            <v>0.1</v>
          </cell>
          <cell r="BN110">
            <v>0.1</v>
          </cell>
          <cell r="BO110">
            <v>0.1</v>
          </cell>
          <cell r="BP110">
            <v>0.1</v>
          </cell>
          <cell r="BQ110">
            <v>0.1</v>
          </cell>
          <cell r="BR110">
            <v>0.1</v>
          </cell>
          <cell r="BS110">
            <v>0.1</v>
          </cell>
          <cell r="BT110" t="str">
            <v>CFE</v>
          </cell>
          <cell r="BU110" t="str">
            <v>INT</v>
          </cell>
          <cell r="BV110">
            <v>1.4999999999999999E-2</v>
          </cell>
          <cell r="BW110">
            <v>1.4999999999999999E-2</v>
          </cell>
          <cell r="BX110">
            <v>0</v>
          </cell>
          <cell r="BY110">
            <v>6.1221263162311114E-2</v>
          </cell>
          <cell r="BZ110">
            <v>3.673275789738667E-2</v>
          </cell>
          <cell r="CB110">
            <v>0.59699999999999998</v>
          </cell>
          <cell r="CC110">
            <v>0.6</v>
          </cell>
          <cell r="CD110">
            <v>0.6</v>
          </cell>
        </row>
        <row r="111">
          <cell r="A111">
            <v>1</v>
          </cell>
          <cell r="B111">
            <v>7</v>
          </cell>
          <cell r="C111" t="str">
            <v>DIC</v>
          </cell>
          <cell r="D111">
            <v>47818</v>
          </cell>
          <cell r="E111">
            <v>2030</v>
          </cell>
          <cell r="F111" t="str">
            <v>MINAS</v>
          </cell>
          <cell r="G111">
            <v>3</v>
          </cell>
          <cell r="H111" t="str">
            <v>HID</v>
          </cell>
          <cell r="I111">
            <v>5</v>
          </cell>
          <cell r="J111">
            <v>5</v>
          </cell>
          <cell r="K111" t="str">
            <v>JUL</v>
          </cell>
          <cell r="L111">
            <v>1954</v>
          </cell>
          <cell r="M111" t="str">
            <v>ORI</v>
          </cell>
          <cell r="N111" t="str">
            <v>VERACRUZ</v>
          </cell>
          <cell r="O111" t="str">
            <v>HID</v>
          </cell>
          <cell r="P111">
            <v>19906</v>
          </cell>
          <cell r="Q111">
            <v>0.125</v>
          </cell>
          <cell r="R111">
            <v>0.5</v>
          </cell>
          <cell r="S111">
            <v>4.5688936841884447</v>
          </cell>
          <cell r="T111">
            <v>5.0000000000000001E-3</v>
          </cell>
          <cell r="U111">
            <v>2030</v>
          </cell>
          <cell r="V111" t="str">
            <v>S</v>
          </cell>
          <cell r="W111" t="str">
            <v>VER</v>
          </cell>
          <cell r="X111">
            <v>2.5000000000000001E-2</v>
          </cell>
          <cell r="Y111">
            <v>2.5000000000000001E-2</v>
          </cell>
          <cell r="Z111">
            <v>2.5000000000000001E-2</v>
          </cell>
          <cell r="AA111">
            <v>2.5000000000000001E-2</v>
          </cell>
          <cell r="AB111">
            <v>2.5000000000000001E-2</v>
          </cell>
          <cell r="AC111">
            <v>2.5000000000000001E-2</v>
          </cell>
          <cell r="AD111">
            <v>2.5000000000000001E-2</v>
          </cell>
          <cell r="AE111">
            <v>2.5000000000000001E-2</v>
          </cell>
          <cell r="AF111">
            <v>2.5000000000000001E-2</v>
          </cell>
          <cell r="AG111">
            <v>2.5000000000000001E-2</v>
          </cell>
          <cell r="AH111">
            <v>2.5000000000000001E-2</v>
          </cell>
          <cell r="AI111">
            <v>2.5000000000000001E-2</v>
          </cell>
          <cell r="AJ111">
            <v>0.1</v>
          </cell>
          <cell r="AK111">
            <v>0.1</v>
          </cell>
          <cell r="AL111">
            <v>0.1</v>
          </cell>
          <cell r="AM111">
            <v>0.1</v>
          </cell>
          <cell r="AN111">
            <v>0.1</v>
          </cell>
          <cell r="AO111">
            <v>0.1</v>
          </cell>
          <cell r="AP111">
            <v>0.1</v>
          </cell>
          <cell r="AQ111">
            <v>0.1</v>
          </cell>
          <cell r="AR111">
            <v>0.1</v>
          </cell>
          <cell r="AS111">
            <v>0.1</v>
          </cell>
          <cell r="AT111">
            <v>0.1</v>
          </cell>
          <cell r="AU111">
            <v>0.1</v>
          </cell>
          <cell r="AV111">
            <v>2.5000000000000001E-2</v>
          </cell>
          <cell r="AW111">
            <v>2.5000000000000001E-2</v>
          </cell>
          <cell r="AX111">
            <v>2.5000000000000001E-2</v>
          </cell>
          <cell r="AY111">
            <v>2.5000000000000001E-2</v>
          </cell>
          <cell r="AZ111">
            <v>2.5000000000000001E-2</v>
          </cell>
          <cell r="BA111">
            <v>2.5000000000000001E-2</v>
          </cell>
          <cell r="BB111">
            <v>2.5000000000000001E-2</v>
          </cell>
          <cell r="BC111">
            <v>2.5000000000000001E-2</v>
          </cell>
          <cell r="BD111">
            <v>2.5000000000000001E-2</v>
          </cell>
          <cell r="BE111">
            <v>2.5000000000000001E-2</v>
          </cell>
          <cell r="BF111">
            <v>2.5000000000000001E-2</v>
          </cell>
          <cell r="BG111">
            <v>2.5000000000000001E-2</v>
          </cell>
          <cell r="BH111">
            <v>0.1</v>
          </cell>
          <cell r="BI111">
            <v>0.1</v>
          </cell>
          <cell r="BJ111">
            <v>0.1</v>
          </cell>
          <cell r="BK111">
            <v>0.1</v>
          </cell>
          <cell r="BL111">
            <v>0.1</v>
          </cell>
          <cell r="BM111">
            <v>0.1</v>
          </cell>
          <cell r="BN111">
            <v>0.1</v>
          </cell>
          <cell r="BO111">
            <v>0.1</v>
          </cell>
          <cell r="BP111">
            <v>0.1</v>
          </cell>
          <cell r="BQ111">
            <v>0.1</v>
          </cell>
          <cell r="BR111">
            <v>0.1</v>
          </cell>
          <cell r="BS111">
            <v>0.1</v>
          </cell>
          <cell r="BT111" t="str">
            <v>CFE</v>
          </cell>
          <cell r="BU111" t="str">
            <v>INT</v>
          </cell>
          <cell r="BV111">
            <v>0.125</v>
          </cell>
          <cell r="BW111">
            <v>0.125</v>
          </cell>
          <cell r="BX111">
            <v>0</v>
          </cell>
          <cell r="BY111">
            <v>6.1221263162311114E-2</v>
          </cell>
          <cell r="BZ111">
            <v>0.30610631581155556</v>
          </cell>
          <cell r="CB111">
            <v>4.9749999999999996</v>
          </cell>
          <cell r="CC111">
            <v>5</v>
          </cell>
          <cell r="CD111">
            <v>5</v>
          </cell>
        </row>
        <row r="112">
          <cell r="A112">
            <v>1</v>
          </cell>
          <cell r="B112">
            <v>10</v>
          </cell>
          <cell r="C112" t="str">
            <v>DIC</v>
          </cell>
          <cell r="D112">
            <v>42339</v>
          </cell>
          <cell r="E112">
            <v>2015</v>
          </cell>
          <cell r="F112" t="str">
            <v>PATLA</v>
          </cell>
          <cell r="G112">
            <v>1</v>
          </cell>
          <cell r="H112" t="str">
            <v>HID</v>
          </cell>
          <cell r="I112">
            <v>12</v>
          </cell>
          <cell r="J112">
            <v>12</v>
          </cell>
          <cell r="K112" t="str">
            <v>OCT</v>
          </cell>
          <cell r="L112">
            <v>1954</v>
          </cell>
          <cell r="M112" t="str">
            <v>CEN</v>
          </cell>
          <cell r="N112" t="str">
            <v>CENTRAL</v>
          </cell>
          <cell r="O112" t="str">
            <v>HID</v>
          </cell>
          <cell r="P112">
            <v>19998</v>
          </cell>
          <cell r="Q112">
            <v>10.8</v>
          </cell>
          <cell r="R112">
            <v>1.2000000000000002</v>
          </cell>
          <cell r="S112">
            <v>0.46534484205226589</v>
          </cell>
          <cell r="T112">
            <v>5.0000000000000001E-3</v>
          </cell>
          <cell r="U112">
            <v>2015</v>
          </cell>
          <cell r="V112" t="str">
            <v>S</v>
          </cell>
          <cell r="W112" t="str">
            <v>PUE</v>
          </cell>
          <cell r="X112">
            <v>0.9</v>
          </cell>
          <cell r="Y112">
            <v>0.9</v>
          </cell>
          <cell r="Z112">
            <v>0.9</v>
          </cell>
          <cell r="AA112">
            <v>0.9</v>
          </cell>
          <cell r="AB112">
            <v>0.9</v>
          </cell>
          <cell r="AC112">
            <v>0.9</v>
          </cell>
          <cell r="AD112">
            <v>0.9</v>
          </cell>
          <cell r="AE112">
            <v>0.9</v>
          </cell>
          <cell r="AF112">
            <v>0.9</v>
          </cell>
          <cell r="AG112">
            <v>0.9</v>
          </cell>
          <cell r="AH112">
            <v>0.9</v>
          </cell>
          <cell r="AI112">
            <v>0.9</v>
          </cell>
          <cell r="AJ112">
            <v>0.1</v>
          </cell>
          <cell r="AK112">
            <v>0.1</v>
          </cell>
          <cell r="AL112">
            <v>0.1</v>
          </cell>
          <cell r="AM112">
            <v>0.1</v>
          </cell>
          <cell r="AN112">
            <v>0.1</v>
          </cell>
          <cell r="AO112">
            <v>0.1</v>
          </cell>
          <cell r="AP112">
            <v>0.1</v>
          </cell>
          <cell r="AQ112">
            <v>0.1</v>
          </cell>
          <cell r="AR112">
            <v>0.1</v>
          </cell>
          <cell r="AS112">
            <v>0.1</v>
          </cell>
          <cell r="AT112">
            <v>0.1</v>
          </cell>
          <cell r="AU112">
            <v>0.1</v>
          </cell>
          <cell r="AV112">
            <v>0.9</v>
          </cell>
          <cell r="AW112">
            <v>0.9</v>
          </cell>
          <cell r="AX112">
            <v>0.9</v>
          </cell>
          <cell r="AY112">
            <v>0.9</v>
          </cell>
          <cell r="AZ112">
            <v>0.9</v>
          </cell>
          <cell r="BA112">
            <v>0.9</v>
          </cell>
          <cell r="BB112">
            <v>0.9</v>
          </cell>
          <cell r="BC112">
            <v>0.9</v>
          </cell>
          <cell r="BD112">
            <v>0.9</v>
          </cell>
          <cell r="BE112">
            <v>0.9</v>
          </cell>
          <cell r="BF112">
            <v>0.9</v>
          </cell>
          <cell r="BG112">
            <v>0.9</v>
          </cell>
          <cell r="BH112">
            <v>0.1</v>
          </cell>
          <cell r="BI112">
            <v>0.1</v>
          </cell>
          <cell r="BJ112">
            <v>0.1</v>
          </cell>
          <cell r="BK112">
            <v>0.1</v>
          </cell>
          <cell r="BL112">
            <v>0.1</v>
          </cell>
          <cell r="BM112">
            <v>0.1</v>
          </cell>
          <cell r="BN112">
            <v>0.1</v>
          </cell>
          <cell r="BO112">
            <v>0.1</v>
          </cell>
          <cell r="BP112">
            <v>0.1</v>
          </cell>
          <cell r="BQ112">
            <v>0.1</v>
          </cell>
          <cell r="BR112">
            <v>0.1</v>
          </cell>
          <cell r="BS112">
            <v>0.1</v>
          </cell>
          <cell r="BT112" t="str">
            <v>CFE</v>
          </cell>
          <cell r="BU112" t="str">
            <v>INT</v>
          </cell>
          <cell r="BV112">
            <v>10.8</v>
          </cell>
          <cell r="BW112">
            <v>10.8</v>
          </cell>
          <cell r="BX112">
            <v>0</v>
          </cell>
          <cell r="BY112">
            <v>6.1221263162311114E-2</v>
          </cell>
          <cell r="BZ112">
            <v>0.73465515794773339</v>
          </cell>
          <cell r="CA112" t="str">
            <v>C</v>
          </cell>
          <cell r="CB112">
            <v>11.94</v>
          </cell>
          <cell r="CC112">
            <v>12</v>
          </cell>
          <cell r="CD112">
            <v>12</v>
          </cell>
        </row>
        <row r="113">
          <cell r="A113">
            <v>1</v>
          </cell>
          <cell r="B113">
            <v>10</v>
          </cell>
          <cell r="C113" t="str">
            <v>DIC</v>
          </cell>
          <cell r="D113">
            <v>42339</v>
          </cell>
          <cell r="E113">
            <v>2015</v>
          </cell>
          <cell r="F113" t="str">
            <v>PATLA</v>
          </cell>
          <cell r="G113">
            <v>2</v>
          </cell>
          <cell r="H113" t="str">
            <v>HID</v>
          </cell>
          <cell r="I113">
            <v>13</v>
          </cell>
          <cell r="J113">
            <v>13</v>
          </cell>
          <cell r="K113" t="str">
            <v>OCT</v>
          </cell>
          <cell r="L113">
            <v>1954</v>
          </cell>
          <cell r="M113" t="str">
            <v>CEN</v>
          </cell>
          <cell r="N113" t="str">
            <v>CENTRAL</v>
          </cell>
          <cell r="O113" t="str">
            <v>HID</v>
          </cell>
          <cell r="P113">
            <v>19998</v>
          </cell>
          <cell r="Q113">
            <v>11.700000000000001</v>
          </cell>
          <cell r="R113">
            <v>1.3</v>
          </cell>
          <cell r="S113">
            <v>0.5041235788899544</v>
          </cell>
          <cell r="T113">
            <v>5.0000000000000001E-3</v>
          </cell>
          <cell r="U113">
            <v>2015</v>
          </cell>
          <cell r="V113" t="str">
            <v>S</v>
          </cell>
          <cell r="W113" t="str">
            <v>PUE</v>
          </cell>
          <cell r="X113">
            <v>0.9</v>
          </cell>
          <cell r="Y113">
            <v>0.9</v>
          </cell>
          <cell r="Z113">
            <v>0.9</v>
          </cell>
          <cell r="AA113">
            <v>0.9</v>
          </cell>
          <cell r="AB113">
            <v>0.9</v>
          </cell>
          <cell r="AC113">
            <v>0.9</v>
          </cell>
          <cell r="AD113">
            <v>0.9</v>
          </cell>
          <cell r="AE113">
            <v>0.9</v>
          </cell>
          <cell r="AF113">
            <v>0.9</v>
          </cell>
          <cell r="AG113">
            <v>0.9</v>
          </cell>
          <cell r="AH113">
            <v>0.9</v>
          </cell>
          <cell r="AI113">
            <v>0.9</v>
          </cell>
          <cell r="AJ113">
            <v>0.1</v>
          </cell>
          <cell r="AK113">
            <v>0.1</v>
          </cell>
          <cell r="AL113">
            <v>0.1</v>
          </cell>
          <cell r="AM113">
            <v>0.1</v>
          </cell>
          <cell r="AN113">
            <v>0.1</v>
          </cell>
          <cell r="AO113">
            <v>0.1</v>
          </cell>
          <cell r="AP113">
            <v>0.1</v>
          </cell>
          <cell r="AQ113">
            <v>0.1</v>
          </cell>
          <cell r="AR113">
            <v>0.1</v>
          </cell>
          <cell r="AS113">
            <v>0.1</v>
          </cell>
          <cell r="AT113">
            <v>0.1</v>
          </cell>
          <cell r="AU113">
            <v>0.1</v>
          </cell>
          <cell r="AV113">
            <v>0.9</v>
          </cell>
          <cell r="AW113">
            <v>0.9</v>
          </cell>
          <cell r="AX113">
            <v>0.9</v>
          </cell>
          <cell r="AY113">
            <v>0.9</v>
          </cell>
          <cell r="AZ113">
            <v>0.9</v>
          </cell>
          <cell r="BA113">
            <v>0.9</v>
          </cell>
          <cell r="BB113">
            <v>0.9</v>
          </cell>
          <cell r="BC113">
            <v>0.9</v>
          </cell>
          <cell r="BD113">
            <v>0.9</v>
          </cell>
          <cell r="BE113">
            <v>0.9</v>
          </cell>
          <cell r="BF113">
            <v>0.9</v>
          </cell>
          <cell r="BG113">
            <v>0.9</v>
          </cell>
          <cell r="BH113">
            <v>0.1</v>
          </cell>
          <cell r="BI113">
            <v>0.1</v>
          </cell>
          <cell r="BJ113">
            <v>0.1</v>
          </cell>
          <cell r="BK113">
            <v>0.1</v>
          </cell>
          <cell r="BL113">
            <v>0.1</v>
          </cell>
          <cell r="BM113">
            <v>0.1</v>
          </cell>
          <cell r="BN113">
            <v>0.1</v>
          </cell>
          <cell r="BO113">
            <v>0.1</v>
          </cell>
          <cell r="BP113">
            <v>0.1</v>
          </cell>
          <cell r="BQ113">
            <v>0.1</v>
          </cell>
          <cell r="BR113">
            <v>0.1</v>
          </cell>
          <cell r="BS113">
            <v>0.1</v>
          </cell>
          <cell r="BT113" t="str">
            <v>CFE</v>
          </cell>
          <cell r="BU113" t="str">
            <v>INT</v>
          </cell>
          <cell r="BV113">
            <v>11.700000000000001</v>
          </cell>
          <cell r="BW113">
            <v>11.700000000000001</v>
          </cell>
          <cell r="BX113">
            <v>0</v>
          </cell>
          <cell r="BY113">
            <v>6.1221263162311114E-2</v>
          </cell>
          <cell r="BZ113">
            <v>0.79587642111004453</v>
          </cell>
          <cell r="CA113" t="str">
            <v>C</v>
          </cell>
          <cell r="CB113">
            <v>12.935</v>
          </cell>
          <cell r="CC113">
            <v>13</v>
          </cell>
          <cell r="CD113">
            <v>13</v>
          </cell>
        </row>
        <row r="114">
          <cell r="A114">
            <v>1</v>
          </cell>
          <cell r="B114">
            <v>10</v>
          </cell>
          <cell r="C114" t="str">
            <v>DIC</v>
          </cell>
          <cell r="D114">
            <v>42339</v>
          </cell>
          <cell r="E114">
            <v>2015</v>
          </cell>
          <cell r="F114" t="str">
            <v>PATLA</v>
          </cell>
          <cell r="G114">
            <v>3</v>
          </cell>
          <cell r="H114" t="str">
            <v>HID</v>
          </cell>
          <cell r="I114">
            <v>12</v>
          </cell>
          <cell r="J114">
            <v>12</v>
          </cell>
          <cell r="K114" t="str">
            <v>OCT</v>
          </cell>
          <cell r="L114">
            <v>1954</v>
          </cell>
          <cell r="M114" t="str">
            <v>CEN</v>
          </cell>
          <cell r="N114" t="str">
            <v>CENTRAL</v>
          </cell>
          <cell r="O114" t="str">
            <v>HID</v>
          </cell>
          <cell r="P114">
            <v>19998</v>
          </cell>
          <cell r="Q114">
            <v>10.8</v>
          </cell>
          <cell r="R114">
            <v>1.2000000000000002</v>
          </cell>
          <cell r="S114">
            <v>0.46534484205226589</v>
          </cell>
          <cell r="T114">
            <v>5.0000000000000001E-3</v>
          </cell>
          <cell r="U114">
            <v>2015</v>
          </cell>
          <cell r="V114" t="str">
            <v>S</v>
          </cell>
          <cell r="W114" t="str">
            <v>PUE</v>
          </cell>
          <cell r="X114">
            <v>0.9</v>
          </cell>
          <cell r="Y114">
            <v>0.9</v>
          </cell>
          <cell r="Z114">
            <v>0.9</v>
          </cell>
          <cell r="AA114">
            <v>0.9</v>
          </cell>
          <cell r="AB114">
            <v>0.9</v>
          </cell>
          <cell r="AC114">
            <v>0.9</v>
          </cell>
          <cell r="AD114">
            <v>0.9</v>
          </cell>
          <cell r="AE114">
            <v>0.9</v>
          </cell>
          <cell r="AF114">
            <v>0.9</v>
          </cell>
          <cell r="AG114">
            <v>0.9</v>
          </cell>
          <cell r="AH114">
            <v>0.9</v>
          </cell>
          <cell r="AI114">
            <v>0.9</v>
          </cell>
          <cell r="AJ114">
            <v>0.1</v>
          </cell>
          <cell r="AK114">
            <v>0.1</v>
          </cell>
          <cell r="AL114">
            <v>0.1</v>
          </cell>
          <cell r="AM114">
            <v>0.1</v>
          </cell>
          <cell r="AN114">
            <v>0.1</v>
          </cell>
          <cell r="AO114">
            <v>0.1</v>
          </cell>
          <cell r="AP114">
            <v>0.1</v>
          </cell>
          <cell r="AQ114">
            <v>0.1</v>
          </cell>
          <cell r="AR114">
            <v>0.1</v>
          </cell>
          <cell r="AS114">
            <v>0.1</v>
          </cell>
          <cell r="AT114">
            <v>0.1</v>
          </cell>
          <cell r="AU114">
            <v>0.1</v>
          </cell>
          <cell r="AV114">
            <v>0.9</v>
          </cell>
          <cell r="AW114">
            <v>0.9</v>
          </cell>
          <cell r="AX114">
            <v>0.9</v>
          </cell>
          <cell r="AY114">
            <v>0.9</v>
          </cell>
          <cell r="AZ114">
            <v>0.9</v>
          </cell>
          <cell r="BA114">
            <v>0.9</v>
          </cell>
          <cell r="BB114">
            <v>0.9</v>
          </cell>
          <cell r="BC114">
            <v>0.9</v>
          </cell>
          <cell r="BD114">
            <v>0.9</v>
          </cell>
          <cell r="BE114">
            <v>0.9</v>
          </cell>
          <cell r="BF114">
            <v>0.9</v>
          </cell>
          <cell r="BG114">
            <v>0.9</v>
          </cell>
          <cell r="BH114">
            <v>0.1</v>
          </cell>
          <cell r="BI114">
            <v>0.1</v>
          </cell>
          <cell r="BJ114">
            <v>0.1</v>
          </cell>
          <cell r="BK114">
            <v>0.1</v>
          </cell>
          <cell r="BL114">
            <v>0.1</v>
          </cell>
          <cell r="BM114">
            <v>0.1</v>
          </cell>
          <cell r="BN114">
            <v>0.1</v>
          </cell>
          <cell r="BO114">
            <v>0.1</v>
          </cell>
          <cell r="BP114">
            <v>0.1</v>
          </cell>
          <cell r="BQ114">
            <v>0.1</v>
          </cell>
          <cell r="BR114">
            <v>0.1</v>
          </cell>
          <cell r="BS114">
            <v>0.1</v>
          </cell>
          <cell r="BT114" t="str">
            <v>CFE</v>
          </cell>
          <cell r="BU114" t="str">
            <v>INT</v>
          </cell>
          <cell r="BV114">
            <v>10.8</v>
          </cell>
          <cell r="BW114">
            <v>10.8</v>
          </cell>
          <cell r="BX114">
            <v>0</v>
          </cell>
          <cell r="BY114">
            <v>6.1221263162311114E-2</v>
          </cell>
          <cell r="BZ114">
            <v>0.73465515794773339</v>
          </cell>
          <cell r="CA114" t="str">
            <v>C</v>
          </cell>
          <cell r="CB114">
            <v>11.94</v>
          </cell>
          <cell r="CC114">
            <v>12</v>
          </cell>
          <cell r="CD114">
            <v>12</v>
          </cell>
        </row>
        <row r="115">
          <cell r="A115">
            <v>1</v>
          </cell>
          <cell r="B115">
            <v>10</v>
          </cell>
          <cell r="C115" t="str">
            <v>ENE</v>
          </cell>
          <cell r="D115">
            <v>47484</v>
          </cell>
          <cell r="E115">
            <v>2030</v>
          </cell>
          <cell r="F115" t="str">
            <v>PLATANAL</v>
          </cell>
          <cell r="G115">
            <v>2</v>
          </cell>
          <cell r="H115" t="str">
            <v>HID</v>
          </cell>
          <cell r="I115">
            <v>7</v>
          </cell>
          <cell r="J115">
            <v>7</v>
          </cell>
          <cell r="K115" t="str">
            <v>OCT</v>
          </cell>
          <cell r="L115">
            <v>1954</v>
          </cell>
          <cell r="M115" t="str">
            <v>OCC</v>
          </cell>
          <cell r="N115" t="str">
            <v>CARAPAN</v>
          </cell>
          <cell r="O115" t="str">
            <v>HID</v>
          </cell>
          <cell r="P115">
            <v>19998</v>
          </cell>
          <cell r="Q115">
            <v>0.17500000000000002</v>
          </cell>
          <cell r="R115">
            <v>0.70000000000000007</v>
          </cell>
          <cell r="S115">
            <v>6.3964511578638223</v>
          </cell>
          <cell r="T115">
            <v>5.0000000000000001E-3</v>
          </cell>
          <cell r="U115">
            <v>2030</v>
          </cell>
          <cell r="V115" t="str">
            <v>S</v>
          </cell>
          <cell r="W115" t="str">
            <v>MICH</v>
          </cell>
          <cell r="X115">
            <v>2.5000000000000001E-2</v>
          </cell>
          <cell r="Y115">
            <v>2.5000000000000001E-2</v>
          </cell>
          <cell r="Z115">
            <v>2.5000000000000001E-2</v>
          </cell>
          <cell r="AA115">
            <v>2.5000000000000001E-2</v>
          </cell>
          <cell r="AB115">
            <v>2.5000000000000001E-2</v>
          </cell>
          <cell r="AC115">
            <v>2.5000000000000001E-2</v>
          </cell>
          <cell r="AD115">
            <v>2.5000000000000001E-2</v>
          </cell>
          <cell r="AE115">
            <v>2.5000000000000001E-2</v>
          </cell>
          <cell r="AF115">
            <v>2.5000000000000001E-2</v>
          </cell>
          <cell r="AG115">
            <v>2.5000000000000001E-2</v>
          </cell>
          <cell r="AH115">
            <v>2.5000000000000001E-2</v>
          </cell>
          <cell r="AI115">
            <v>2.5000000000000001E-2</v>
          </cell>
          <cell r="AJ115">
            <v>0.1</v>
          </cell>
          <cell r="AK115">
            <v>0.1</v>
          </cell>
          <cell r="AL115">
            <v>0.1</v>
          </cell>
          <cell r="AM115">
            <v>0.1</v>
          </cell>
          <cell r="AN115">
            <v>0.1</v>
          </cell>
          <cell r="AO115">
            <v>0.1</v>
          </cell>
          <cell r="AP115">
            <v>0.1</v>
          </cell>
          <cell r="AQ115">
            <v>0.1</v>
          </cell>
          <cell r="AR115">
            <v>0.1</v>
          </cell>
          <cell r="AS115">
            <v>0.1</v>
          </cell>
          <cell r="AT115">
            <v>0.1</v>
          </cell>
          <cell r="AU115">
            <v>0.1</v>
          </cell>
          <cell r="AV115">
            <v>2.5000000000000001E-2</v>
          </cell>
          <cell r="AW115">
            <v>2.5000000000000001E-2</v>
          </cell>
          <cell r="AX115">
            <v>2.5000000000000001E-2</v>
          </cell>
          <cell r="AY115">
            <v>2.5000000000000001E-2</v>
          </cell>
          <cell r="AZ115">
            <v>2.5000000000000001E-2</v>
          </cell>
          <cell r="BA115">
            <v>2.5000000000000001E-2</v>
          </cell>
          <cell r="BB115">
            <v>2.5000000000000001E-2</v>
          </cell>
          <cell r="BC115">
            <v>2.5000000000000001E-2</v>
          </cell>
          <cell r="BD115">
            <v>2.5000000000000001E-2</v>
          </cell>
          <cell r="BE115">
            <v>2.5000000000000001E-2</v>
          </cell>
          <cell r="BF115">
            <v>2.5000000000000001E-2</v>
          </cell>
          <cell r="BG115">
            <v>2.5000000000000001E-2</v>
          </cell>
          <cell r="BH115">
            <v>0.1</v>
          </cell>
          <cell r="BI115">
            <v>0.1</v>
          </cell>
          <cell r="BJ115">
            <v>0.1</v>
          </cell>
          <cell r="BK115">
            <v>0.1</v>
          </cell>
          <cell r="BL115">
            <v>0.1</v>
          </cell>
          <cell r="BM115">
            <v>0.1</v>
          </cell>
          <cell r="BN115">
            <v>0.1</v>
          </cell>
          <cell r="BO115">
            <v>0.1</v>
          </cell>
          <cell r="BP115">
            <v>0.1</v>
          </cell>
          <cell r="BQ115">
            <v>0.1</v>
          </cell>
          <cell r="BR115">
            <v>0.1</v>
          </cell>
          <cell r="BS115">
            <v>0.1</v>
          </cell>
          <cell r="BT115" t="str">
            <v>CFE</v>
          </cell>
          <cell r="BU115" t="str">
            <v>INT</v>
          </cell>
          <cell r="BV115">
            <v>0.17500000000000002</v>
          </cell>
          <cell r="BW115">
            <v>0.17500000000000002</v>
          </cell>
          <cell r="BX115">
            <v>0</v>
          </cell>
          <cell r="BY115">
            <v>6.1221263162311114E-2</v>
          </cell>
          <cell r="BZ115">
            <v>0.42854884213617778</v>
          </cell>
          <cell r="CA115" t="str">
            <v>C</v>
          </cell>
          <cell r="CB115">
            <v>6.9649999999999999</v>
          </cell>
          <cell r="CC115">
            <v>7</v>
          </cell>
          <cell r="CD115">
            <v>7</v>
          </cell>
        </row>
        <row r="116">
          <cell r="A116">
            <v>1</v>
          </cell>
          <cell r="B116">
            <v>10</v>
          </cell>
          <cell r="C116" t="str">
            <v>DIC</v>
          </cell>
          <cell r="D116">
            <v>47818</v>
          </cell>
          <cell r="E116">
            <v>2030</v>
          </cell>
          <cell r="F116" t="str">
            <v>PLATANAL</v>
          </cell>
          <cell r="G116">
            <v>1</v>
          </cell>
          <cell r="H116" t="str">
            <v>HID</v>
          </cell>
          <cell r="I116">
            <v>5.6</v>
          </cell>
          <cell r="J116">
            <v>5.6</v>
          </cell>
          <cell r="K116" t="str">
            <v>OCT</v>
          </cell>
          <cell r="L116">
            <v>1954</v>
          </cell>
          <cell r="M116" t="str">
            <v>OCC</v>
          </cell>
          <cell r="N116" t="str">
            <v>CARAPAN</v>
          </cell>
          <cell r="O116" t="str">
            <v>HID</v>
          </cell>
          <cell r="P116">
            <v>19998</v>
          </cell>
          <cell r="Q116">
            <v>0.13999999999999999</v>
          </cell>
          <cell r="R116">
            <v>0.55999999999999994</v>
          </cell>
          <cell r="S116">
            <v>5.1171609262910573</v>
          </cell>
          <cell r="T116">
            <v>5.0000000000000001E-3</v>
          </cell>
          <cell r="U116">
            <v>2030</v>
          </cell>
          <cell r="V116" t="str">
            <v>S</v>
          </cell>
          <cell r="W116" t="str">
            <v>MICH</v>
          </cell>
          <cell r="X116">
            <v>2.5000000000000001E-2</v>
          </cell>
          <cell r="Y116">
            <v>2.5000000000000001E-2</v>
          </cell>
          <cell r="Z116">
            <v>2.5000000000000001E-2</v>
          </cell>
          <cell r="AA116">
            <v>2.5000000000000001E-2</v>
          </cell>
          <cell r="AB116">
            <v>2.5000000000000001E-2</v>
          </cell>
          <cell r="AC116">
            <v>2.5000000000000001E-2</v>
          </cell>
          <cell r="AD116">
            <v>2.5000000000000001E-2</v>
          </cell>
          <cell r="AE116">
            <v>2.5000000000000001E-2</v>
          </cell>
          <cell r="AF116">
            <v>2.5000000000000001E-2</v>
          </cell>
          <cell r="AG116">
            <v>2.5000000000000001E-2</v>
          </cell>
          <cell r="AH116">
            <v>2.5000000000000001E-2</v>
          </cell>
          <cell r="AI116">
            <v>2.5000000000000001E-2</v>
          </cell>
          <cell r="AJ116">
            <v>0.1</v>
          </cell>
          <cell r="AK116">
            <v>0.1</v>
          </cell>
          <cell r="AL116">
            <v>0.1</v>
          </cell>
          <cell r="AM116">
            <v>0.1</v>
          </cell>
          <cell r="AN116">
            <v>0.1</v>
          </cell>
          <cell r="AO116">
            <v>0.1</v>
          </cell>
          <cell r="AP116">
            <v>0.1</v>
          </cell>
          <cell r="AQ116">
            <v>0.1</v>
          </cell>
          <cell r="AR116">
            <v>0.1</v>
          </cell>
          <cell r="AS116">
            <v>0.1</v>
          </cell>
          <cell r="AT116">
            <v>0.1</v>
          </cell>
          <cell r="AU116">
            <v>0.1</v>
          </cell>
          <cell r="AV116">
            <v>2.5000000000000001E-2</v>
          </cell>
          <cell r="AW116">
            <v>2.5000000000000001E-2</v>
          </cell>
          <cell r="AX116">
            <v>2.5000000000000001E-2</v>
          </cell>
          <cell r="AY116">
            <v>2.5000000000000001E-2</v>
          </cell>
          <cell r="AZ116">
            <v>2.5000000000000001E-2</v>
          </cell>
          <cell r="BA116">
            <v>2.5000000000000001E-2</v>
          </cell>
          <cell r="BB116">
            <v>2.5000000000000001E-2</v>
          </cell>
          <cell r="BC116">
            <v>2.5000000000000001E-2</v>
          </cell>
          <cell r="BD116">
            <v>2.5000000000000001E-2</v>
          </cell>
          <cell r="BE116">
            <v>2.5000000000000001E-2</v>
          </cell>
          <cell r="BF116">
            <v>2.5000000000000001E-2</v>
          </cell>
          <cell r="BG116">
            <v>2.5000000000000001E-2</v>
          </cell>
          <cell r="BH116">
            <v>0.1</v>
          </cell>
          <cell r="BI116">
            <v>0.1</v>
          </cell>
          <cell r="BJ116">
            <v>0.1</v>
          </cell>
          <cell r="BK116">
            <v>0.1</v>
          </cell>
          <cell r="BL116">
            <v>0.1</v>
          </cell>
          <cell r="BM116">
            <v>0.1</v>
          </cell>
          <cell r="BN116">
            <v>0.1</v>
          </cell>
          <cell r="BO116">
            <v>0.1</v>
          </cell>
          <cell r="BP116">
            <v>0.1</v>
          </cell>
          <cell r="BQ116">
            <v>0.1</v>
          </cell>
          <cell r="BR116">
            <v>0.1</v>
          </cell>
          <cell r="BS116">
            <v>0.1</v>
          </cell>
          <cell r="BT116" t="str">
            <v>CFE</v>
          </cell>
          <cell r="BU116" t="str">
            <v>INT</v>
          </cell>
          <cell r="BV116">
            <v>0.13999999999999999</v>
          </cell>
          <cell r="BW116">
            <v>0.13999999999999999</v>
          </cell>
          <cell r="BX116">
            <v>0</v>
          </cell>
          <cell r="BY116">
            <v>6.1221263162311114E-2</v>
          </cell>
          <cell r="BZ116">
            <v>0.34283907370894223</v>
          </cell>
          <cell r="CB116">
            <v>5.5720000000000001</v>
          </cell>
          <cell r="CC116">
            <v>5.6</v>
          </cell>
          <cell r="CD116">
            <v>5.6</v>
          </cell>
        </row>
        <row r="117">
          <cell r="A117">
            <v>1</v>
          </cell>
          <cell r="B117">
            <v>11</v>
          </cell>
          <cell r="C117" t="str">
            <v>DIC</v>
          </cell>
          <cell r="D117">
            <v>47818</v>
          </cell>
          <cell r="E117">
            <v>2030</v>
          </cell>
          <cell r="F117" t="str">
            <v>FALCÓN</v>
          </cell>
          <cell r="G117">
            <v>2</v>
          </cell>
          <cell r="H117" t="str">
            <v>HID</v>
          </cell>
          <cell r="I117">
            <v>10.5</v>
          </cell>
          <cell r="J117">
            <v>10.5</v>
          </cell>
          <cell r="K117" t="str">
            <v>NOV</v>
          </cell>
          <cell r="L117">
            <v>1954</v>
          </cell>
          <cell r="M117" t="str">
            <v>NES</v>
          </cell>
          <cell r="N117" t="str">
            <v>NLAREDO</v>
          </cell>
          <cell r="O117" t="str">
            <v>HID</v>
          </cell>
          <cell r="P117">
            <v>20029</v>
          </cell>
          <cell r="Q117">
            <v>0.98699999999999999</v>
          </cell>
          <cell r="R117">
            <v>5.1764999999999999</v>
          </cell>
          <cell r="S117">
            <v>8.8701767367957327</v>
          </cell>
          <cell r="T117">
            <v>5.0000000000000001E-3</v>
          </cell>
          <cell r="U117">
            <v>2030</v>
          </cell>
          <cell r="V117" t="str">
            <v>N</v>
          </cell>
          <cell r="W117" t="str">
            <v>TAMS</v>
          </cell>
          <cell r="X117">
            <v>0.11749999999999999</v>
          </cell>
          <cell r="Y117">
            <v>0.11749999999999999</v>
          </cell>
          <cell r="Z117">
            <v>0.11749999999999999</v>
          </cell>
          <cell r="AA117">
            <v>0.11749999999999999</v>
          </cell>
          <cell r="AB117">
            <v>2.35E-2</v>
          </cell>
          <cell r="AC117">
            <v>2.35E-2</v>
          </cell>
          <cell r="AD117">
            <v>2.35E-2</v>
          </cell>
          <cell r="AE117">
            <v>2.35E-2</v>
          </cell>
          <cell r="AF117">
            <v>2.35E-2</v>
          </cell>
          <cell r="AG117">
            <v>2.35E-2</v>
          </cell>
          <cell r="AH117">
            <v>2.35E-2</v>
          </cell>
          <cell r="AI117">
            <v>9.4E-2</v>
          </cell>
          <cell r="AJ117">
            <v>0.49299999999999999</v>
          </cell>
          <cell r="AK117">
            <v>0.49299999999999999</v>
          </cell>
          <cell r="AL117">
            <v>0.49299999999999999</v>
          </cell>
          <cell r="AM117">
            <v>0.49299999999999999</v>
          </cell>
          <cell r="AN117">
            <v>0.49299999999999999</v>
          </cell>
          <cell r="AO117">
            <v>0.49299999999999999</v>
          </cell>
          <cell r="AP117">
            <v>0.49299999999999999</v>
          </cell>
          <cell r="AQ117">
            <v>0.49299999999999999</v>
          </cell>
          <cell r="AR117">
            <v>0.49299999999999999</v>
          </cell>
          <cell r="AS117">
            <v>0.49299999999999999</v>
          </cell>
          <cell r="AT117">
            <v>0.49299999999999999</v>
          </cell>
          <cell r="AU117">
            <v>0.49299999999999999</v>
          </cell>
          <cell r="AV117">
            <v>0.11749999999999999</v>
          </cell>
          <cell r="AW117">
            <v>0.11749999999999999</v>
          </cell>
          <cell r="AX117">
            <v>0.11749999999999999</v>
          </cell>
          <cell r="AY117">
            <v>0.11749999999999999</v>
          </cell>
          <cell r="AZ117">
            <v>2.35E-2</v>
          </cell>
          <cell r="BA117">
            <v>2.35E-2</v>
          </cell>
          <cell r="BB117">
            <v>2.35E-2</v>
          </cell>
          <cell r="BC117">
            <v>2.35E-2</v>
          </cell>
          <cell r="BD117">
            <v>2.35E-2</v>
          </cell>
          <cell r="BE117">
            <v>2.35E-2</v>
          </cell>
          <cell r="BF117">
            <v>2.35E-2</v>
          </cell>
          <cell r="BG117">
            <v>9.4E-2</v>
          </cell>
          <cell r="BH117">
            <v>0.49299999999999999</v>
          </cell>
          <cell r="BI117">
            <v>0.49299999999999999</v>
          </cell>
          <cell r="BJ117">
            <v>0.49299999999999999</v>
          </cell>
          <cell r="BK117">
            <v>0.49299999999999999</v>
          </cell>
          <cell r="BL117">
            <v>0.49299999999999999</v>
          </cell>
          <cell r="BM117">
            <v>0.49299999999999999</v>
          </cell>
          <cell r="BN117">
            <v>0.49299999999999999</v>
          </cell>
          <cell r="BO117">
            <v>0.49299999999999999</v>
          </cell>
          <cell r="BP117">
            <v>0.49299999999999999</v>
          </cell>
          <cell r="BQ117">
            <v>0.49299999999999999</v>
          </cell>
          <cell r="BR117">
            <v>0.49299999999999999</v>
          </cell>
          <cell r="BS117">
            <v>0.49299999999999999</v>
          </cell>
          <cell r="BT117" t="str">
            <v>CFE</v>
          </cell>
          <cell r="BU117" t="str">
            <v>INT</v>
          </cell>
          <cell r="BV117">
            <v>0.98699999999999999</v>
          </cell>
          <cell r="BW117">
            <v>0.98699999999999999</v>
          </cell>
          <cell r="BX117">
            <v>0</v>
          </cell>
          <cell r="BY117">
            <v>6.1221263162311114E-2</v>
          </cell>
          <cell r="BZ117">
            <v>0.64282326320426675</v>
          </cell>
          <cell r="CB117">
            <v>10.4475</v>
          </cell>
          <cell r="CC117">
            <v>10.5</v>
          </cell>
          <cell r="CD117">
            <v>10.5</v>
          </cell>
        </row>
        <row r="118">
          <cell r="A118">
            <v>1</v>
          </cell>
          <cell r="B118">
            <v>11</v>
          </cell>
          <cell r="C118" t="str">
            <v>DIC</v>
          </cell>
          <cell r="D118">
            <v>47818</v>
          </cell>
          <cell r="E118">
            <v>2030</v>
          </cell>
          <cell r="F118" t="str">
            <v>FALCÓN</v>
          </cell>
          <cell r="G118">
            <v>1</v>
          </cell>
          <cell r="H118" t="str">
            <v>HID</v>
          </cell>
          <cell r="I118">
            <v>10.5</v>
          </cell>
          <cell r="J118">
            <v>10.5</v>
          </cell>
          <cell r="K118" t="str">
            <v>NOV</v>
          </cell>
          <cell r="L118">
            <v>1954</v>
          </cell>
          <cell r="M118" t="str">
            <v>NES</v>
          </cell>
          <cell r="N118" t="str">
            <v>NLAREDO</v>
          </cell>
          <cell r="O118" t="str">
            <v>HID</v>
          </cell>
          <cell r="P118">
            <v>20029</v>
          </cell>
          <cell r="Q118">
            <v>0.98699999999999999</v>
          </cell>
          <cell r="R118">
            <v>5.1764999999999999</v>
          </cell>
          <cell r="S118">
            <v>8.8701767367957327</v>
          </cell>
          <cell r="T118">
            <v>5.0000000000000001E-3</v>
          </cell>
          <cell r="U118">
            <v>2030</v>
          </cell>
          <cell r="V118" t="str">
            <v>N</v>
          </cell>
          <cell r="W118" t="str">
            <v>TAMS</v>
          </cell>
          <cell r="X118">
            <v>0.11749999999999999</v>
          </cell>
          <cell r="Y118">
            <v>0.11749999999999999</v>
          </cell>
          <cell r="Z118">
            <v>0.11749999999999999</v>
          </cell>
          <cell r="AA118">
            <v>0.11749999999999999</v>
          </cell>
          <cell r="AB118">
            <v>2.35E-2</v>
          </cell>
          <cell r="AC118">
            <v>2.35E-2</v>
          </cell>
          <cell r="AD118">
            <v>2.35E-2</v>
          </cell>
          <cell r="AE118">
            <v>2.35E-2</v>
          </cell>
          <cell r="AF118">
            <v>2.35E-2</v>
          </cell>
          <cell r="AG118">
            <v>2.35E-2</v>
          </cell>
          <cell r="AH118">
            <v>2.35E-2</v>
          </cell>
          <cell r="AI118">
            <v>9.4E-2</v>
          </cell>
          <cell r="AJ118">
            <v>0.49299999999999999</v>
          </cell>
          <cell r="AK118">
            <v>0.49299999999999999</v>
          </cell>
          <cell r="AL118">
            <v>0.49299999999999999</v>
          </cell>
          <cell r="AM118">
            <v>0.49299999999999999</v>
          </cell>
          <cell r="AN118">
            <v>0.49299999999999999</v>
          </cell>
          <cell r="AO118">
            <v>0.49299999999999999</v>
          </cell>
          <cell r="AP118">
            <v>0.49299999999999999</v>
          </cell>
          <cell r="AQ118">
            <v>0.49299999999999999</v>
          </cell>
          <cell r="AR118">
            <v>0.49299999999999999</v>
          </cell>
          <cell r="AS118">
            <v>0.49299999999999999</v>
          </cell>
          <cell r="AT118">
            <v>0.49299999999999999</v>
          </cell>
          <cell r="AU118">
            <v>0.49299999999999999</v>
          </cell>
          <cell r="AV118">
            <v>0.11749999999999999</v>
          </cell>
          <cell r="AW118">
            <v>0.11749999999999999</v>
          </cell>
          <cell r="AX118">
            <v>0.11749999999999999</v>
          </cell>
          <cell r="AY118">
            <v>0.11749999999999999</v>
          </cell>
          <cell r="AZ118">
            <v>2.35E-2</v>
          </cell>
          <cell r="BA118">
            <v>2.35E-2</v>
          </cell>
          <cell r="BB118">
            <v>2.35E-2</v>
          </cell>
          <cell r="BC118">
            <v>2.35E-2</v>
          </cell>
          <cell r="BD118">
            <v>2.35E-2</v>
          </cell>
          <cell r="BE118">
            <v>2.35E-2</v>
          </cell>
          <cell r="BF118">
            <v>2.35E-2</v>
          </cell>
          <cell r="BG118">
            <v>9.4E-2</v>
          </cell>
          <cell r="BH118">
            <v>0.49299999999999999</v>
          </cell>
          <cell r="BI118">
            <v>0.49299999999999999</v>
          </cell>
          <cell r="BJ118">
            <v>0.49299999999999999</v>
          </cell>
          <cell r="BK118">
            <v>0.49299999999999999</v>
          </cell>
          <cell r="BL118">
            <v>0.49299999999999999</v>
          </cell>
          <cell r="BM118">
            <v>0.49299999999999999</v>
          </cell>
          <cell r="BN118">
            <v>0.49299999999999999</v>
          </cell>
          <cell r="BO118">
            <v>0.49299999999999999</v>
          </cell>
          <cell r="BP118">
            <v>0.49299999999999999</v>
          </cell>
          <cell r="BQ118">
            <v>0.49299999999999999</v>
          </cell>
          <cell r="BR118">
            <v>0.49299999999999999</v>
          </cell>
          <cell r="BS118">
            <v>0.49299999999999999</v>
          </cell>
          <cell r="BT118" t="str">
            <v>CFE</v>
          </cell>
          <cell r="BU118" t="str">
            <v>INT</v>
          </cell>
          <cell r="BV118">
            <v>0.98699999999999999</v>
          </cell>
          <cell r="BW118">
            <v>0.98699999999999999</v>
          </cell>
          <cell r="BX118">
            <v>0</v>
          </cell>
          <cell r="BY118">
            <v>6.1221263162311114E-2</v>
          </cell>
          <cell r="BZ118">
            <v>0.64282326320426675</v>
          </cell>
          <cell r="CB118">
            <v>10.4475</v>
          </cell>
          <cell r="CC118">
            <v>10.5</v>
          </cell>
          <cell r="CD118">
            <v>10.5</v>
          </cell>
        </row>
        <row r="119">
          <cell r="A119">
            <v>1</v>
          </cell>
          <cell r="B119">
            <v>1</v>
          </cell>
          <cell r="C119" t="str">
            <v>DIC</v>
          </cell>
          <cell r="D119">
            <v>47818</v>
          </cell>
          <cell r="E119">
            <v>2030</v>
          </cell>
          <cell r="F119" t="str">
            <v>FALCÓN</v>
          </cell>
          <cell r="G119">
            <v>3</v>
          </cell>
          <cell r="H119" t="str">
            <v>HID</v>
          </cell>
          <cell r="I119">
            <v>10.5</v>
          </cell>
          <cell r="J119">
            <v>10.5</v>
          </cell>
          <cell r="K119" t="str">
            <v>ENE</v>
          </cell>
          <cell r="L119">
            <v>1955</v>
          </cell>
          <cell r="M119" t="str">
            <v>NES</v>
          </cell>
          <cell r="N119" t="str">
            <v>NLAREDO</v>
          </cell>
          <cell r="O119" t="str">
            <v>HID</v>
          </cell>
          <cell r="P119">
            <v>20090</v>
          </cell>
          <cell r="Q119">
            <v>0.98699999999999999</v>
          </cell>
          <cell r="R119">
            <v>5.1764999999999999</v>
          </cell>
          <cell r="S119">
            <v>8.8701767367957327</v>
          </cell>
          <cell r="T119">
            <v>5.0000000000000001E-3</v>
          </cell>
          <cell r="U119">
            <v>2030</v>
          </cell>
          <cell r="V119" t="str">
            <v>N</v>
          </cell>
          <cell r="W119" t="str">
            <v>TAMS</v>
          </cell>
          <cell r="X119">
            <v>0.11749999999999999</v>
          </cell>
          <cell r="Y119">
            <v>0.11749999999999999</v>
          </cell>
          <cell r="Z119">
            <v>0.11749999999999999</v>
          </cell>
          <cell r="AA119">
            <v>0.11749999999999999</v>
          </cell>
          <cell r="AB119">
            <v>2.35E-2</v>
          </cell>
          <cell r="AC119">
            <v>2.35E-2</v>
          </cell>
          <cell r="AD119">
            <v>2.35E-2</v>
          </cell>
          <cell r="AE119">
            <v>2.35E-2</v>
          </cell>
          <cell r="AF119">
            <v>2.35E-2</v>
          </cell>
          <cell r="AG119">
            <v>2.35E-2</v>
          </cell>
          <cell r="AH119">
            <v>2.35E-2</v>
          </cell>
          <cell r="AI119">
            <v>9.4E-2</v>
          </cell>
          <cell r="AJ119">
            <v>0.49299999999999999</v>
          </cell>
          <cell r="AK119">
            <v>0.49299999999999999</v>
          </cell>
          <cell r="AL119">
            <v>0.49299999999999999</v>
          </cell>
          <cell r="AM119">
            <v>0.49299999999999999</v>
          </cell>
          <cell r="AN119">
            <v>0.49299999999999999</v>
          </cell>
          <cell r="AO119">
            <v>0.49299999999999999</v>
          </cell>
          <cell r="AP119">
            <v>0.49299999999999999</v>
          </cell>
          <cell r="AQ119">
            <v>0.49299999999999999</v>
          </cell>
          <cell r="AR119">
            <v>0.49299999999999999</v>
          </cell>
          <cell r="AS119">
            <v>0.49299999999999999</v>
          </cell>
          <cell r="AT119">
            <v>0.49299999999999999</v>
          </cell>
          <cell r="AU119">
            <v>0.49299999999999999</v>
          </cell>
          <cell r="AV119">
            <v>0.11749999999999999</v>
          </cell>
          <cell r="AW119">
            <v>0.11749999999999999</v>
          </cell>
          <cell r="AX119">
            <v>0.11749999999999999</v>
          </cell>
          <cell r="AY119">
            <v>0.11749999999999999</v>
          </cell>
          <cell r="AZ119">
            <v>2.35E-2</v>
          </cell>
          <cell r="BA119">
            <v>2.35E-2</v>
          </cell>
          <cell r="BB119">
            <v>2.35E-2</v>
          </cell>
          <cell r="BC119">
            <v>2.35E-2</v>
          </cell>
          <cell r="BD119">
            <v>2.35E-2</v>
          </cell>
          <cell r="BE119">
            <v>2.35E-2</v>
          </cell>
          <cell r="BF119">
            <v>2.35E-2</v>
          </cell>
          <cell r="BG119">
            <v>9.4E-2</v>
          </cell>
          <cell r="BH119">
            <v>0.49299999999999999</v>
          </cell>
          <cell r="BI119">
            <v>0.49299999999999999</v>
          </cell>
          <cell r="BJ119">
            <v>0.49299999999999999</v>
          </cell>
          <cell r="BK119">
            <v>0.49299999999999999</v>
          </cell>
          <cell r="BL119">
            <v>0.49299999999999999</v>
          </cell>
          <cell r="BM119">
            <v>0.49299999999999999</v>
          </cell>
          <cell r="BN119">
            <v>0.49299999999999999</v>
          </cell>
          <cell r="BO119">
            <v>0.49299999999999999</v>
          </cell>
          <cell r="BP119">
            <v>0.49299999999999999</v>
          </cell>
          <cell r="BQ119">
            <v>0.49299999999999999</v>
          </cell>
          <cell r="BR119">
            <v>0.49299999999999999</v>
          </cell>
          <cell r="BS119">
            <v>0.49299999999999999</v>
          </cell>
          <cell r="BT119" t="str">
            <v>CFE</v>
          </cell>
          <cell r="BU119" t="str">
            <v>INT</v>
          </cell>
          <cell r="BV119">
            <v>0.98699999999999999</v>
          </cell>
          <cell r="BW119">
            <v>0.98699999999999999</v>
          </cell>
          <cell r="BX119">
            <v>0</v>
          </cell>
          <cell r="BY119">
            <v>6.1221263162311114E-2</v>
          </cell>
          <cell r="BZ119">
            <v>0.64282326320426675</v>
          </cell>
          <cell r="CB119">
            <v>10.4475</v>
          </cell>
          <cell r="CC119">
            <v>10.5</v>
          </cell>
          <cell r="CD119">
            <v>10.5</v>
          </cell>
        </row>
        <row r="120">
          <cell r="A120">
            <v>1</v>
          </cell>
          <cell r="B120">
            <v>4</v>
          </cell>
          <cell r="C120" t="str">
            <v>OCT</v>
          </cell>
          <cell r="D120">
            <v>47757</v>
          </cell>
          <cell r="E120">
            <v>2030</v>
          </cell>
          <cell r="F120" t="str">
            <v>CÓBANO</v>
          </cell>
          <cell r="G120">
            <v>1</v>
          </cell>
          <cell r="H120" t="str">
            <v>HID</v>
          </cell>
          <cell r="I120">
            <v>30</v>
          </cell>
          <cell r="J120">
            <v>30</v>
          </cell>
          <cell r="K120" t="str">
            <v>ABR</v>
          </cell>
          <cell r="L120">
            <v>1955</v>
          </cell>
          <cell r="M120" t="str">
            <v>OCC</v>
          </cell>
          <cell r="N120" t="str">
            <v>CARAPAN</v>
          </cell>
          <cell r="O120" t="str">
            <v>HID</v>
          </cell>
          <cell r="P120">
            <v>20180</v>
          </cell>
          <cell r="Q120">
            <v>0.82499999999999996</v>
          </cell>
          <cell r="R120">
            <v>0.6</v>
          </cell>
          <cell r="S120">
            <v>27.338362105130667</v>
          </cell>
          <cell r="T120">
            <v>5.0000000000000001E-3</v>
          </cell>
          <cell r="U120">
            <v>2030</v>
          </cell>
          <cell r="V120" t="str">
            <v>S</v>
          </cell>
          <cell r="W120" t="str">
            <v>MICH</v>
          </cell>
          <cell r="X120">
            <v>0.13750000000000001</v>
          </cell>
          <cell r="Y120">
            <v>0.13750000000000001</v>
          </cell>
          <cell r="Z120">
            <v>0.13750000000000001</v>
          </cell>
          <cell r="AA120">
            <v>0.13750000000000001</v>
          </cell>
          <cell r="AB120">
            <v>2.75E-2</v>
          </cell>
          <cell r="AC120">
            <v>2.75E-2</v>
          </cell>
          <cell r="AD120">
            <v>2.75E-2</v>
          </cell>
          <cell r="AE120">
            <v>2.75E-2</v>
          </cell>
          <cell r="AF120">
            <v>2.75E-2</v>
          </cell>
          <cell r="AG120">
            <v>2.75E-2</v>
          </cell>
          <cell r="AH120">
            <v>0.11</v>
          </cell>
          <cell r="AI120">
            <v>2.75E-2</v>
          </cell>
          <cell r="AJ120">
            <v>0.02</v>
          </cell>
          <cell r="AK120">
            <v>0.02</v>
          </cell>
          <cell r="AL120">
            <v>0.02</v>
          </cell>
          <cell r="AM120">
            <v>0.02</v>
          </cell>
          <cell r="AN120">
            <v>0.02</v>
          </cell>
          <cell r="AO120">
            <v>0.02</v>
          </cell>
          <cell r="AP120">
            <v>0.02</v>
          </cell>
          <cell r="AQ120">
            <v>0.02</v>
          </cell>
          <cell r="AR120">
            <v>0.02</v>
          </cell>
          <cell r="AS120">
            <v>0.02</v>
          </cell>
          <cell r="AT120">
            <v>0.02</v>
          </cell>
          <cell r="AU120">
            <v>0.02</v>
          </cell>
          <cell r="AV120">
            <v>0.13750000000000001</v>
          </cell>
          <cell r="AW120">
            <v>0.13750000000000001</v>
          </cell>
          <cell r="AX120">
            <v>0.13750000000000001</v>
          </cell>
          <cell r="AY120">
            <v>0.13750000000000001</v>
          </cell>
          <cell r="AZ120">
            <v>2.75E-2</v>
          </cell>
          <cell r="BA120">
            <v>2.75E-2</v>
          </cell>
          <cell r="BB120">
            <v>2.75E-2</v>
          </cell>
          <cell r="BC120">
            <v>2.75E-2</v>
          </cell>
          <cell r="BD120">
            <v>2.75E-2</v>
          </cell>
          <cell r="BE120">
            <v>2.75E-2</v>
          </cell>
          <cell r="BF120">
            <v>0.11</v>
          </cell>
          <cell r="BG120">
            <v>2.75E-2</v>
          </cell>
          <cell r="BH120">
            <v>0.02</v>
          </cell>
          <cell r="BI120">
            <v>0.02</v>
          </cell>
          <cell r="BJ120">
            <v>0.02</v>
          </cell>
          <cell r="BK120">
            <v>0.02</v>
          </cell>
          <cell r="BL120">
            <v>0.02</v>
          </cell>
          <cell r="BM120">
            <v>0.02</v>
          </cell>
          <cell r="BN120">
            <v>0.02</v>
          </cell>
          <cell r="BO120">
            <v>0.02</v>
          </cell>
          <cell r="BP120">
            <v>0.02</v>
          </cell>
          <cell r="BQ120">
            <v>0.02</v>
          </cell>
          <cell r="BR120">
            <v>0.02</v>
          </cell>
          <cell r="BS120">
            <v>0.02</v>
          </cell>
          <cell r="BT120" t="str">
            <v>CFE</v>
          </cell>
          <cell r="BU120" t="str">
            <v>INT</v>
          </cell>
          <cell r="BV120">
            <v>0.82499999999999996</v>
          </cell>
          <cell r="BW120">
            <v>0.82499999999999996</v>
          </cell>
          <cell r="BX120">
            <v>0</v>
          </cell>
          <cell r="BY120">
            <v>6.1221263162311114E-2</v>
          </cell>
          <cell r="BZ120">
            <v>1.8366378948693334</v>
          </cell>
          <cell r="CA120" t="str">
            <v>C</v>
          </cell>
          <cell r="CB120">
            <v>29.85</v>
          </cell>
          <cell r="CC120">
            <v>30</v>
          </cell>
          <cell r="CD120">
            <v>30</v>
          </cell>
        </row>
        <row r="121">
          <cell r="A121">
            <v>1</v>
          </cell>
          <cell r="B121">
            <v>11</v>
          </cell>
          <cell r="C121" t="str">
            <v>ENE</v>
          </cell>
          <cell r="D121">
            <v>47484</v>
          </cell>
          <cell r="E121">
            <v>2030</v>
          </cell>
          <cell r="F121" t="str">
            <v>CÓBANO</v>
          </cell>
          <cell r="G121">
            <v>2</v>
          </cell>
          <cell r="H121" t="str">
            <v>HID</v>
          </cell>
          <cell r="I121">
            <v>30</v>
          </cell>
          <cell r="J121">
            <v>30</v>
          </cell>
          <cell r="K121" t="str">
            <v>NOV</v>
          </cell>
          <cell r="L121">
            <v>1955</v>
          </cell>
          <cell r="M121" t="str">
            <v>OCC</v>
          </cell>
          <cell r="N121" t="str">
            <v>CARAPAN</v>
          </cell>
          <cell r="O121" t="str">
            <v>HID</v>
          </cell>
          <cell r="P121">
            <v>20394</v>
          </cell>
          <cell r="Q121">
            <v>0.82499999999999996</v>
          </cell>
          <cell r="R121">
            <v>0.6</v>
          </cell>
          <cell r="S121">
            <v>27.338362105130667</v>
          </cell>
          <cell r="T121">
            <v>5.0000000000000001E-3</v>
          </cell>
          <cell r="U121">
            <v>2030</v>
          </cell>
          <cell r="V121" t="str">
            <v>S</v>
          </cell>
          <cell r="W121" t="str">
            <v>MICH</v>
          </cell>
          <cell r="X121">
            <v>0.13750000000000001</v>
          </cell>
          <cell r="Y121">
            <v>0.13750000000000001</v>
          </cell>
          <cell r="Z121">
            <v>0.13750000000000001</v>
          </cell>
          <cell r="AA121">
            <v>0.13750000000000001</v>
          </cell>
          <cell r="AB121">
            <v>2.75E-2</v>
          </cell>
          <cell r="AC121">
            <v>2.75E-2</v>
          </cell>
          <cell r="AD121">
            <v>2.75E-2</v>
          </cell>
          <cell r="AE121">
            <v>2.75E-2</v>
          </cell>
          <cell r="AF121">
            <v>2.75E-2</v>
          </cell>
          <cell r="AG121">
            <v>2.75E-2</v>
          </cell>
          <cell r="AH121">
            <v>0.11</v>
          </cell>
          <cell r="AI121">
            <v>2.75E-2</v>
          </cell>
          <cell r="AJ121">
            <v>0.02</v>
          </cell>
          <cell r="AK121">
            <v>0.02</v>
          </cell>
          <cell r="AL121">
            <v>0.02</v>
          </cell>
          <cell r="AM121">
            <v>0.02</v>
          </cell>
          <cell r="AN121">
            <v>0.02</v>
          </cell>
          <cell r="AO121">
            <v>0.02</v>
          </cell>
          <cell r="AP121">
            <v>0.02</v>
          </cell>
          <cell r="AQ121">
            <v>0.02</v>
          </cell>
          <cell r="AR121">
            <v>0.02</v>
          </cell>
          <cell r="AS121">
            <v>0.02</v>
          </cell>
          <cell r="AT121">
            <v>0.02</v>
          </cell>
          <cell r="AU121">
            <v>0.02</v>
          </cell>
          <cell r="AV121">
            <v>0.13750000000000001</v>
          </cell>
          <cell r="AW121">
            <v>0.13750000000000001</v>
          </cell>
          <cell r="AX121">
            <v>0.13750000000000001</v>
          </cell>
          <cell r="AY121">
            <v>0.13750000000000001</v>
          </cell>
          <cell r="AZ121">
            <v>2.75E-2</v>
          </cell>
          <cell r="BA121">
            <v>2.75E-2</v>
          </cell>
          <cell r="BB121">
            <v>2.75E-2</v>
          </cell>
          <cell r="BC121">
            <v>2.75E-2</v>
          </cell>
          <cell r="BD121">
            <v>2.75E-2</v>
          </cell>
          <cell r="BE121">
            <v>2.75E-2</v>
          </cell>
          <cell r="BF121">
            <v>0.11</v>
          </cell>
          <cell r="BG121">
            <v>2.75E-2</v>
          </cell>
          <cell r="BH121">
            <v>0.02</v>
          </cell>
          <cell r="BI121">
            <v>0.02</v>
          </cell>
          <cell r="BJ121">
            <v>0.02</v>
          </cell>
          <cell r="BK121">
            <v>0.02</v>
          </cell>
          <cell r="BL121">
            <v>0.02</v>
          </cell>
          <cell r="BM121">
            <v>0.02</v>
          </cell>
          <cell r="BN121">
            <v>0.02</v>
          </cell>
          <cell r="BO121">
            <v>0.02</v>
          </cell>
          <cell r="BP121">
            <v>0.02</v>
          </cell>
          <cell r="BQ121">
            <v>0.02</v>
          </cell>
          <cell r="BR121">
            <v>0.02</v>
          </cell>
          <cell r="BS121">
            <v>0.02</v>
          </cell>
          <cell r="BT121" t="str">
            <v>CFE</v>
          </cell>
          <cell r="BU121" t="str">
            <v>INT</v>
          </cell>
          <cell r="BV121">
            <v>0.82499999999999996</v>
          </cell>
          <cell r="BW121">
            <v>0.82499999999999996</v>
          </cell>
          <cell r="BX121">
            <v>0</v>
          </cell>
          <cell r="BY121">
            <v>6.1221263162311114E-2</v>
          </cell>
          <cell r="BZ121">
            <v>1.8366378948693334</v>
          </cell>
          <cell r="CA121" t="str">
            <v>C</v>
          </cell>
          <cell r="CB121">
            <v>29.85</v>
          </cell>
          <cell r="CC121">
            <v>30</v>
          </cell>
          <cell r="CD121">
            <v>30</v>
          </cell>
        </row>
        <row r="122">
          <cell r="A122">
            <v>1</v>
          </cell>
          <cell r="B122">
            <v>1</v>
          </cell>
          <cell r="C122" t="str">
            <v>DIC</v>
          </cell>
          <cell r="D122">
            <v>47818</v>
          </cell>
          <cell r="E122">
            <v>2030</v>
          </cell>
          <cell r="I122">
            <v>0</v>
          </cell>
          <cell r="J122">
            <v>0</v>
          </cell>
          <cell r="K122" t="str">
            <v>ENE</v>
          </cell>
          <cell r="L122">
            <v>1957</v>
          </cell>
          <cell r="M122" t="str">
            <v>OCC</v>
          </cell>
          <cell r="N122" t="str">
            <v>GUADALAJA</v>
          </cell>
          <cell r="O122" t="str">
            <v>TER</v>
          </cell>
          <cell r="P122">
            <v>20821</v>
          </cell>
          <cell r="Q122">
            <v>0</v>
          </cell>
          <cell r="R122">
            <v>0</v>
          </cell>
          <cell r="S122">
            <v>0</v>
          </cell>
          <cell r="T122">
            <v>5.0000000000000001E-3</v>
          </cell>
          <cell r="U122">
            <v>2030</v>
          </cell>
          <cell r="V122" t="str">
            <v>S</v>
          </cell>
          <cell r="W122" t="str">
            <v>JAL</v>
          </cell>
          <cell r="X122">
            <v>2.5000000000000001E-2</v>
          </cell>
          <cell r="Y122">
            <v>2.5000000000000001E-2</v>
          </cell>
          <cell r="Z122">
            <v>2.5000000000000001E-2</v>
          </cell>
          <cell r="AA122">
            <v>2.5000000000000001E-2</v>
          </cell>
          <cell r="AB122">
            <v>2.5000000000000001E-2</v>
          </cell>
          <cell r="AC122">
            <v>2.5000000000000001E-2</v>
          </cell>
          <cell r="AD122">
            <v>2.5000000000000001E-2</v>
          </cell>
          <cell r="AE122">
            <v>2.5000000000000001E-2</v>
          </cell>
          <cell r="AF122">
            <v>2.5000000000000001E-2</v>
          </cell>
          <cell r="AG122">
            <v>2.5000000000000001E-2</v>
          </cell>
          <cell r="AH122">
            <v>2.5000000000000001E-2</v>
          </cell>
          <cell r="AI122">
            <v>2.5000000000000001E-2</v>
          </cell>
          <cell r="AJ122">
            <v>0.1</v>
          </cell>
          <cell r="AK122">
            <v>0.1</v>
          </cell>
          <cell r="AL122">
            <v>0.1</v>
          </cell>
          <cell r="AM122">
            <v>0.1</v>
          </cell>
          <cell r="AN122">
            <v>0.1</v>
          </cell>
          <cell r="AO122">
            <v>0.1</v>
          </cell>
          <cell r="AP122">
            <v>0.1</v>
          </cell>
          <cell r="AQ122">
            <v>0.1</v>
          </cell>
          <cell r="AR122">
            <v>0.1</v>
          </cell>
          <cell r="AS122">
            <v>0.1</v>
          </cell>
          <cell r="AT122">
            <v>0.1</v>
          </cell>
          <cell r="AU122">
            <v>0.1</v>
          </cell>
          <cell r="AV122">
            <v>2.5000000000000001E-2</v>
          </cell>
          <cell r="AW122">
            <v>2.5000000000000001E-2</v>
          </cell>
          <cell r="AX122">
            <v>2.5000000000000001E-2</v>
          </cell>
          <cell r="AY122">
            <v>2.5000000000000001E-2</v>
          </cell>
          <cell r="AZ122">
            <v>2.5000000000000001E-2</v>
          </cell>
          <cell r="BA122">
            <v>2.5000000000000001E-2</v>
          </cell>
          <cell r="BB122">
            <v>2.5000000000000001E-2</v>
          </cell>
          <cell r="BC122">
            <v>2.5000000000000001E-2</v>
          </cell>
          <cell r="BD122">
            <v>2.5000000000000001E-2</v>
          </cell>
          <cell r="BE122">
            <v>2.5000000000000001E-2</v>
          </cell>
          <cell r="BF122">
            <v>2.5000000000000001E-2</v>
          </cell>
          <cell r="BG122">
            <v>2.5000000000000001E-2</v>
          </cell>
          <cell r="BH122">
            <v>0.1</v>
          </cell>
          <cell r="BI122">
            <v>0.1</v>
          </cell>
          <cell r="BJ122">
            <v>0.1</v>
          </cell>
          <cell r="BK122">
            <v>0.1</v>
          </cell>
          <cell r="BL122">
            <v>0.1</v>
          </cell>
          <cell r="BM122">
            <v>0.1</v>
          </cell>
          <cell r="BN122">
            <v>0.1</v>
          </cell>
          <cell r="BO122">
            <v>0.1</v>
          </cell>
          <cell r="BP122">
            <v>0.1</v>
          </cell>
          <cell r="BQ122">
            <v>0.1</v>
          </cell>
          <cell r="BR122">
            <v>0.1</v>
          </cell>
          <cell r="BS122">
            <v>0.1</v>
          </cell>
          <cell r="BT122" t="str">
            <v>CFE</v>
          </cell>
          <cell r="BU122" t="str">
            <v>INT</v>
          </cell>
          <cell r="BV122">
            <v>0</v>
          </cell>
          <cell r="BW122">
            <v>0</v>
          </cell>
          <cell r="BX122">
            <v>0</v>
          </cell>
          <cell r="BY122">
            <v>6.1221263162311114E-2</v>
          </cell>
          <cell r="BZ122">
            <v>0</v>
          </cell>
          <cell r="CB122">
            <v>0</v>
          </cell>
          <cell r="CC122">
            <v>0</v>
          </cell>
          <cell r="CD122">
            <v>0</v>
          </cell>
        </row>
        <row r="123">
          <cell r="A123">
            <v>1</v>
          </cell>
          <cell r="B123">
            <v>3</v>
          </cell>
          <cell r="C123" t="str">
            <v>DIC</v>
          </cell>
          <cell r="D123">
            <v>47818</v>
          </cell>
          <cell r="E123">
            <v>2030</v>
          </cell>
          <cell r="F123" t="str">
            <v>JUMATÁN</v>
          </cell>
          <cell r="G123">
            <v>3</v>
          </cell>
          <cell r="H123" t="str">
            <v>HID</v>
          </cell>
          <cell r="I123">
            <v>0.5</v>
          </cell>
          <cell r="J123">
            <v>0.5</v>
          </cell>
          <cell r="K123" t="str">
            <v>MAR</v>
          </cell>
          <cell r="L123">
            <v>1957</v>
          </cell>
          <cell r="M123" t="str">
            <v>OCC</v>
          </cell>
          <cell r="N123" t="str">
            <v>GUADALAJA</v>
          </cell>
          <cell r="O123" t="str">
            <v>HID</v>
          </cell>
          <cell r="P123">
            <v>20880</v>
          </cell>
          <cell r="Q123">
            <v>1.2500000000000001E-2</v>
          </cell>
          <cell r="R123">
            <v>0.05</v>
          </cell>
          <cell r="S123">
            <v>0.45688936841884442</v>
          </cell>
          <cell r="T123">
            <v>5.0000000000000001E-3</v>
          </cell>
          <cell r="U123">
            <v>2030</v>
          </cell>
          <cell r="V123" t="str">
            <v>S</v>
          </cell>
          <cell r="W123" t="str">
            <v>NAY</v>
          </cell>
          <cell r="X123">
            <v>2.5000000000000001E-2</v>
          </cell>
          <cell r="Y123">
            <v>2.5000000000000001E-2</v>
          </cell>
          <cell r="Z123">
            <v>2.5000000000000001E-2</v>
          </cell>
          <cell r="AA123">
            <v>2.5000000000000001E-2</v>
          </cell>
          <cell r="AB123">
            <v>2.5000000000000001E-2</v>
          </cell>
          <cell r="AC123">
            <v>2.5000000000000001E-2</v>
          </cell>
          <cell r="AD123">
            <v>2.5000000000000001E-2</v>
          </cell>
          <cell r="AE123">
            <v>2.5000000000000001E-2</v>
          </cell>
          <cell r="AF123">
            <v>2.5000000000000001E-2</v>
          </cell>
          <cell r="AG123">
            <v>2.5000000000000001E-2</v>
          </cell>
          <cell r="AH123">
            <v>2.5000000000000001E-2</v>
          </cell>
          <cell r="AI123">
            <v>2.5000000000000001E-2</v>
          </cell>
          <cell r="AJ123">
            <v>0.1</v>
          </cell>
          <cell r="AK123">
            <v>0.1</v>
          </cell>
          <cell r="AL123">
            <v>0.1</v>
          </cell>
          <cell r="AM123">
            <v>0.1</v>
          </cell>
          <cell r="AN123">
            <v>0.1</v>
          </cell>
          <cell r="AO123">
            <v>0.1</v>
          </cell>
          <cell r="AP123">
            <v>0.1</v>
          </cell>
          <cell r="AQ123">
            <v>0.1</v>
          </cell>
          <cell r="AR123">
            <v>0.1</v>
          </cell>
          <cell r="AS123">
            <v>0.1</v>
          </cell>
          <cell r="AT123">
            <v>0.1</v>
          </cell>
          <cell r="AU123">
            <v>0.1</v>
          </cell>
          <cell r="AV123">
            <v>2.5000000000000001E-2</v>
          </cell>
          <cell r="AW123">
            <v>2.5000000000000001E-2</v>
          </cell>
          <cell r="AX123">
            <v>2.5000000000000001E-2</v>
          </cell>
          <cell r="AY123">
            <v>2.5000000000000001E-2</v>
          </cell>
          <cell r="AZ123">
            <v>2.5000000000000001E-2</v>
          </cell>
          <cell r="BA123">
            <v>2.5000000000000001E-2</v>
          </cell>
          <cell r="BB123">
            <v>2.5000000000000001E-2</v>
          </cell>
          <cell r="BC123">
            <v>2.5000000000000001E-2</v>
          </cell>
          <cell r="BD123">
            <v>2.5000000000000001E-2</v>
          </cell>
          <cell r="BE123">
            <v>2.5000000000000001E-2</v>
          </cell>
          <cell r="BF123">
            <v>2.5000000000000001E-2</v>
          </cell>
          <cell r="BG123">
            <v>2.5000000000000001E-2</v>
          </cell>
          <cell r="BH123">
            <v>0.1</v>
          </cell>
          <cell r="BI123">
            <v>0.1</v>
          </cell>
          <cell r="BJ123">
            <v>0.1</v>
          </cell>
          <cell r="BK123">
            <v>0.1</v>
          </cell>
          <cell r="BL123">
            <v>0.1</v>
          </cell>
          <cell r="BM123">
            <v>0.1</v>
          </cell>
          <cell r="BN123">
            <v>0.1</v>
          </cell>
          <cell r="BO123">
            <v>0.1</v>
          </cell>
          <cell r="BP123">
            <v>0.1</v>
          </cell>
          <cell r="BQ123">
            <v>0.1</v>
          </cell>
          <cell r="BR123">
            <v>0.1</v>
          </cell>
          <cell r="BS123">
            <v>0.1</v>
          </cell>
          <cell r="BT123" t="str">
            <v>CFE</v>
          </cell>
          <cell r="BU123" t="str">
            <v>INT</v>
          </cell>
          <cell r="BV123">
            <v>1.2500000000000001E-2</v>
          </cell>
          <cell r="BW123">
            <v>1.2500000000000001E-2</v>
          </cell>
          <cell r="BX123">
            <v>0</v>
          </cell>
          <cell r="BY123">
            <v>6.1221263162311114E-2</v>
          </cell>
          <cell r="BZ123">
            <v>3.0610631581155557E-2</v>
          </cell>
          <cell r="CB123">
            <v>0.4975</v>
          </cell>
          <cell r="CC123">
            <v>0.5</v>
          </cell>
          <cell r="CD123">
            <v>0.5</v>
          </cell>
        </row>
        <row r="124">
          <cell r="A124">
            <v>1</v>
          </cell>
          <cell r="B124">
            <v>5</v>
          </cell>
          <cell r="C124" t="str">
            <v>DIC</v>
          </cell>
          <cell r="D124">
            <v>47818</v>
          </cell>
          <cell r="E124">
            <v>2030</v>
          </cell>
          <cell r="F124" t="str">
            <v>COLOTLIPA</v>
          </cell>
          <cell r="G124">
            <v>4</v>
          </cell>
          <cell r="H124" t="str">
            <v>HID</v>
          </cell>
          <cell r="I124">
            <v>2</v>
          </cell>
          <cell r="J124">
            <v>2</v>
          </cell>
          <cell r="K124" t="str">
            <v>MAY</v>
          </cell>
          <cell r="L124">
            <v>1957</v>
          </cell>
          <cell r="M124" t="str">
            <v>ORI</v>
          </cell>
          <cell r="N124" t="str">
            <v>ACAPULCO</v>
          </cell>
          <cell r="O124" t="str">
            <v>HID</v>
          </cell>
          <cell r="P124">
            <v>20941</v>
          </cell>
          <cell r="Q124">
            <v>0.05</v>
          </cell>
          <cell r="R124">
            <v>0.2</v>
          </cell>
          <cell r="S124">
            <v>1.8275574736753777</v>
          </cell>
          <cell r="T124">
            <v>5.0000000000000001E-3</v>
          </cell>
          <cell r="U124">
            <v>2030</v>
          </cell>
          <cell r="V124" t="str">
            <v>S</v>
          </cell>
          <cell r="W124" t="str">
            <v>GRO</v>
          </cell>
          <cell r="X124">
            <v>2.5000000000000001E-2</v>
          </cell>
          <cell r="Y124">
            <v>2.5000000000000001E-2</v>
          </cell>
          <cell r="Z124">
            <v>2.5000000000000001E-2</v>
          </cell>
          <cell r="AA124">
            <v>2.5000000000000001E-2</v>
          </cell>
          <cell r="AB124">
            <v>2.5000000000000001E-2</v>
          </cell>
          <cell r="AC124">
            <v>2.5000000000000001E-2</v>
          </cell>
          <cell r="AD124">
            <v>2.5000000000000001E-2</v>
          </cell>
          <cell r="AE124">
            <v>2.5000000000000001E-2</v>
          </cell>
          <cell r="AF124">
            <v>2.5000000000000001E-2</v>
          </cell>
          <cell r="AG124">
            <v>2.5000000000000001E-2</v>
          </cell>
          <cell r="AH124">
            <v>2.5000000000000001E-2</v>
          </cell>
          <cell r="AI124">
            <v>2.5000000000000001E-2</v>
          </cell>
          <cell r="AJ124">
            <v>0.1</v>
          </cell>
          <cell r="AK124">
            <v>0.1</v>
          </cell>
          <cell r="AL124">
            <v>0.1</v>
          </cell>
          <cell r="AM124">
            <v>0.1</v>
          </cell>
          <cell r="AN124">
            <v>0.1</v>
          </cell>
          <cell r="AO124">
            <v>0.1</v>
          </cell>
          <cell r="AP124">
            <v>0.1</v>
          </cell>
          <cell r="AQ124">
            <v>0.1</v>
          </cell>
          <cell r="AR124">
            <v>0.1</v>
          </cell>
          <cell r="AS124">
            <v>0.1</v>
          </cell>
          <cell r="AT124">
            <v>0.1</v>
          </cell>
          <cell r="AU124">
            <v>0.1</v>
          </cell>
          <cell r="AV124">
            <v>2.5000000000000001E-2</v>
          </cell>
          <cell r="AW124">
            <v>2.5000000000000001E-2</v>
          </cell>
          <cell r="AX124">
            <v>2.5000000000000001E-2</v>
          </cell>
          <cell r="AY124">
            <v>2.5000000000000001E-2</v>
          </cell>
          <cell r="AZ124">
            <v>2.5000000000000001E-2</v>
          </cell>
          <cell r="BA124">
            <v>2.5000000000000001E-2</v>
          </cell>
          <cell r="BB124">
            <v>2.5000000000000001E-2</v>
          </cell>
          <cell r="BC124">
            <v>2.5000000000000001E-2</v>
          </cell>
          <cell r="BD124">
            <v>2.5000000000000001E-2</v>
          </cell>
          <cell r="BE124">
            <v>2.5000000000000001E-2</v>
          </cell>
          <cell r="BF124">
            <v>2.5000000000000001E-2</v>
          </cell>
          <cell r="BG124">
            <v>2.5000000000000001E-2</v>
          </cell>
          <cell r="BH124">
            <v>0.1</v>
          </cell>
          <cell r="BI124">
            <v>0.1</v>
          </cell>
          <cell r="BJ124">
            <v>0.1</v>
          </cell>
          <cell r="BK124">
            <v>0.1</v>
          </cell>
          <cell r="BL124">
            <v>0.1</v>
          </cell>
          <cell r="BM124">
            <v>0.1</v>
          </cell>
          <cell r="BN124">
            <v>0.1</v>
          </cell>
          <cell r="BO124">
            <v>0.1</v>
          </cell>
          <cell r="BP124">
            <v>0.1</v>
          </cell>
          <cell r="BQ124">
            <v>0.1</v>
          </cell>
          <cell r="BR124">
            <v>0.1</v>
          </cell>
          <cell r="BS124">
            <v>0.1</v>
          </cell>
          <cell r="BT124" t="str">
            <v>CFE</v>
          </cell>
          <cell r="BU124" t="str">
            <v>INT</v>
          </cell>
          <cell r="BV124">
            <v>0.05</v>
          </cell>
          <cell r="BW124">
            <v>0.05</v>
          </cell>
          <cell r="BX124">
            <v>0</v>
          </cell>
          <cell r="BY124">
            <v>6.1221263162311114E-2</v>
          </cell>
          <cell r="BZ124">
            <v>0.12244252632462223</v>
          </cell>
          <cell r="CB124">
            <v>1.99</v>
          </cell>
          <cell r="CC124">
            <v>2</v>
          </cell>
          <cell r="CD124">
            <v>2</v>
          </cell>
        </row>
        <row r="125">
          <cell r="A125">
            <v>1</v>
          </cell>
          <cell r="B125">
            <v>8</v>
          </cell>
          <cell r="C125" t="str">
            <v>DIC</v>
          </cell>
          <cell r="D125">
            <v>47818</v>
          </cell>
          <cell r="E125">
            <v>2030</v>
          </cell>
          <cell r="F125" t="str">
            <v>OVIACHIC</v>
          </cell>
          <cell r="G125">
            <v>1</v>
          </cell>
          <cell r="H125" t="str">
            <v>HID</v>
          </cell>
          <cell r="I125">
            <v>9.6</v>
          </cell>
          <cell r="J125">
            <v>9.6</v>
          </cell>
          <cell r="K125" t="str">
            <v>AGO</v>
          </cell>
          <cell r="L125">
            <v>1957</v>
          </cell>
          <cell r="M125" t="str">
            <v>NOR</v>
          </cell>
          <cell r="N125" t="str">
            <v>OBREGON</v>
          </cell>
          <cell r="O125" t="str">
            <v>HID</v>
          </cell>
          <cell r="P125">
            <v>21033</v>
          </cell>
          <cell r="Q125">
            <v>4.8000000000000001E-2</v>
          </cell>
          <cell r="R125">
            <v>0.16800000000000001</v>
          </cell>
          <cell r="S125">
            <v>9.5519999999999996</v>
          </cell>
          <cell r="T125">
            <v>5.0000000000000001E-3</v>
          </cell>
          <cell r="U125">
            <v>2030</v>
          </cell>
          <cell r="V125" t="str">
            <v>N</v>
          </cell>
          <cell r="W125" t="str">
            <v>SON</v>
          </cell>
          <cell r="X125">
            <v>5.0000000000000001E-3</v>
          </cell>
          <cell r="Y125">
            <v>5.0000000000000001E-3</v>
          </cell>
          <cell r="Z125">
            <v>5.0000000000000001E-3</v>
          </cell>
          <cell r="AA125">
            <v>5.0000000000000001E-3</v>
          </cell>
          <cell r="AB125">
            <v>5.0000000000000001E-3</v>
          </cell>
          <cell r="AC125">
            <v>5.0000000000000001E-3</v>
          </cell>
          <cell r="AD125">
            <v>5.0000000000000001E-3</v>
          </cell>
          <cell r="AE125">
            <v>5.0000000000000001E-3</v>
          </cell>
          <cell r="AF125">
            <v>5.0000000000000001E-3</v>
          </cell>
          <cell r="AG125">
            <v>5.0000000000000001E-3</v>
          </cell>
          <cell r="AH125">
            <v>5.0000000000000001E-3</v>
          </cell>
          <cell r="AI125">
            <v>5.0000000000000001E-3</v>
          </cell>
          <cell r="AJ125">
            <v>1.7500000000000002E-2</v>
          </cell>
          <cell r="AK125">
            <v>1.7500000000000002E-2</v>
          </cell>
          <cell r="AL125">
            <v>1.7500000000000002E-2</v>
          </cell>
          <cell r="AM125">
            <v>1.7500000000000002E-2</v>
          </cell>
          <cell r="AN125">
            <v>1.7500000000000002E-2</v>
          </cell>
          <cell r="AO125">
            <v>1.7500000000000002E-2</v>
          </cell>
          <cell r="AP125">
            <v>1.7500000000000002E-2</v>
          </cell>
          <cell r="AQ125">
            <v>1.7500000000000002E-2</v>
          </cell>
          <cell r="AR125">
            <v>1.7500000000000002E-2</v>
          </cell>
          <cell r="AS125">
            <v>1.7500000000000002E-2</v>
          </cell>
          <cell r="AT125">
            <v>1.7500000000000002E-2</v>
          </cell>
          <cell r="AU125">
            <v>1.7500000000000002E-2</v>
          </cell>
          <cell r="AV125">
            <v>5.0000000000000001E-3</v>
          </cell>
          <cell r="AW125">
            <v>5.0000000000000001E-3</v>
          </cell>
          <cell r="AX125">
            <v>5.0000000000000001E-3</v>
          </cell>
          <cell r="AY125">
            <v>5.0000000000000001E-3</v>
          </cell>
          <cell r="AZ125">
            <v>5.0000000000000001E-3</v>
          </cell>
          <cell r="BA125">
            <v>5.0000000000000001E-3</v>
          </cell>
          <cell r="BB125">
            <v>5.0000000000000001E-3</v>
          </cell>
          <cell r="BC125">
            <v>5.0000000000000001E-3</v>
          </cell>
          <cell r="BD125">
            <v>5.0000000000000001E-3</v>
          </cell>
          <cell r="BE125">
            <v>5.0000000000000001E-3</v>
          </cell>
          <cell r="BF125">
            <v>5.0000000000000001E-3</v>
          </cell>
          <cell r="BG125">
            <v>5.0000000000000001E-3</v>
          </cell>
          <cell r="BH125">
            <v>1.7500000000000002E-2</v>
          </cell>
          <cell r="BI125">
            <v>1.7500000000000002E-2</v>
          </cell>
          <cell r="BJ125">
            <v>1.7500000000000002E-2</v>
          </cell>
          <cell r="BK125">
            <v>1.7500000000000002E-2</v>
          </cell>
          <cell r="BL125">
            <v>1.7500000000000002E-2</v>
          </cell>
          <cell r="BM125">
            <v>1.7500000000000002E-2</v>
          </cell>
          <cell r="BN125">
            <v>1.7500000000000002E-2</v>
          </cell>
          <cell r="BO125">
            <v>1.7500000000000002E-2</v>
          </cell>
          <cell r="BP125">
            <v>1.7500000000000002E-2</v>
          </cell>
          <cell r="BQ125">
            <v>1.7500000000000002E-2</v>
          </cell>
          <cell r="BR125">
            <v>1.7500000000000002E-2</v>
          </cell>
          <cell r="BS125">
            <v>1.7500000000000002E-2</v>
          </cell>
          <cell r="BT125" t="str">
            <v>CFE</v>
          </cell>
          <cell r="BU125" t="str">
            <v>INT</v>
          </cell>
          <cell r="BV125">
            <v>4.8000000000000001E-2</v>
          </cell>
          <cell r="BW125">
            <v>4.8000000000000001E-2</v>
          </cell>
          <cell r="BX125">
            <v>0</v>
          </cell>
          <cell r="BY125">
            <v>0</v>
          </cell>
          <cell r="CB125">
            <v>9.5519999999999996</v>
          </cell>
          <cell r="CC125">
            <v>9.6</v>
          </cell>
          <cell r="CD125">
            <v>9.6</v>
          </cell>
          <cell r="CE125">
            <v>9.6</v>
          </cell>
        </row>
        <row r="126">
          <cell r="A126">
            <v>1</v>
          </cell>
          <cell r="B126">
            <v>12</v>
          </cell>
          <cell r="C126" t="str">
            <v>DIC</v>
          </cell>
          <cell r="D126">
            <v>47818</v>
          </cell>
          <cell r="E126">
            <v>2030</v>
          </cell>
          <cell r="F126" t="str">
            <v>OVIACHIC</v>
          </cell>
          <cell r="G126">
            <v>2</v>
          </cell>
          <cell r="H126" t="str">
            <v>HID</v>
          </cell>
          <cell r="I126">
            <v>9.6</v>
          </cell>
          <cell r="J126">
            <v>9.6</v>
          </cell>
          <cell r="K126" t="str">
            <v>DIC</v>
          </cell>
          <cell r="L126">
            <v>1957</v>
          </cell>
          <cell r="M126" t="str">
            <v>NOR</v>
          </cell>
          <cell r="N126" t="str">
            <v>OBREGON</v>
          </cell>
          <cell r="O126" t="str">
            <v>HID</v>
          </cell>
          <cell r="P126">
            <v>21155</v>
          </cell>
          <cell r="Q126">
            <v>4.8000000000000001E-2</v>
          </cell>
          <cell r="R126">
            <v>0.16800000000000001</v>
          </cell>
          <cell r="S126">
            <v>9.5519999999999996</v>
          </cell>
          <cell r="T126">
            <v>5.0000000000000001E-3</v>
          </cell>
          <cell r="U126">
            <v>2030</v>
          </cell>
          <cell r="V126" t="str">
            <v>N</v>
          </cell>
          <cell r="W126" t="str">
            <v>SON</v>
          </cell>
          <cell r="X126">
            <v>5.0000000000000001E-3</v>
          </cell>
          <cell r="Y126">
            <v>5.0000000000000001E-3</v>
          </cell>
          <cell r="Z126">
            <v>5.0000000000000001E-3</v>
          </cell>
          <cell r="AA126">
            <v>5.0000000000000001E-3</v>
          </cell>
          <cell r="AB126">
            <v>5.0000000000000001E-3</v>
          </cell>
          <cell r="AC126">
            <v>5.0000000000000001E-3</v>
          </cell>
          <cell r="AD126">
            <v>5.0000000000000001E-3</v>
          </cell>
          <cell r="AE126">
            <v>5.0000000000000001E-3</v>
          </cell>
          <cell r="AF126">
            <v>5.0000000000000001E-3</v>
          </cell>
          <cell r="AG126">
            <v>5.0000000000000001E-3</v>
          </cell>
          <cell r="AH126">
            <v>5.0000000000000001E-3</v>
          </cell>
          <cell r="AI126">
            <v>5.0000000000000001E-3</v>
          </cell>
          <cell r="AJ126">
            <v>1.7500000000000002E-2</v>
          </cell>
          <cell r="AK126">
            <v>1.7500000000000002E-2</v>
          </cell>
          <cell r="AL126">
            <v>1.7500000000000002E-2</v>
          </cell>
          <cell r="AM126">
            <v>1.7500000000000002E-2</v>
          </cell>
          <cell r="AN126">
            <v>1.7500000000000002E-2</v>
          </cell>
          <cell r="AO126">
            <v>1.7500000000000002E-2</v>
          </cell>
          <cell r="AP126">
            <v>1.7500000000000002E-2</v>
          </cell>
          <cell r="AQ126">
            <v>1.7500000000000002E-2</v>
          </cell>
          <cell r="AR126">
            <v>1.7500000000000002E-2</v>
          </cell>
          <cell r="AS126">
            <v>1.7500000000000002E-2</v>
          </cell>
          <cell r="AT126">
            <v>1.7500000000000002E-2</v>
          </cell>
          <cell r="AU126">
            <v>1.7500000000000002E-2</v>
          </cell>
          <cell r="AV126">
            <v>5.0000000000000001E-3</v>
          </cell>
          <cell r="AW126">
            <v>5.0000000000000001E-3</v>
          </cell>
          <cell r="AX126">
            <v>5.0000000000000001E-3</v>
          </cell>
          <cell r="AY126">
            <v>5.0000000000000001E-3</v>
          </cell>
          <cell r="AZ126">
            <v>5.0000000000000001E-3</v>
          </cell>
          <cell r="BA126">
            <v>5.0000000000000001E-3</v>
          </cell>
          <cell r="BB126">
            <v>5.0000000000000001E-3</v>
          </cell>
          <cell r="BC126">
            <v>5.0000000000000001E-3</v>
          </cell>
          <cell r="BD126">
            <v>5.0000000000000001E-3</v>
          </cell>
          <cell r="BE126">
            <v>5.0000000000000001E-3</v>
          </cell>
          <cell r="BF126">
            <v>5.0000000000000001E-3</v>
          </cell>
          <cell r="BG126">
            <v>5.0000000000000001E-3</v>
          </cell>
          <cell r="BH126">
            <v>1.7500000000000002E-2</v>
          </cell>
          <cell r="BI126">
            <v>1.7500000000000002E-2</v>
          </cell>
          <cell r="BJ126">
            <v>1.7500000000000002E-2</v>
          </cell>
          <cell r="BK126">
            <v>1.7500000000000002E-2</v>
          </cell>
          <cell r="BL126">
            <v>1.7500000000000002E-2</v>
          </cell>
          <cell r="BM126">
            <v>1.7500000000000002E-2</v>
          </cell>
          <cell r="BN126">
            <v>1.7500000000000002E-2</v>
          </cell>
          <cell r="BO126">
            <v>1.7500000000000002E-2</v>
          </cell>
          <cell r="BP126">
            <v>1.7500000000000002E-2</v>
          </cell>
          <cell r="BQ126">
            <v>1.7500000000000002E-2</v>
          </cell>
          <cell r="BR126">
            <v>1.7500000000000002E-2</v>
          </cell>
          <cell r="BS126">
            <v>1.7500000000000002E-2</v>
          </cell>
          <cell r="BT126" t="str">
            <v>CFE</v>
          </cell>
          <cell r="BU126" t="str">
            <v>INT</v>
          </cell>
          <cell r="BV126">
            <v>4.8000000000000001E-2</v>
          </cell>
          <cell r="BW126">
            <v>4.8000000000000001E-2</v>
          </cell>
          <cell r="BX126">
            <v>0</v>
          </cell>
          <cell r="BY126">
            <v>0</v>
          </cell>
          <cell r="CB126">
            <v>9.5519999999999996</v>
          </cell>
          <cell r="CC126">
            <v>9.6</v>
          </cell>
          <cell r="CD126">
            <v>9.6</v>
          </cell>
          <cell r="CE126">
            <v>9.6</v>
          </cell>
        </row>
        <row r="127">
          <cell r="A127">
            <v>1</v>
          </cell>
          <cell r="B127">
            <v>1</v>
          </cell>
          <cell r="C127" t="str">
            <v>DIC</v>
          </cell>
          <cell r="D127">
            <v>47818</v>
          </cell>
          <cell r="E127">
            <v>2030</v>
          </cell>
          <cell r="F127" t="str">
            <v>SAN   PEDRO  PURÚAS</v>
          </cell>
          <cell r="G127">
            <v>1</v>
          </cell>
          <cell r="H127" t="str">
            <v>HID</v>
          </cell>
          <cell r="I127">
            <v>1.6</v>
          </cell>
          <cell r="J127">
            <v>1.6</v>
          </cell>
          <cell r="K127" t="str">
            <v>ENE</v>
          </cell>
          <cell r="L127">
            <v>1958</v>
          </cell>
          <cell r="M127" t="str">
            <v>OCC</v>
          </cell>
          <cell r="N127" t="str">
            <v>CARAPAN</v>
          </cell>
          <cell r="O127" t="str">
            <v>HID</v>
          </cell>
          <cell r="P127">
            <v>21186</v>
          </cell>
          <cell r="Q127">
            <v>4.0000000000000008E-2</v>
          </cell>
          <cell r="R127">
            <v>0.16000000000000003</v>
          </cell>
          <cell r="S127">
            <v>1.4620459789403022</v>
          </cell>
          <cell r="T127">
            <v>5.0000000000000001E-3</v>
          </cell>
          <cell r="U127">
            <v>2030</v>
          </cell>
          <cell r="V127" t="str">
            <v>S</v>
          </cell>
          <cell r="W127" t="str">
            <v>MICH</v>
          </cell>
          <cell r="X127">
            <v>2.5000000000000001E-2</v>
          </cell>
          <cell r="Y127">
            <v>2.5000000000000001E-2</v>
          </cell>
          <cell r="Z127">
            <v>2.5000000000000001E-2</v>
          </cell>
          <cell r="AA127">
            <v>2.5000000000000001E-2</v>
          </cell>
          <cell r="AB127">
            <v>2.5000000000000001E-2</v>
          </cell>
          <cell r="AC127">
            <v>2.5000000000000001E-2</v>
          </cell>
          <cell r="AD127">
            <v>2.5000000000000001E-2</v>
          </cell>
          <cell r="AE127">
            <v>2.5000000000000001E-2</v>
          </cell>
          <cell r="AF127">
            <v>2.5000000000000001E-2</v>
          </cell>
          <cell r="AG127">
            <v>2.5000000000000001E-2</v>
          </cell>
          <cell r="AH127">
            <v>2.5000000000000001E-2</v>
          </cell>
          <cell r="AI127">
            <v>2.5000000000000001E-2</v>
          </cell>
          <cell r="AJ127">
            <v>0.1</v>
          </cell>
          <cell r="AK127">
            <v>0.1</v>
          </cell>
          <cell r="AL127">
            <v>0.1</v>
          </cell>
          <cell r="AM127">
            <v>0.1</v>
          </cell>
          <cell r="AN127">
            <v>0.1</v>
          </cell>
          <cell r="AO127">
            <v>0.1</v>
          </cell>
          <cell r="AP127">
            <v>0.1</v>
          </cell>
          <cell r="AQ127">
            <v>0.1</v>
          </cell>
          <cell r="AR127">
            <v>0.1</v>
          </cell>
          <cell r="AS127">
            <v>0.1</v>
          </cell>
          <cell r="AT127">
            <v>0.1</v>
          </cell>
          <cell r="AU127">
            <v>0.1</v>
          </cell>
          <cell r="AV127">
            <v>2.5000000000000001E-2</v>
          </cell>
          <cell r="AW127">
            <v>2.5000000000000001E-2</v>
          </cell>
          <cell r="AX127">
            <v>2.5000000000000001E-2</v>
          </cell>
          <cell r="AY127">
            <v>2.5000000000000001E-2</v>
          </cell>
          <cell r="AZ127">
            <v>2.5000000000000001E-2</v>
          </cell>
          <cell r="BA127">
            <v>2.5000000000000001E-2</v>
          </cell>
          <cell r="BB127">
            <v>2.5000000000000001E-2</v>
          </cell>
          <cell r="BC127">
            <v>2.5000000000000001E-2</v>
          </cell>
          <cell r="BD127">
            <v>2.5000000000000001E-2</v>
          </cell>
          <cell r="BE127">
            <v>2.5000000000000001E-2</v>
          </cell>
          <cell r="BF127">
            <v>2.5000000000000001E-2</v>
          </cell>
          <cell r="BG127">
            <v>2.5000000000000001E-2</v>
          </cell>
          <cell r="BH127">
            <v>0.1</v>
          </cell>
          <cell r="BI127">
            <v>0.1</v>
          </cell>
          <cell r="BJ127">
            <v>0.1</v>
          </cell>
          <cell r="BK127">
            <v>0.1</v>
          </cell>
          <cell r="BL127">
            <v>0.1</v>
          </cell>
          <cell r="BM127">
            <v>0.1</v>
          </cell>
          <cell r="BN127">
            <v>0.1</v>
          </cell>
          <cell r="BO127">
            <v>0.1</v>
          </cell>
          <cell r="BP127">
            <v>0.1</v>
          </cell>
          <cell r="BQ127">
            <v>0.1</v>
          </cell>
          <cell r="BR127">
            <v>0.1</v>
          </cell>
          <cell r="BS127">
            <v>0.1</v>
          </cell>
          <cell r="BT127" t="str">
            <v>CFE</v>
          </cell>
          <cell r="BU127" t="str">
            <v>INT</v>
          </cell>
          <cell r="BV127">
            <v>4.0000000000000008E-2</v>
          </cell>
          <cell r="BW127">
            <v>4.0000000000000008E-2</v>
          </cell>
          <cell r="BX127">
            <v>0</v>
          </cell>
          <cell r="BY127">
            <v>6.1221263162311114E-2</v>
          </cell>
          <cell r="BZ127">
            <v>9.7954021059697791E-2</v>
          </cell>
          <cell r="CB127">
            <v>1.5920000000000001</v>
          </cell>
          <cell r="CC127">
            <v>1.6</v>
          </cell>
          <cell r="CD127">
            <v>1.6</v>
          </cell>
        </row>
        <row r="128">
          <cell r="A128">
            <v>1</v>
          </cell>
          <cell r="B128">
            <v>3</v>
          </cell>
          <cell r="C128" t="str">
            <v>DIC</v>
          </cell>
          <cell r="D128">
            <v>47818</v>
          </cell>
          <cell r="E128">
            <v>2030</v>
          </cell>
          <cell r="F128" t="str">
            <v>MOCÚZARI</v>
          </cell>
          <cell r="G128">
            <v>1</v>
          </cell>
          <cell r="H128" t="str">
            <v>HID</v>
          </cell>
          <cell r="I128">
            <v>9.6</v>
          </cell>
          <cell r="J128">
            <v>9.6</v>
          </cell>
          <cell r="K128" t="str">
            <v>MAR</v>
          </cell>
          <cell r="L128">
            <v>1959</v>
          </cell>
          <cell r="M128" t="str">
            <v>NOR</v>
          </cell>
          <cell r="N128" t="str">
            <v>OBREGON</v>
          </cell>
          <cell r="O128" t="str">
            <v>HID</v>
          </cell>
          <cell r="P128">
            <v>21610</v>
          </cell>
          <cell r="Q128">
            <v>4.8000000000000001E-2</v>
          </cell>
          <cell r="R128">
            <v>0.16800000000000001</v>
          </cell>
          <cell r="S128">
            <v>9.5519999999999996</v>
          </cell>
          <cell r="T128">
            <v>5.0000000000000001E-3</v>
          </cell>
          <cell r="U128">
            <v>2030</v>
          </cell>
          <cell r="V128" t="str">
            <v>N</v>
          </cell>
          <cell r="W128" t="str">
            <v>SON</v>
          </cell>
          <cell r="X128">
            <v>5.0000000000000001E-3</v>
          </cell>
          <cell r="Y128">
            <v>5.0000000000000001E-3</v>
          </cell>
          <cell r="Z128">
            <v>5.0000000000000001E-3</v>
          </cell>
          <cell r="AA128">
            <v>5.0000000000000001E-3</v>
          </cell>
          <cell r="AB128">
            <v>5.0000000000000001E-3</v>
          </cell>
          <cell r="AC128">
            <v>5.0000000000000001E-3</v>
          </cell>
          <cell r="AD128">
            <v>5.0000000000000001E-3</v>
          </cell>
          <cell r="AE128">
            <v>5.0000000000000001E-3</v>
          </cell>
          <cell r="AF128">
            <v>5.0000000000000001E-3</v>
          </cell>
          <cell r="AG128">
            <v>5.0000000000000001E-3</v>
          </cell>
          <cell r="AH128">
            <v>5.0000000000000001E-3</v>
          </cell>
          <cell r="AI128">
            <v>5.0000000000000001E-3</v>
          </cell>
          <cell r="AJ128">
            <v>1.7500000000000002E-2</v>
          </cell>
          <cell r="AK128">
            <v>1.7500000000000002E-2</v>
          </cell>
          <cell r="AL128">
            <v>1.7500000000000002E-2</v>
          </cell>
          <cell r="AM128">
            <v>1.7500000000000002E-2</v>
          </cell>
          <cell r="AN128">
            <v>1.7500000000000002E-2</v>
          </cell>
          <cell r="AO128">
            <v>1.7500000000000002E-2</v>
          </cell>
          <cell r="AP128">
            <v>1.7500000000000002E-2</v>
          </cell>
          <cell r="AQ128">
            <v>1.7500000000000002E-2</v>
          </cell>
          <cell r="AR128">
            <v>1.7500000000000002E-2</v>
          </cell>
          <cell r="AS128">
            <v>1.7500000000000002E-2</v>
          </cell>
          <cell r="AT128">
            <v>1.7500000000000002E-2</v>
          </cell>
          <cell r="AU128">
            <v>1.7500000000000002E-2</v>
          </cell>
          <cell r="AV128">
            <v>5.0000000000000001E-3</v>
          </cell>
          <cell r="AW128">
            <v>5.0000000000000001E-3</v>
          </cell>
          <cell r="AX128">
            <v>5.0000000000000001E-3</v>
          </cell>
          <cell r="AY128">
            <v>5.0000000000000001E-3</v>
          </cell>
          <cell r="AZ128">
            <v>5.0000000000000001E-3</v>
          </cell>
          <cell r="BA128">
            <v>5.0000000000000001E-3</v>
          </cell>
          <cell r="BB128">
            <v>5.0000000000000001E-3</v>
          </cell>
          <cell r="BC128">
            <v>5.0000000000000001E-3</v>
          </cell>
          <cell r="BD128">
            <v>5.0000000000000001E-3</v>
          </cell>
          <cell r="BE128">
            <v>5.0000000000000001E-3</v>
          </cell>
          <cell r="BF128">
            <v>5.0000000000000001E-3</v>
          </cell>
          <cell r="BG128">
            <v>5.0000000000000001E-3</v>
          </cell>
          <cell r="BH128">
            <v>1.7500000000000002E-2</v>
          </cell>
          <cell r="BI128">
            <v>1.7500000000000002E-2</v>
          </cell>
          <cell r="BJ128">
            <v>1.7500000000000002E-2</v>
          </cell>
          <cell r="BK128">
            <v>1.7500000000000002E-2</v>
          </cell>
          <cell r="BL128">
            <v>1.7500000000000002E-2</v>
          </cell>
          <cell r="BM128">
            <v>1.7500000000000002E-2</v>
          </cell>
          <cell r="BN128">
            <v>1.7500000000000002E-2</v>
          </cell>
          <cell r="BO128">
            <v>1.7500000000000002E-2</v>
          </cell>
          <cell r="BP128">
            <v>1.7500000000000002E-2</v>
          </cell>
          <cell r="BQ128">
            <v>1.7500000000000002E-2</v>
          </cell>
          <cell r="BR128">
            <v>1.7500000000000002E-2</v>
          </cell>
          <cell r="BS128">
            <v>1.7500000000000002E-2</v>
          </cell>
          <cell r="BT128" t="str">
            <v>CFE</v>
          </cell>
          <cell r="BU128" t="str">
            <v>INT</v>
          </cell>
          <cell r="BV128">
            <v>4.8000000000000001E-2</v>
          </cell>
          <cell r="BW128">
            <v>4.8000000000000001E-2</v>
          </cell>
          <cell r="BX128">
            <v>0</v>
          </cell>
          <cell r="BY128">
            <v>0</v>
          </cell>
          <cell r="CB128">
            <v>9.5519999999999996</v>
          </cell>
          <cell r="CC128">
            <v>9.6</v>
          </cell>
          <cell r="CD128">
            <v>9.6</v>
          </cell>
          <cell r="CE128">
            <v>9.6</v>
          </cell>
        </row>
        <row r="129">
          <cell r="A129">
            <v>1</v>
          </cell>
          <cell r="B129">
            <v>6</v>
          </cell>
          <cell r="C129" t="str">
            <v>DIC</v>
          </cell>
          <cell r="D129">
            <v>47818</v>
          </cell>
          <cell r="E129">
            <v>2030</v>
          </cell>
          <cell r="F129" t="str">
            <v>TEMASCAL</v>
          </cell>
          <cell r="G129">
            <v>1</v>
          </cell>
          <cell r="H129" t="str">
            <v>HID</v>
          </cell>
          <cell r="I129">
            <v>38.5</v>
          </cell>
          <cell r="J129">
            <v>38.5</v>
          </cell>
          <cell r="K129" t="str">
            <v>JUN</v>
          </cell>
          <cell r="L129">
            <v>1959</v>
          </cell>
          <cell r="M129" t="str">
            <v>ORI</v>
          </cell>
          <cell r="N129" t="str">
            <v>TEMASCAL</v>
          </cell>
          <cell r="O129" t="str">
            <v>HID</v>
          </cell>
          <cell r="P129">
            <v>21702</v>
          </cell>
          <cell r="Q129">
            <v>2.6295500000000001</v>
          </cell>
          <cell r="R129">
            <v>4.3120000000000003</v>
          </cell>
          <cell r="S129">
            <v>33.51343136825102</v>
          </cell>
          <cell r="T129">
            <v>5.0000000000000001E-3</v>
          </cell>
          <cell r="U129">
            <v>2030</v>
          </cell>
          <cell r="V129" t="str">
            <v>S</v>
          </cell>
          <cell r="W129" t="str">
            <v>OAX</v>
          </cell>
          <cell r="X129">
            <v>0.10245</v>
          </cell>
          <cell r="Y129">
            <v>0.10245</v>
          </cell>
          <cell r="Z129">
            <v>0.10245</v>
          </cell>
          <cell r="AA129">
            <v>0.10245</v>
          </cell>
          <cell r="AB129">
            <v>3.415E-2</v>
          </cell>
          <cell r="AC129">
            <v>3.415E-2</v>
          </cell>
          <cell r="AD129">
            <v>3.415E-2</v>
          </cell>
          <cell r="AE129">
            <v>3.415E-2</v>
          </cell>
          <cell r="AF129">
            <v>3.415E-2</v>
          </cell>
          <cell r="AG129">
            <v>6.83E-2</v>
          </cell>
          <cell r="AH129">
            <v>6.83E-2</v>
          </cell>
          <cell r="AI129">
            <v>6.83E-2</v>
          </cell>
          <cell r="AJ129">
            <v>0.112</v>
          </cell>
          <cell r="AK129">
            <v>0.112</v>
          </cell>
          <cell r="AL129">
            <v>0.112</v>
          </cell>
          <cell r="AM129">
            <v>0.112</v>
          </cell>
          <cell r="AN129">
            <v>0.112</v>
          </cell>
          <cell r="AO129">
            <v>0.112</v>
          </cell>
          <cell r="AP129">
            <v>0.112</v>
          </cell>
          <cell r="AQ129">
            <v>0.112</v>
          </cell>
          <cell r="AR129">
            <v>0.112</v>
          </cell>
          <cell r="AS129">
            <v>0.112</v>
          </cell>
          <cell r="AT129">
            <v>0.112</v>
          </cell>
          <cell r="AU129">
            <v>0.112</v>
          </cell>
          <cell r="AV129">
            <v>0.10245</v>
          </cell>
          <cell r="AW129">
            <v>0.10245</v>
          </cell>
          <cell r="AX129">
            <v>0.10245</v>
          </cell>
          <cell r="AY129">
            <v>0.10245</v>
          </cell>
          <cell r="AZ129">
            <v>3.415E-2</v>
          </cell>
          <cell r="BA129">
            <v>3.415E-2</v>
          </cell>
          <cell r="BB129">
            <v>3.415E-2</v>
          </cell>
          <cell r="BC129">
            <v>3.415E-2</v>
          </cell>
          <cell r="BD129">
            <v>3.415E-2</v>
          </cell>
          <cell r="BE129">
            <v>6.83E-2</v>
          </cell>
          <cell r="BF129">
            <v>6.83E-2</v>
          </cell>
          <cell r="BG129">
            <v>6.83E-2</v>
          </cell>
          <cell r="BH129">
            <v>0.112</v>
          </cell>
          <cell r="BI129">
            <v>0.112</v>
          </cell>
          <cell r="BJ129">
            <v>0.112</v>
          </cell>
          <cell r="BK129">
            <v>0.112</v>
          </cell>
          <cell r="BL129">
            <v>0.112</v>
          </cell>
          <cell r="BM129">
            <v>0.112</v>
          </cell>
          <cell r="BN129">
            <v>0.112</v>
          </cell>
          <cell r="BO129">
            <v>0.112</v>
          </cell>
          <cell r="BP129">
            <v>0.112</v>
          </cell>
          <cell r="BQ129">
            <v>0.112</v>
          </cell>
          <cell r="BR129">
            <v>0.112</v>
          </cell>
          <cell r="BS129">
            <v>0.112</v>
          </cell>
          <cell r="BT129" t="str">
            <v>CFE</v>
          </cell>
          <cell r="BU129" t="str">
            <v>INT</v>
          </cell>
          <cell r="BV129">
            <v>2.6295500000000001</v>
          </cell>
          <cell r="BW129">
            <v>2.6295500000000001</v>
          </cell>
          <cell r="BX129">
            <v>0</v>
          </cell>
          <cell r="BY129">
            <v>6.1221263162311114E-2</v>
          </cell>
          <cell r="BZ129">
            <v>2.3570186317489781</v>
          </cell>
          <cell r="CB129">
            <v>38.307499999999997</v>
          </cell>
          <cell r="CC129">
            <v>38.5</v>
          </cell>
          <cell r="CD129">
            <v>38.5</v>
          </cell>
        </row>
        <row r="130">
          <cell r="A130">
            <v>1</v>
          </cell>
          <cell r="B130">
            <v>8</v>
          </cell>
          <cell r="C130" t="str">
            <v>DIC</v>
          </cell>
          <cell r="D130">
            <v>47818</v>
          </cell>
          <cell r="E130">
            <v>2030</v>
          </cell>
          <cell r="F130" t="str">
            <v>TEMASCAL</v>
          </cell>
          <cell r="G130">
            <v>2</v>
          </cell>
          <cell r="H130" t="str">
            <v>HID</v>
          </cell>
          <cell r="I130">
            <v>38.5</v>
          </cell>
          <cell r="J130">
            <v>38.5</v>
          </cell>
          <cell r="K130" t="str">
            <v>AGO</v>
          </cell>
          <cell r="L130">
            <v>1959</v>
          </cell>
          <cell r="M130" t="str">
            <v>ORI</v>
          </cell>
          <cell r="N130" t="str">
            <v>TEMASCAL</v>
          </cell>
          <cell r="O130" t="str">
            <v>HID</v>
          </cell>
          <cell r="P130">
            <v>21763</v>
          </cell>
          <cell r="Q130">
            <v>2.6295500000000001</v>
          </cell>
          <cell r="R130">
            <v>4.3120000000000003</v>
          </cell>
          <cell r="S130">
            <v>33.51343136825102</v>
          </cell>
          <cell r="T130">
            <v>5.0000000000000001E-3</v>
          </cell>
          <cell r="U130">
            <v>2030</v>
          </cell>
          <cell r="V130" t="str">
            <v>S</v>
          </cell>
          <cell r="W130" t="str">
            <v>OAX</v>
          </cell>
          <cell r="X130">
            <v>0.10245</v>
          </cell>
          <cell r="Y130">
            <v>0.10245</v>
          </cell>
          <cell r="Z130">
            <v>0.10245</v>
          </cell>
          <cell r="AA130">
            <v>0.10245</v>
          </cell>
          <cell r="AB130">
            <v>3.415E-2</v>
          </cell>
          <cell r="AC130">
            <v>3.415E-2</v>
          </cell>
          <cell r="AD130">
            <v>3.415E-2</v>
          </cell>
          <cell r="AE130">
            <v>3.415E-2</v>
          </cell>
          <cell r="AF130">
            <v>3.415E-2</v>
          </cell>
          <cell r="AG130">
            <v>6.83E-2</v>
          </cell>
          <cell r="AH130">
            <v>6.83E-2</v>
          </cell>
          <cell r="AI130">
            <v>6.83E-2</v>
          </cell>
          <cell r="AJ130">
            <v>0.112</v>
          </cell>
          <cell r="AK130">
            <v>0.112</v>
          </cell>
          <cell r="AL130">
            <v>0.112</v>
          </cell>
          <cell r="AM130">
            <v>0.112</v>
          </cell>
          <cell r="AN130">
            <v>0.112</v>
          </cell>
          <cell r="AO130">
            <v>0.112</v>
          </cell>
          <cell r="AP130">
            <v>0.112</v>
          </cell>
          <cell r="AQ130">
            <v>0.112</v>
          </cell>
          <cell r="AR130">
            <v>0.112</v>
          </cell>
          <cell r="AS130">
            <v>0.112</v>
          </cell>
          <cell r="AT130">
            <v>0.112</v>
          </cell>
          <cell r="AU130">
            <v>0.112</v>
          </cell>
          <cell r="AV130">
            <v>0.10245</v>
          </cell>
          <cell r="AW130">
            <v>0.10245</v>
          </cell>
          <cell r="AX130">
            <v>0.10245</v>
          </cell>
          <cell r="AY130">
            <v>0.10245</v>
          </cell>
          <cell r="AZ130">
            <v>3.415E-2</v>
          </cell>
          <cell r="BA130">
            <v>3.415E-2</v>
          </cell>
          <cell r="BB130">
            <v>3.415E-2</v>
          </cell>
          <cell r="BC130">
            <v>3.415E-2</v>
          </cell>
          <cell r="BD130">
            <v>3.415E-2</v>
          </cell>
          <cell r="BE130">
            <v>6.83E-2</v>
          </cell>
          <cell r="BF130">
            <v>6.83E-2</v>
          </cell>
          <cell r="BG130">
            <v>6.83E-2</v>
          </cell>
          <cell r="BH130">
            <v>0.112</v>
          </cell>
          <cell r="BI130">
            <v>0.112</v>
          </cell>
          <cell r="BJ130">
            <v>0.112</v>
          </cell>
          <cell r="BK130">
            <v>0.112</v>
          </cell>
          <cell r="BL130">
            <v>0.112</v>
          </cell>
          <cell r="BM130">
            <v>0.112</v>
          </cell>
          <cell r="BN130">
            <v>0.112</v>
          </cell>
          <cell r="BO130">
            <v>0.112</v>
          </cell>
          <cell r="BP130">
            <v>0.112</v>
          </cell>
          <cell r="BQ130">
            <v>0.112</v>
          </cell>
          <cell r="BR130">
            <v>0.112</v>
          </cell>
          <cell r="BS130">
            <v>0.112</v>
          </cell>
          <cell r="BT130" t="str">
            <v>CFE</v>
          </cell>
          <cell r="BU130" t="str">
            <v>INT</v>
          </cell>
          <cell r="BV130">
            <v>2.6295500000000001</v>
          </cell>
          <cell r="BW130">
            <v>2.6295500000000001</v>
          </cell>
          <cell r="BX130">
            <v>0</v>
          </cell>
          <cell r="BY130">
            <v>6.1221263162311114E-2</v>
          </cell>
          <cell r="BZ130">
            <v>2.3570186317489781</v>
          </cell>
          <cell r="CB130">
            <v>38.307499999999997</v>
          </cell>
          <cell r="CC130">
            <v>38.5</v>
          </cell>
          <cell r="CD130">
            <v>38.5</v>
          </cell>
        </row>
        <row r="131">
          <cell r="A131">
            <v>1</v>
          </cell>
          <cell r="B131">
            <v>11</v>
          </cell>
          <cell r="C131" t="str">
            <v>DIC</v>
          </cell>
          <cell r="D131">
            <v>47818</v>
          </cell>
          <cell r="E131">
            <v>2030</v>
          </cell>
          <cell r="F131" t="str">
            <v>TEMASCAL</v>
          </cell>
          <cell r="G131">
            <v>3</v>
          </cell>
          <cell r="H131" t="str">
            <v>HID</v>
          </cell>
          <cell r="I131">
            <v>38.5</v>
          </cell>
          <cell r="J131">
            <v>38.5</v>
          </cell>
          <cell r="K131" t="str">
            <v>NOV</v>
          </cell>
          <cell r="L131">
            <v>1959</v>
          </cell>
          <cell r="M131" t="str">
            <v>ORI</v>
          </cell>
          <cell r="N131" t="str">
            <v>TEMASCAL</v>
          </cell>
          <cell r="O131" t="str">
            <v>HID</v>
          </cell>
          <cell r="P131">
            <v>21855</v>
          </cell>
          <cell r="Q131">
            <v>2.6295500000000001</v>
          </cell>
          <cell r="R131">
            <v>4.3120000000000003</v>
          </cell>
          <cell r="S131">
            <v>33.51343136825102</v>
          </cell>
          <cell r="T131">
            <v>5.0000000000000001E-3</v>
          </cell>
          <cell r="U131">
            <v>2030</v>
          </cell>
          <cell r="V131" t="str">
            <v>S</v>
          </cell>
          <cell r="W131" t="str">
            <v>OAX</v>
          </cell>
          <cell r="X131">
            <v>0.10245</v>
          </cell>
          <cell r="Y131">
            <v>0.10245</v>
          </cell>
          <cell r="Z131">
            <v>0.10245</v>
          </cell>
          <cell r="AA131">
            <v>0.10245</v>
          </cell>
          <cell r="AB131">
            <v>3.415E-2</v>
          </cell>
          <cell r="AC131">
            <v>3.415E-2</v>
          </cell>
          <cell r="AD131">
            <v>3.415E-2</v>
          </cell>
          <cell r="AE131">
            <v>3.415E-2</v>
          </cell>
          <cell r="AF131">
            <v>3.415E-2</v>
          </cell>
          <cell r="AG131">
            <v>6.83E-2</v>
          </cell>
          <cell r="AH131">
            <v>6.83E-2</v>
          </cell>
          <cell r="AI131">
            <v>6.83E-2</v>
          </cell>
          <cell r="AJ131">
            <v>0.112</v>
          </cell>
          <cell r="AK131">
            <v>0.112</v>
          </cell>
          <cell r="AL131">
            <v>0.112</v>
          </cell>
          <cell r="AM131">
            <v>0.112</v>
          </cell>
          <cell r="AN131">
            <v>0.112</v>
          </cell>
          <cell r="AO131">
            <v>0.112</v>
          </cell>
          <cell r="AP131">
            <v>0.112</v>
          </cell>
          <cell r="AQ131">
            <v>0.112</v>
          </cell>
          <cell r="AR131">
            <v>0.112</v>
          </cell>
          <cell r="AS131">
            <v>0.112</v>
          </cell>
          <cell r="AT131">
            <v>0.112</v>
          </cell>
          <cell r="AU131">
            <v>0.112</v>
          </cell>
          <cell r="AV131">
            <v>0.10245</v>
          </cell>
          <cell r="AW131">
            <v>0.10245</v>
          </cell>
          <cell r="AX131">
            <v>0.10245</v>
          </cell>
          <cell r="AY131">
            <v>0.10245</v>
          </cell>
          <cell r="AZ131">
            <v>3.415E-2</v>
          </cell>
          <cell r="BA131">
            <v>3.415E-2</v>
          </cell>
          <cell r="BB131">
            <v>3.415E-2</v>
          </cell>
          <cell r="BC131">
            <v>3.415E-2</v>
          </cell>
          <cell r="BD131">
            <v>3.415E-2</v>
          </cell>
          <cell r="BE131">
            <v>6.83E-2</v>
          </cell>
          <cell r="BF131">
            <v>6.83E-2</v>
          </cell>
          <cell r="BG131">
            <v>6.83E-2</v>
          </cell>
          <cell r="BH131">
            <v>0.112</v>
          </cell>
          <cell r="BI131">
            <v>0.112</v>
          </cell>
          <cell r="BJ131">
            <v>0.112</v>
          </cell>
          <cell r="BK131">
            <v>0.112</v>
          </cell>
          <cell r="BL131">
            <v>0.112</v>
          </cell>
          <cell r="BM131">
            <v>0.112</v>
          </cell>
          <cell r="BN131">
            <v>0.112</v>
          </cell>
          <cell r="BO131">
            <v>0.112</v>
          </cell>
          <cell r="BP131">
            <v>0.112</v>
          </cell>
          <cell r="BQ131">
            <v>0.112</v>
          </cell>
          <cell r="BR131">
            <v>0.112</v>
          </cell>
          <cell r="BS131">
            <v>0.112</v>
          </cell>
          <cell r="BT131" t="str">
            <v>CFE</v>
          </cell>
          <cell r="BU131" t="str">
            <v>INT</v>
          </cell>
          <cell r="BV131">
            <v>2.6295500000000001</v>
          </cell>
          <cell r="BW131">
            <v>2.6295500000000001</v>
          </cell>
          <cell r="BX131">
            <v>0</v>
          </cell>
          <cell r="BY131">
            <v>6.1221263162311114E-2</v>
          </cell>
          <cell r="BZ131">
            <v>2.3570186317489781</v>
          </cell>
          <cell r="CB131">
            <v>38.307499999999997</v>
          </cell>
          <cell r="CC131">
            <v>38.5</v>
          </cell>
          <cell r="CD131">
            <v>38.5</v>
          </cell>
        </row>
        <row r="132">
          <cell r="A132">
            <v>1</v>
          </cell>
          <cell r="B132">
            <v>1</v>
          </cell>
          <cell r="C132" t="str">
            <v>DIC</v>
          </cell>
          <cell r="D132">
            <v>47818</v>
          </cell>
          <cell r="E132">
            <v>2030</v>
          </cell>
          <cell r="F132" t="str">
            <v>TEMASCAL</v>
          </cell>
          <cell r="G132">
            <v>4</v>
          </cell>
          <cell r="H132" t="str">
            <v>HID</v>
          </cell>
          <cell r="I132">
            <v>38.5</v>
          </cell>
          <cell r="J132">
            <v>38.5</v>
          </cell>
          <cell r="K132" t="str">
            <v>ENE</v>
          </cell>
          <cell r="L132">
            <v>1960</v>
          </cell>
          <cell r="M132" t="str">
            <v>ORI</v>
          </cell>
          <cell r="N132" t="str">
            <v>TEMASCAL</v>
          </cell>
          <cell r="O132" t="str">
            <v>HID</v>
          </cell>
          <cell r="P132">
            <v>21916</v>
          </cell>
          <cell r="Q132">
            <v>2.6295500000000001</v>
          </cell>
          <cell r="R132">
            <v>4.3120000000000003</v>
          </cell>
          <cell r="S132">
            <v>33.51343136825102</v>
          </cell>
          <cell r="T132">
            <v>5.0000000000000001E-3</v>
          </cell>
          <cell r="U132">
            <v>2030</v>
          </cell>
          <cell r="V132" t="str">
            <v>S</v>
          </cell>
          <cell r="W132" t="str">
            <v>OAX</v>
          </cell>
          <cell r="X132">
            <v>0.10245</v>
          </cell>
          <cell r="Y132">
            <v>0.10245</v>
          </cell>
          <cell r="Z132">
            <v>0.10245</v>
          </cell>
          <cell r="AA132">
            <v>0.10245</v>
          </cell>
          <cell r="AB132">
            <v>3.415E-2</v>
          </cell>
          <cell r="AC132">
            <v>3.415E-2</v>
          </cell>
          <cell r="AD132">
            <v>3.415E-2</v>
          </cell>
          <cell r="AE132">
            <v>3.415E-2</v>
          </cell>
          <cell r="AF132">
            <v>3.415E-2</v>
          </cell>
          <cell r="AG132">
            <v>6.83E-2</v>
          </cell>
          <cell r="AH132">
            <v>6.83E-2</v>
          </cell>
          <cell r="AI132">
            <v>6.83E-2</v>
          </cell>
          <cell r="AJ132">
            <v>0.112</v>
          </cell>
          <cell r="AK132">
            <v>0.112</v>
          </cell>
          <cell r="AL132">
            <v>0.112</v>
          </cell>
          <cell r="AM132">
            <v>0.112</v>
          </cell>
          <cell r="AN132">
            <v>0.112</v>
          </cell>
          <cell r="AO132">
            <v>0.112</v>
          </cell>
          <cell r="AP132">
            <v>0.112</v>
          </cell>
          <cell r="AQ132">
            <v>0.112</v>
          </cell>
          <cell r="AR132">
            <v>0.112</v>
          </cell>
          <cell r="AS132">
            <v>0.112</v>
          </cell>
          <cell r="AT132">
            <v>0.112</v>
          </cell>
          <cell r="AU132">
            <v>0.112</v>
          </cell>
          <cell r="AV132">
            <v>0.10245</v>
          </cell>
          <cell r="AW132">
            <v>0.10245</v>
          </cell>
          <cell r="AX132">
            <v>0.10245</v>
          </cell>
          <cell r="AY132">
            <v>0.10245</v>
          </cell>
          <cell r="AZ132">
            <v>3.415E-2</v>
          </cell>
          <cell r="BA132">
            <v>3.415E-2</v>
          </cell>
          <cell r="BB132">
            <v>3.415E-2</v>
          </cell>
          <cell r="BC132">
            <v>3.415E-2</v>
          </cell>
          <cell r="BD132">
            <v>3.415E-2</v>
          </cell>
          <cell r="BE132">
            <v>6.83E-2</v>
          </cell>
          <cell r="BF132">
            <v>6.83E-2</v>
          </cell>
          <cell r="BG132">
            <v>6.83E-2</v>
          </cell>
          <cell r="BH132">
            <v>0.112</v>
          </cell>
          <cell r="BI132">
            <v>0.112</v>
          </cell>
          <cell r="BJ132">
            <v>0.112</v>
          </cell>
          <cell r="BK132">
            <v>0.112</v>
          </cell>
          <cell r="BL132">
            <v>0.112</v>
          </cell>
          <cell r="BM132">
            <v>0.112</v>
          </cell>
          <cell r="BN132">
            <v>0.112</v>
          </cell>
          <cell r="BO132">
            <v>0.112</v>
          </cell>
          <cell r="BP132">
            <v>0.112</v>
          </cell>
          <cell r="BQ132">
            <v>0.112</v>
          </cell>
          <cell r="BR132">
            <v>0.112</v>
          </cell>
          <cell r="BS132">
            <v>0.112</v>
          </cell>
          <cell r="BT132" t="str">
            <v>CFE</v>
          </cell>
          <cell r="BU132" t="str">
            <v>INT</v>
          </cell>
          <cell r="BV132">
            <v>2.6295500000000001</v>
          </cell>
          <cell r="BW132">
            <v>2.6295500000000001</v>
          </cell>
          <cell r="BX132">
            <v>0</v>
          </cell>
          <cell r="BY132">
            <v>6.1221263162311114E-2</v>
          </cell>
          <cell r="BZ132">
            <v>2.3570186317489781</v>
          </cell>
          <cell r="CB132">
            <v>38.307499999999997</v>
          </cell>
          <cell r="CC132">
            <v>38.5</v>
          </cell>
          <cell r="CD132">
            <v>38.5</v>
          </cell>
        </row>
        <row r="133">
          <cell r="A133">
            <v>1</v>
          </cell>
          <cell r="B133">
            <v>8</v>
          </cell>
          <cell r="C133" t="str">
            <v>DIC</v>
          </cell>
          <cell r="D133">
            <v>47818</v>
          </cell>
          <cell r="E133">
            <v>2030</v>
          </cell>
          <cell r="F133" t="str">
            <v>27  DE  SEPTIEMBRE   ( EL FUERTE )</v>
          </cell>
          <cell r="G133">
            <v>1</v>
          </cell>
          <cell r="H133" t="str">
            <v>HID</v>
          </cell>
          <cell r="I133">
            <v>19.8</v>
          </cell>
          <cell r="J133">
            <v>19.8</v>
          </cell>
          <cell r="K133" t="str">
            <v>AGO</v>
          </cell>
          <cell r="L133">
            <v>1960</v>
          </cell>
          <cell r="M133" t="str">
            <v>NOR</v>
          </cell>
          <cell r="N133" t="str">
            <v>MOCHIS</v>
          </cell>
          <cell r="O133" t="str">
            <v>HID</v>
          </cell>
          <cell r="P133">
            <v>22129</v>
          </cell>
          <cell r="Q133">
            <v>9.9000000000000005E-2</v>
          </cell>
          <cell r="R133">
            <v>0.34650000000000003</v>
          </cell>
          <cell r="S133">
            <v>19.701000000000001</v>
          </cell>
          <cell r="T133">
            <v>5.0000000000000001E-3</v>
          </cell>
          <cell r="U133">
            <v>2030</v>
          </cell>
          <cell r="V133" t="str">
            <v>N</v>
          </cell>
          <cell r="W133" t="str">
            <v>SIN</v>
          </cell>
          <cell r="X133">
            <v>5.0000000000000001E-3</v>
          </cell>
          <cell r="Y133">
            <v>5.0000000000000001E-3</v>
          </cell>
          <cell r="Z133">
            <v>5.0000000000000001E-3</v>
          </cell>
          <cell r="AA133">
            <v>5.0000000000000001E-3</v>
          </cell>
          <cell r="AB133">
            <v>5.0000000000000001E-3</v>
          </cell>
          <cell r="AC133">
            <v>5.0000000000000001E-3</v>
          </cell>
          <cell r="AD133">
            <v>5.0000000000000001E-3</v>
          </cell>
          <cell r="AE133">
            <v>5.0000000000000001E-3</v>
          </cell>
          <cell r="AF133">
            <v>5.0000000000000001E-3</v>
          </cell>
          <cell r="AG133">
            <v>5.0000000000000001E-3</v>
          </cell>
          <cell r="AH133">
            <v>5.0000000000000001E-3</v>
          </cell>
          <cell r="AI133">
            <v>5.0000000000000001E-3</v>
          </cell>
          <cell r="AJ133">
            <v>1.7500000000000002E-2</v>
          </cell>
          <cell r="AK133">
            <v>1.7500000000000002E-2</v>
          </cell>
          <cell r="AL133">
            <v>1.7500000000000002E-2</v>
          </cell>
          <cell r="AM133">
            <v>1.7500000000000002E-2</v>
          </cell>
          <cell r="AN133">
            <v>1.7500000000000002E-2</v>
          </cell>
          <cell r="AO133">
            <v>1.7500000000000002E-2</v>
          </cell>
          <cell r="AP133">
            <v>1.7500000000000002E-2</v>
          </cell>
          <cell r="AQ133">
            <v>1.7500000000000002E-2</v>
          </cell>
          <cell r="AR133">
            <v>1.7500000000000002E-2</v>
          </cell>
          <cell r="AS133">
            <v>1.7500000000000002E-2</v>
          </cell>
          <cell r="AT133">
            <v>1.7500000000000002E-2</v>
          </cell>
          <cell r="AU133">
            <v>1.7500000000000002E-2</v>
          </cell>
          <cell r="AV133">
            <v>5.0000000000000001E-3</v>
          </cell>
          <cell r="AW133">
            <v>5.0000000000000001E-3</v>
          </cell>
          <cell r="AX133">
            <v>5.0000000000000001E-3</v>
          </cell>
          <cell r="AY133">
            <v>5.0000000000000001E-3</v>
          </cell>
          <cell r="AZ133">
            <v>5.0000000000000001E-3</v>
          </cell>
          <cell r="BA133">
            <v>5.0000000000000001E-3</v>
          </cell>
          <cell r="BB133">
            <v>5.0000000000000001E-3</v>
          </cell>
          <cell r="BC133">
            <v>5.0000000000000001E-3</v>
          </cell>
          <cell r="BD133">
            <v>5.0000000000000001E-3</v>
          </cell>
          <cell r="BE133">
            <v>5.0000000000000001E-3</v>
          </cell>
          <cell r="BF133">
            <v>5.0000000000000001E-3</v>
          </cell>
          <cell r="BG133">
            <v>5.0000000000000001E-3</v>
          </cell>
          <cell r="BH133">
            <v>1.7500000000000002E-2</v>
          </cell>
          <cell r="BI133">
            <v>1.7500000000000002E-2</v>
          </cell>
          <cell r="BJ133">
            <v>1.7500000000000002E-2</v>
          </cell>
          <cell r="BK133">
            <v>1.7500000000000002E-2</v>
          </cell>
          <cell r="BL133">
            <v>1.7500000000000002E-2</v>
          </cell>
          <cell r="BM133">
            <v>1.7500000000000002E-2</v>
          </cell>
          <cell r="BN133">
            <v>1.7500000000000002E-2</v>
          </cell>
          <cell r="BO133">
            <v>1.7500000000000002E-2</v>
          </cell>
          <cell r="BP133">
            <v>1.7500000000000002E-2</v>
          </cell>
          <cell r="BQ133">
            <v>1.7500000000000002E-2</v>
          </cell>
          <cell r="BR133">
            <v>1.7500000000000002E-2</v>
          </cell>
          <cell r="BS133">
            <v>1.7500000000000002E-2</v>
          </cell>
          <cell r="BT133" t="str">
            <v>CFE</v>
          </cell>
          <cell r="BU133" t="str">
            <v>INT</v>
          </cell>
          <cell r="BV133">
            <v>9.9000000000000005E-2</v>
          </cell>
          <cell r="BW133">
            <v>9.9000000000000005E-2</v>
          </cell>
          <cell r="BX133">
            <v>0</v>
          </cell>
          <cell r="BY133">
            <v>0</v>
          </cell>
          <cell r="CB133">
            <v>19.701000000000001</v>
          </cell>
          <cell r="CC133">
            <v>19.8</v>
          </cell>
          <cell r="CD133">
            <v>19.8</v>
          </cell>
          <cell r="CE133">
            <v>19.8</v>
          </cell>
        </row>
        <row r="134">
          <cell r="A134">
            <v>1</v>
          </cell>
          <cell r="B134">
            <v>9</v>
          </cell>
          <cell r="C134" t="str">
            <v>DIC</v>
          </cell>
          <cell r="D134">
            <v>47818</v>
          </cell>
          <cell r="E134">
            <v>2030</v>
          </cell>
          <cell r="F134" t="str">
            <v>CHILAPAN</v>
          </cell>
          <cell r="G134">
            <v>1</v>
          </cell>
          <cell r="H134" t="str">
            <v>HID</v>
          </cell>
          <cell r="I134">
            <v>4</v>
          </cell>
          <cell r="J134">
            <v>4</v>
          </cell>
          <cell r="K134" t="str">
            <v>SEP</v>
          </cell>
          <cell r="L134">
            <v>1960</v>
          </cell>
          <cell r="M134" t="str">
            <v>ORI</v>
          </cell>
          <cell r="N134" t="str">
            <v>VERACRUZ</v>
          </cell>
          <cell r="O134" t="str">
            <v>HID</v>
          </cell>
          <cell r="P134">
            <v>22160</v>
          </cell>
          <cell r="Q134">
            <v>0.1</v>
          </cell>
          <cell r="R134">
            <v>0.4</v>
          </cell>
          <cell r="S134">
            <v>3.6551149473507554</v>
          </cell>
          <cell r="T134">
            <v>5.0000000000000001E-3</v>
          </cell>
          <cell r="U134">
            <v>2030</v>
          </cell>
          <cell r="V134" t="str">
            <v>S</v>
          </cell>
          <cell r="W134" t="str">
            <v>VER</v>
          </cell>
          <cell r="X134">
            <v>2.5000000000000001E-2</v>
          </cell>
          <cell r="Y134">
            <v>2.5000000000000001E-2</v>
          </cell>
          <cell r="Z134">
            <v>2.5000000000000001E-2</v>
          </cell>
          <cell r="AA134">
            <v>2.5000000000000001E-2</v>
          </cell>
          <cell r="AB134">
            <v>2.5000000000000001E-2</v>
          </cell>
          <cell r="AC134">
            <v>2.5000000000000001E-2</v>
          </cell>
          <cell r="AD134">
            <v>2.5000000000000001E-2</v>
          </cell>
          <cell r="AE134">
            <v>2.5000000000000001E-2</v>
          </cell>
          <cell r="AF134">
            <v>2.5000000000000001E-2</v>
          </cell>
          <cell r="AG134">
            <v>2.5000000000000001E-2</v>
          </cell>
          <cell r="AH134">
            <v>2.5000000000000001E-2</v>
          </cell>
          <cell r="AI134">
            <v>2.5000000000000001E-2</v>
          </cell>
          <cell r="AJ134">
            <v>0.1</v>
          </cell>
          <cell r="AK134">
            <v>0.1</v>
          </cell>
          <cell r="AL134">
            <v>0.1</v>
          </cell>
          <cell r="AM134">
            <v>0.1</v>
          </cell>
          <cell r="AN134">
            <v>0.1</v>
          </cell>
          <cell r="AO134">
            <v>0.1</v>
          </cell>
          <cell r="AP134">
            <v>0.1</v>
          </cell>
          <cell r="AQ134">
            <v>0.1</v>
          </cell>
          <cell r="AR134">
            <v>0.1</v>
          </cell>
          <cell r="AS134">
            <v>0.1</v>
          </cell>
          <cell r="AT134">
            <v>0.1</v>
          </cell>
          <cell r="AU134">
            <v>0.1</v>
          </cell>
          <cell r="AV134">
            <v>2.5000000000000001E-2</v>
          </cell>
          <cell r="AW134">
            <v>2.5000000000000001E-2</v>
          </cell>
          <cell r="AX134">
            <v>2.5000000000000001E-2</v>
          </cell>
          <cell r="AY134">
            <v>2.5000000000000001E-2</v>
          </cell>
          <cell r="AZ134">
            <v>2.5000000000000001E-2</v>
          </cell>
          <cell r="BA134">
            <v>2.5000000000000001E-2</v>
          </cell>
          <cell r="BB134">
            <v>2.5000000000000001E-2</v>
          </cell>
          <cell r="BC134">
            <v>2.5000000000000001E-2</v>
          </cell>
          <cell r="BD134">
            <v>2.5000000000000001E-2</v>
          </cell>
          <cell r="BE134">
            <v>2.5000000000000001E-2</v>
          </cell>
          <cell r="BF134">
            <v>2.5000000000000001E-2</v>
          </cell>
          <cell r="BG134">
            <v>2.5000000000000001E-2</v>
          </cell>
          <cell r="BH134">
            <v>0.1</v>
          </cell>
          <cell r="BI134">
            <v>0.1</v>
          </cell>
          <cell r="BJ134">
            <v>0.1</v>
          </cell>
          <cell r="BK134">
            <v>0.1</v>
          </cell>
          <cell r="BL134">
            <v>0.1</v>
          </cell>
          <cell r="BM134">
            <v>0.1</v>
          </cell>
          <cell r="BN134">
            <v>0.1</v>
          </cell>
          <cell r="BO134">
            <v>0.1</v>
          </cell>
          <cell r="BP134">
            <v>0.1</v>
          </cell>
          <cell r="BQ134">
            <v>0.1</v>
          </cell>
          <cell r="BR134">
            <v>0.1</v>
          </cell>
          <cell r="BS134">
            <v>0.1</v>
          </cell>
          <cell r="BT134" t="str">
            <v>CFE</v>
          </cell>
          <cell r="BU134" t="str">
            <v>INT</v>
          </cell>
          <cell r="BV134">
            <v>0.1</v>
          </cell>
          <cell r="BW134">
            <v>0.1</v>
          </cell>
          <cell r="BX134">
            <v>0</v>
          </cell>
          <cell r="BY134">
            <v>6.1221263162311114E-2</v>
          </cell>
          <cell r="BZ134">
            <v>0.24488505264924446</v>
          </cell>
          <cell r="CB134">
            <v>3.98</v>
          </cell>
          <cell r="CC134">
            <v>4</v>
          </cell>
          <cell r="CD134">
            <v>4</v>
          </cell>
        </row>
        <row r="135">
          <cell r="A135">
            <v>1</v>
          </cell>
          <cell r="B135">
            <v>9</v>
          </cell>
          <cell r="C135" t="str">
            <v>DIC</v>
          </cell>
          <cell r="D135">
            <v>47818</v>
          </cell>
          <cell r="E135">
            <v>2030</v>
          </cell>
          <cell r="F135" t="str">
            <v>CHILAPAN</v>
          </cell>
          <cell r="G135">
            <v>2</v>
          </cell>
          <cell r="H135" t="str">
            <v>HID</v>
          </cell>
          <cell r="I135">
            <v>4</v>
          </cell>
          <cell r="J135">
            <v>4</v>
          </cell>
          <cell r="K135" t="str">
            <v>SEP</v>
          </cell>
          <cell r="L135">
            <v>1960</v>
          </cell>
          <cell r="M135" t="str">
            <v>ORI</v>
          </cell>
          <cell r="N135" t="str">
            <v>VERACRUZ</v>
          </cell>
          <cell r="O135" t="str">
            <v>HID</v>
          </cell>
          <cell r="P135">
            <v>22160</v>
          </cell>
          <cell r="Q135">
            <v>0.1</v>
          </cell>
          <cell r="R135">
            <v>0.4</v>
          </cell>
          <cell r="S135">
            <v>3.6551149473507554</v>
          </cell>
          <cell r="T135">
            <v>5.0000000000000001E-3</v>
          </cell>
          <cell r="U135">
            <v>2030</v>
          </cell>
          <cell r="V135" t="str">
            <v>S</v>
          </cell>
          <cell r="W135" t="str">
            <v>VER</v>
          </cell>
          <cell r="X135">
            <v>2.5000000000000001E-2</v>
          </cell>
          <cell r="Y135">
            <v>2.5000000000000001E-2</v>
          </cell>
          <cell r="Z135">
            <v>2.5000000000000001E-2</v>
          </cell>
          <cell r="AA135">
            <v>2.5000000000000001E-2</v>
          </cell>
          <cell r="AB135">
            <v>2.5000000000000001E-2</v>
          </cell>
          <cell r="AC135">
            <v>2.5000000000000001E-2</v>
          </cell>
          <cell r="AD135">
            <v>2.5000000000000001E-2</v>
          </cell>
          <cell r="AE135">
            <v>2.5000000000000001E-2</v>
          </cell>
          <cell r="AF135">
            <v>2.5000000000000001E-2</v>
          </cell>
          <cell r="AG135">
            <v>2.5000000000000001E-2</v>
          </cell>
          <cell r="AH135">
            <v>2.5000000000000001E-2</v>
          </cell>
          <cell r="AI135">
            <v>2.5000000000000001E-2</v>
          </cell>
          <cell r="AJ135">
            <v>0.1</v>
          </cell>
          <cell r="AK135">
            <v>0.1</v>
          </cell>
          <cell r="AL135">
            <v>0.1</v>
          </cell>
          <cell r="AM135">
            <v>0.1</v>
          </cell>
          <cell r="AN135">
            <v>0.1</v>
          </cell>
          <cell r="AO135">
            <v>0.1</v>
          </cell>
          <cell r="AP135">
            <v>0.1</v>
          </cell>
          <cell r="AQ135">
            <v>0.1</v>
          </cell>
          <cell r="AR135">
            <v>0.1</v>
          </cell>
          <cell r="AS135">
            <v>0.1</v>
          </cell>
          <cell r="AT135">
            <v>0.1</v>
          </cell>
          <cell r="AU135">
            <v>0.1</v>
          </cell>
          <cell r="AV135">
            <v>2.5000000000000001E-2</v>
          </cell>
          <cell r="AW135">
            <v>2.5000000000000001E-2</v>
          </cell>
          <cell r="AX135">
            <v>2.5000000000000001E-2</v>
          </cell>
          <cell r="AY135">
            <v>2.5000000000000001E-2</v>
          </cell>
          <cell r="AZ135">
            <v>2.5000000000000001E-2</v>
          </cell>
          <cell r="BA135">
            <v>2.5000000000000001E-2</v>
          </cell>
          <cell r="BB135">
            <v>2.5000000000000001E-2</v>
          </cell>
          <cell r="BC135">
            <v>2.5000000000000001E-2</v>
          </cell>
          <cell r="BD135">
            <v>2.5000000000000001E-2</v>
          </cell>
          <cell r="BE135">
            <v>2.5000000000000001E-2</v>
          </cell>
          <cell r="BF135">
            <v>2.5000000000000001E-2</v>
          </cell>
          <cell r="BG135">
            <v>2.5000000000000001E-2</v>
          </cell>
          <cell r="BH135">
            <v>0.1</v>
          </cell>
          <cell r="BI135">
            <v>0.1</v>
          </cell>
          <cell r="BJ135">
            <v>0.1</v>
          </cell>
          <cell r="BK135">
            <v>0.1</v>
          </cell>
          <cell r="BL135">
            <v>0.1</v>
          </cell>
          <cell r="BM135">
            <v>0.1</v>
          </cell>
          <cell r="BN135">
            <v>0.1</v>
          </cell>
          <cell r="BO135">
            <v>0.1</v>
          </cell>
          <cell r="BP135">
            <v>0.1</v>
          </cell>
          <cell r="BQ135">
            <v>0.1</v>
          </cell>
          <cell r="BR135">
            <v>0.1</v>
          </cell>
          <cell r="BS135">
            <v>0.1</v>
          </cell>
          <cell r="BT135" t="str">
            <v>CFE</v>
          </cell>
          <cell r="BU135" t="str">
            <v>INT</v>
          </cell>
          <cell r="BV135">
            <v>0.1</v>
          </cell>
          <cell r="BW135">
            <v>0.1</v>
          </cell>
          <cell r="BX135">
            <v>0</v>
          </cell>
          <cell r="BY135">
            <v>6.1221263162311114E-2</v>
          </cell>
          <cell r="BZ135">
            <v>0.24488505264924446</v>
          </cell>
          <cell r="CB135">
            <v>3.98</v>
          </cell>
          <cell r="CC135">
            <v>4</v>
          </cell>
          <cell r="CD135">
            <v>4</v>
          </cell>
        </row>
        <row r="136">
          <cell r="A136">
            <v>1</v>
          </cell>
          <cell r="B136">
            <v>11</v>
          </cell>
          <cell r="C136" t="str">
            <v>DIC</v>
          </cell>
          <cell r="D136">
            <v>47818</v>
          </cell>
          <cell r="E136">
            <v>2030</v>
          </cell>
          <cell r="F136" t="str">
            <v>27  DE  SEPTIEMBRE   ( EL FUERTE )</v>
          </cell>
          <cell r="G136">
            <v>2</v>
          </cell>
          <cell r="H136" t="str">
            <v>HID</v>
          </cell>
          <cell r="I136">
            <v>19.8</v>
          </cell>
          <cell r="J136">
            <v>19.8</v>
          </cell>
          <cell r="K136" t="str">
            <v>NOV</v>
          </cell>
          <cell r="L136">
            <v>1960</v>
          </cell>
          <cell r="M136" t="str">
            <v>NOR</v>
          </cell>
          <cell r="N136" t="str">
            <v>MOCHIS</v>
          </cell>
          <cell r="O136" t="str">
            <v>HID</v>
          </cell>
          <cell r="P136">
            <v>22221</v>
          </cell>
          <cell r="Q136">
            <v>9.9000000000000005E-2</v>
          </cell>
          <cell r="R136">
            <v>0.34650000000000003</v>
          </cell>
          <cell r="S136">
            <v>19.701000000000001</v>
          </cell>
          <cell r="T136">
            <v>5.0000000000000001E-3</v>
          </cell>
          <cell r="U136">
            <v>2030</v>
          </cell>
          <cell r="V136" t="str">
            <v>N</v>
          </cell>
          <cell r="W136" t="str">
            <v>SIN</v>
          </cell>
          <cell r="X136">
            <v>5.0000000000000001E-3</v>
          </cell>
          <cell r="Y136">
            <v>5.0000000000000001E-3</v>
          </cell>
          <cell r="Z136">
            <v>5.0000000000000001E-3</v>
          </cell>
          <cell r="AA136">
            <v>5.0000000000000001E-3</v>
          </cell>
          <cell r="AB136">
            <v>5.0000000000000001E-3</v>
          </cell>
          <cell r="AC136">
            <v>5.0000000000000001E-3</v>
          </cell>
          <cell r="AD136">
            <v>5.0000000000000001E-3</v>
          </cell>
          <cell r="AE136">
            <v>5.0000000000000001E-3</v>
          </cell>
          <cell r="AF136">
            <v>5.0000000000000001E-3</v>
          </cell>
          <cell r="AG136">
            <v>5.0000000000000001E-3</v>
          </cell>
          <cell r="AH136">
            <v>5.0000000000000001E-3</v>
          </cell>
          <cell r="AI136">
            <v>5.0000000000000001E-3</v>
          </cell>
          <cell r="AJ136">
            <v>1.7500000000000002E-2</v>
          </cell>
          <cell r="AK136">
            <v>1.7500000000000002E-2</v>
          </cell>
          <cell r="AL136">
            <v>1.7500000000000002E-2</v>
          </cell>
          <cell r="AM136">
            <v>1.7500000000000002E-2</v>
          </cell>
          <cell r="AN136">
            <v>1.7500000000000002E-2</v>
          </cell>
          <cell r="AO136">
            <v>1.7500000000000002E-2</v>
          </cell>
          <cell r="AP136">
            <v>1.7500000000000002E-2</v>
          </cell>
          <cell r="AQ136">
            <v>1.7500000000000002E-2</v>
          </cell>
          <cell r="AR136">
            <v>1.7500000000000002E-2</v>
          </cell>
          <cell r="AS136">
            <v>1.7500000000000002E-2</v>
          </cell>
          <cell r="AT136">
            <v>1.7500000000000002E-2</v>
          </cell>
          <cell r="AU136">
            <v>1.7500000000000002E-2</v>
          </cell>
          <cell r="AV136">
            <v>5.0000000000000001E-3</v>
          </cell>
          <cell r="AW136">
            <v>5.0000000000000001E-3</v>
          </cell>
          <cell r="AX136">
            <v>5.0000000000000001E-3</v>
          </cell>
          <cell r="AY136">
            <v>5.0000000000000001E-3</v>
          </cell>
          <cell r="AZ136">
            <v>5.0000000000000001E-3</v>
          </cell>
          <cell r="BA136">
            <v>5.0000000000000001E-3</v>
          </cell>
          <cell r="BB136">
            <v>5.0000000000000001E-3</v>
          </cell>
          <cell r="BC136">
            <v>5.0000000000000001E-3</v>
          </cell>
          <cell r="BD136">
            <v>5.0000000000000001E-3</v>
          </cell>
          <cell r="BE136">
            <v>5.0000000000000001E-3</v>
          </cell>
          <cell r="BF136">
            <v>5.0000000000000001E-3</v>
          </cell>
          <cell r="BG136">
            <v>5.0000000000000001E-3</v>
          </cell>
          <cell r="BH136">
            <v>1.7500000000000002E-2</v>
          </cell>
          <cell r="BI136">
            <v>1.7500000000000002E-2</v>
          </cell>
          <cell r="BJ136">
            <v>1.7500000000000002E-2</v>
          </cell>
          <cell r="BK136">
            <v>1.7500000000000002E-2</v>
          </cell>
          <cell r="BL136">
            <v>1.7500000000000002E-2</v>
          </cell>
          <cell r="BM136">
            <v>1.7500000000000002E-2</v>
          </cell>
          <cell r="BN136">
            <v>1.7500000000000002E-2</v>
          </cell>
          <cell r="BO136">
            <v>1.7500000000000002E-2</v>
          </cell>
          <cell r="BP136">
            <v>1.7500000000000002E-2</v>
          </cell>
          <cell r="BQ136">
            <v>1.7500000000000002E-2</v>
          </cell>
          <cell r="BR136">
            <v>1.7500000000000002E-2</v>
          </cell>
          <cell r="BS136">
            <v>1.7500000000000002E-2</v>
          </cell>
          <cell r="BT136" t="str">
            <v>CFE</v>
          </cell>
          <cell r="BU136" t="str">
            <v>INT</v>
          </cell>
          <cell r="BV136">
            <v>9.9000000000000005E-2</v>
          </cell>
          <cell r="BW136">
            <v>9.9000000000000005E-2</v>
          </cell>
          <cell r="BX136">
            <v>0</v>
          </cell>
          <cell r="BY136">
            <v>0</v>
          </cell>
          <cell r="CB136">
            <v>19.701000000000001</v>
          </cell>
          <cell r="CC136">
            <v>19.8</v>
          </cell>
          <cell r="CD136">
            <v>19.8</v>
          </cell>
          <cell r="CE136">
            <v>19.8</v>
          </cell>
        </row>
        <row r="137">
          <cell r="A137">
            <v>1</v>
          </cell>
          <cell r="B137">
            <v>3</v>
          </cell>
          <cell r="C137" t="str">
            <v>DIC</v>
          </cell>
          <cell r="D137">
            <v>47818</v>
          </cell>
          <cell r="E137">
            <v>2030</v>
          </cell>
          <cell r="F137" t="str">
            <v>BOMBANÁ</v>
          </cell>
          <cell r="G137">
            <v>2</v>
          </cell>
          <cell r="H137" t="str">
            <v>HID</v>
          </cell>
          <cell r="I137">
            <v>1.32</v>
          </cell>
          <cell r="J137">
            <v>1.32</v>
          </cell>
          <cell r="K137" t="str">
            <v>MAR</v>
          </cell>
          <cell r="L137">
            <v>1961</v>
          </cell>
          <cell r="M137" t="str">
            <v>ORI</v>
          </cell>
          <cell r="N137" t="str">
            <v>GRIJALVA</v>
          </cell>
          <cell r="O137" t="str">
            <v>HID</v>
          </cell>
          <cell r="P137">
            <v>22341</v>
          </cell>
          <cell r="Q137">
            <v>3.3000000000000002E-2</v>
          </cell>
          <cell r="R137">
            <v>0.13200000000000001</v>
          </cell>
          <cell r="S137">
            <v>1.2061879326257494</v>
          </cell>
          <cell r="T137">
            <v>5.0000000000000001E-3</v>
          </cell>
          <cell r="U137">
            <v>2030</v>
          </cell>
          <cell r="V137" t="str">
            <v>S</v>
          </cell>
          <cell r="W137" t="str">
            <v>CHIS</v>
          </cell>
          <cell r="X137">
            <v>2.5000000000000001E-2</v>
          </cell>
          <cell r="Y137">
            <v>2.5000000000000001E-2</v>
          </cell>
          <cell r="Z137">
            <v>2.5000000000000001E-2</v>
          </cell>
          <cell r="AA137">
            <v>2.5000000000000001E-2</v>
          </cell>
          <cell r="AB137">
            <v>2.5000000000000001E-2</v>
          </cell>
          <cell r="AC137">
            <v>2.5000000000000001E-2</v>
          </cell>
          <cell r="AD137">
            <v>2.5000000000000001E-2</v>
          </cell>
          <cell r="AE137">
            <v>2.5000000000000001E-2</v>
          </cell>
          <cell r="AF137">
            <v>2.5000000000000001E-2</v>
          </cell>
          <cell r="AG137">
            <v>2.5000000000000001E-2</v>
          </cell>
          <cell r="AH137">
            <v>2.5000000000000001E-2</v>
          </cell>
          <cell r="AI137">
            <v>2.5000000000000001E-2</v>
          </cell>
          <cell r="AJ137">
            <v>0.1</v>
          </cell>
          <cell r="AK137">
            <v>0.1</v>
          </cell>
          <cell r="AL137">
            <v>0.1</v>
          </cell>
          <cell r="AM137">
            <v>0.1</v>
          </cell>
          <cell r="AN137">
            <v>0.1</v>
          </cell>
          <cell r="AO137">
            <v>0.1</v>
          </cell>
          <cell r="AP137">
            <v>0.1</v>
          </cell>
          <cell r="AQ137">
            <v>0.1</v>
          </cell>
          <cell r="AR137">
            <v>0.1</v>
          </cell>
          <cell r="AS137">
            <v>0.1</v>
          </cell>
          <cell r="AT137">
            <v>0.1</v>
          </cell>
          <cell r="AU137">
            <v>0.1</v>
          </cell>
          <cell r="AV137">
            <v>2.5000000000000001E-2</v>
          </cell>
          <cell r="AW137">
            <v>2.5000000000000001E-2</v>
          </cell>
          <cell r="AX137">
            <v>2.5000000000000001E-2</v>
          </cell>
          <cell r="AY137">
            <v>2.5000000000000001E-2</v>
          </cell>
          <cell r="AZ137">
            <v>2.5000000000000001E-2</v>
          </cell>
          <cell r="BA137">
            <v>2.5000000000000001E-2</v>
          </cell>
          <cell r="BB137">
            <v>2.5000000000000001E-2</v>
          </cell>
          <cell r="BC137">
            <v>2.5000000000000001E-2</v>
          </cell>
          <cell r="BD137">
            <v>2.5000000000000001E-2</v>
          </cell>
          <cell r="BE137">
            <v>2.5000000000000001E-2</v>
          </cell>
          <cell r="BF137">
            <v>2.5000000000000001E-2</v>
          </cell>
          <cell r="BG137">
            <v>2.5000000000000001E-2</v>
          </cell>
          <cell r="BH137">
            <v>0.1</v>
          </cell>
          <cell r="BI137">
            <v>0.1</v>
          </cell>
          <cell r="BJ137">
            <v>0.1</v>
          </cell>
          <cell r="BK137">
            <v>0.1</v>
          </cell>
          <cell r="BL137">
            <v>0.1</v>
          </cell>
          <cell r="BM137">
            <v>0.1</v>
          </cell>
          <cell r="BN137">
            <v>0.1</v>
          </cell>
          <cell r="BO137">
            <v>0.1</v>
          </cell>
          <cell r="BP137">
            <v>0.1</v>
          </cell>
          <cell r="BQ137">
            <v>0.1</v>
          </cell>
          <cell r="BR137">
            <v>0.1</v>
          </cell>
          <cell r="BS137">
            <v>0.1</v>
          </cell>
          <cell r="BT137" t="str">
            <v>CFE</v>
          </cell>
          <cell r="BU137" t="str">
            <v>INT</v>
          </cell>
          <cell r="BV137">
            <v>3.3000000000000002E-2</v>
          </cell>
          <cell r="BW137">
            <v>3.3000000000000002E-2</v>
          </cell>
          <cell r="BX137">
            <v>0</v>
          </cell>
          <cell r="BY137">
            <v>6.1221263162311114E-2</v>
          </cell>
          <cell r="BZ137">
            <v>8.0812067374250673E-2</v>
          </cell>
          <cell r="CB137">
            <v>1.3134000000000001</v>
          </cell>
          <cell r="CC137">
            <v>1.32</v>
          </cell>
          <cell r="CD137">
            <v>1.32</v>
          </cell>
        </row>
        <row r="138">
          <cell r="A138">
            <v>1</v>
          </cell>
          <cell r="B138">
            <v>3</v>
          </cell>
          <cell r="C138" t="str">
            <v>DIC</v>
          </cell>
          <cell r="D138">
            <v>47818</v>
          </cell>
          <cell r="E138">
            <v>2030</v>
          </cell>
          <cell r="F138" t="str">
            <v>BOMBANÁ</v>
          </cell>
          <cell r="G138">
            <v>1</v>
          </cell>
          <cell r="H138" t="str">
            <v>HID</v>
          </cell>
          <cell r="I138">
            <v>1.32</v>
          </cell>
          <cell r="J138">
            <v>1.32</v>
          </cell>
          <cell r="K138" t="str">
            <v>MAR</v>
          </cell>
          <cell r="L138">
            <v>1961</v>
          </cell>
          <cell r="M138" t="str">
            <v>ORI</v>
          </cell>
          <cell r="N138" t="str">
            <v>GRIJALVA</v>
          </cell>
          <cell r="O138" t="str">
            <v>HID</v>
          </cell>
          <cell r="P138">
            <v>22341</v>
          </cell>
          <cell r="Q138">
            <v>3.3000000000000002E-2</v>
          </cell>
          <cell r="R138">
            <v>0.13200000000000001</v>
          </cell>
          <cell r="S138">
            <v>1.2061879326257494</v>
          </cell>
          <cell r="T138">
            <v>5.0000000000000001E-3</v>
          </cell>
          <cell r="U138">
            <v>2030</v>
          </cell>
          <cell r="V138" t="str">
            <v>S</v>
          </cell>
          <cell r="W138" t="str">
            <v>CHIS</v>
          </cell>
          <cell r="X138">
            <v>2.5000000000000001E-2</v>
          </cell>
          <cell r="Y138">
            <v>2.5000000000000001E-2</v>
          </cell>
          <cell r="Z138">
            <v>2.5000000000000001E-2</v>
          </cell>
          <cell r="AA138">
            <v>2.5000000000000001E-2</v>
          </cell>
          <cell r="AB138">
            <v>2.5000000000000001E-2</v>
          </cell>
          <cell r="AC138">
            <v>2.5000000000000001E-2</v>
          </cell>
          <cell r="AD138">
            <v>2.5000000000000001E-2</v>
          </cell>
          <cell r="AE138">
            <v>2.5000000000000001E-2</v>
          </cell>
          <cell r="AF138">
            <v>2.5000000000000001E-2</v>
          </cell>
          <cell r="AG138">
            <v>2.5000000000000001E-2</v>
          </cell>
          <cell r="AH138">
            <v>2.5000000000000001E-2</v>
          </cell>
          <cell r="AI138">
            <v>2.5000000000000001E-2</v>
          </cell>
          <cell r="AJ138">
            <v>0.1</v>
          </cell>
          <cell r="AK138">
            <v>0.1</v>
          </cell>
          <cell r="AL138">
            <v>0.1</v>
          </cell>
          <cell r="AM138">
            <v>0.1</v>
          </cell>
          <cell r="AN138">
            <v>0.1</v>
          </cell>
          <cell r="AO138">
            <v>0.1</v>
          </cell>
          <cell r="AP138">
            <v>0.1</v>
          </cell>
          <cell r="AQ138">
            <v>0.1</v>
          </cell>
          <cell r="AR138">
            <v>0.1</v>
          </cell>
          <cell r="AS138">
            <v>0.1</v>
          </cell>
          <cell r="AT138">
            <v>0.1</v>
          </cell>
          <cell r="AU138">
            <v>0.1</v>
          </cell>
          <cell r="AV138">
            <v>2.5000000000000001E-2</v>
          </cell>
          <cell r="AW138">
            <v>2.5000000000000001E-2</v>
          </cell>
          <cell r="AX138">
            <v>2.5000000000000001E-2</v>
          </cell>
          <cell r="AY138">
            <v>2.5000000000000001E-2</v>
          </cell>
          <cell r="AZ138">
            <v>2.5000000000000001E-2</v>
          </cell>
          <cell r="BA138">
            <v>2.5000000000000001E-2</v>
          </cell>
          <cell r="BB138">
            <v>2.5000000000000001E-2</v>
          </cell>
          <cell r="BC138">
            <v>2.5000000000000001E-2</v>
          </cell>
          <cell r="BD138">
            <v>2.5000000000000001E-2</v>
          </cell>
          <cell r="BE138">
            <v>2.5000000000000001E-2</v>
          </cell>
          <cell r="BF138">
            <v>2.5000000000000001E-2</v>
          </cell>
          <cell r="BG138">
            <v>2.5000000000000001E-2</v>
          </cell>
          <cell r="BH138">
            <v>0.1</v>
          </cell>
          <cell r="BI138">
            <v>0.1</v>
          </cell>
          <cell r="BJ138">
            <v>0.1</v>
          </cell>
          <cell r="BK138">
            <v>0.1</v>
          </cell>
          <cell r="BL138">
            <v>0.1</v>
          </cell>
          <cell r="BM138">
            <v>0.1</v>
          </cell>
          <cell r="BN138">
            <v>0.1</v>
          </cell>
          <cell r="BO138">
            <v>0.1</v>
          </cell>
          <cell r="BP138">
            <v>0.1</v>
          </cell>
          <cell r="BQ138">
            <v>0.1</v>
          </cell>
          <cell r="BR138">
            <v>0.1</v>
          </cell>
          <cell r="BS138">
            <v>0.1</v>
          </cell>
          <cell r="BT138" t="str">
            <v>CFE</v>
          </cell>
          <cell r="BU138" t="str">
            <v>INT</v>
          </cell>
          <cell r="BV138">
            <v>3.3000000000000002E-2</v>
          </cell>
          <cell r="BW138">
            <v>3.3000000000000002E-2</v>
          </cell>
          <cell r="BX138">
            <v>0</v>
          </cell>
          <cell r="BY138">
            <v>6.1221263162311114E-2</v>
          </cell>
          <cell r="BZ138">
            <v>8.0812067374250673E-2</v>
          </cell>
          <cell r="CB138">
            <v>1.3134000000000001</v>
          </cell>
          <cell r="CC138">
            <v>1.32</v>
          </cell>
          <cell r="CD138">
            <v>1.32</v>
          </cell>
        </row>
        <row r="139">
          <cell r="A139">
            <v>1</v>
          </cell>
          <cell r="B139">
            <v>5</v>
          </cell>
          <cell r="C139" t="str">
            <v>DIC</v>
          </cell>
          <cell r="D139">
            <v>47818</v>
          </cell>
          <cell r="E139">
            <v>2030</v>
          </cell>
          <cell r="F139" t="str">
            <v>JUMATÁN</v>
          </cell>
          <cell r="G139">
            <v>4</v>
          </cell>
          <cell r="H139" t="str">
            <v>HID</v>
          </cell>
          <cell r="I139">
            <v>1.24</v>
          </cell>
          <cell r="J139">
            <v>1.24</v>
          </cell>
          <cell r="K139" t="str">
            <v>MAY</v>
          </cell>
          <cell r="L139">
            <v>1961</v>
          </cell>
          <cell r="M139" t="str">
            <v>OCC</v>
          </cell>
          <cell r="N139" t="str">
            <v>GUADALAJA</v>
          </cell>
          <cell r="O139" t="str">
            <v>HID</v>
          </cell>
          <cell r="P139">
            <v>22402</v>
          </cell>
          <cell r="Q139">
            <v>3.1E-2</v>
          </cell>
          <cell r="R139">
            <v>0.124</v>
          </cell>
          <cell r="S139">
            <v>1.1330856336787343</v>
          </cell>
          <cell r="T139">
            <v>5.0000000000000001E-3</v>
          </cell>
          <cell r="U139">
            <v>2030</v>
          </cell>
          <cell r="V139" t="str">
            <v>S</v>
          </cell>
          <cell r="W139" t="str">
            <v>NAY</v>
          </cell>
          <cell r="X139">
            <v>2.5000000000000001E-2</v>
          </cell>
          <cell r="Y139">
            <v>2.5000000000000001E-2</v>
          </cell>
          <cell r="Z139">
            <v>2.5000000000000001E-2</v>
          </cell>
          <cell r="AA139">
            <v>2.5000000000000001E-2</v>
          </cell>
          <cell r="AB139">
            <v>2.5000000000000001E-2</v>
          </cell>
          <cell r="AC139">
            <v>2.5000000000000001E-2</v>
          </cell>
          <cell r="AD139">
            <v>2.5000000000000001E-2</v>
          </cell>
          <cell r="AE139">
            <v>2.5000000000000001E-2</v>
          </cell>
          <cell r="AF139">
            <v>2.5000000000000001E-2</v>
          </cell>
          <cell r="AG139">
            <v>2.5000000000000001E-2</v>
          </cell>
          <cell r="AH139">
            <v>2.5000000000000001E-2</v>
          </cell>
          <cell r="AI139">
            <v>2.5000000000000001E-2</v>
          </cell>
          <cell r="AJ139">
            <v>0.1</v>
          </cell>
          <cell r="AK139">
            <v>0.1</v>
          </cell>
          <cell r="AL139">
            <v>0.1</v>
          </cell>
          <cell r="AM139">
            <v>0.1</v>
          </cell>
          <cell r="AN139">
            <v>0.1</v>
          </cell>
          <cell r="AO139">
            <v>0.1</v>
          </cell>
          <cell r="AP139">
            <v>0.1</v>
          </cell>
          <cell r="AQ139">
            <v>0.1</v>
          </cell>
          <cell r="AR139">
            <v>0.1</v>
          </cell>
          <cell r="AS139">
            <v>0.1</v>
          </cell>
          <cell r="AT139">
            <v>0.1</v>
          </cell>
          <cell r="AU139">
            <v>0.1</v>
          </cell>
          <cell r="AV139">
            <v>2.5000000000000001E-2</v>
          </cell>
          <cell r="AW139">
            <v>2.5000000000000001E-2</v>
          </cell>
          <cell r="AX139">
            <v>2.5000000000000001E-2</v>
          </cell>
          <cell r="AY139">
            <v>2.5000000000000001E-2</v>
          </cell>
          <cell r="AZ139">
            <v>2.5000000000000001E-2</v>
          </cell>
          <cell r="BA139">
            <v>2.5000000000000001E-2</v>
          </cell>
          <cell r="BB139">
            <v>2.5000000000000001E-2</v>
          </cell>
          <cell r="BC139">
            <v>2.5000000000000001E-2</v>
          </cell>
          <cell r="BD139">
            <v>2.5000000000000001E-2</v>
          </cell>
          <cell r="BE139">
            <v>2.5000000000000001E-2</v>
          </cell>
          <cell r="BF139">
            <v>2.5000000000000001E-2</v>
          </cell>
          <cell r="BG139">
            <v>2.5000000000000001E-2</v>
          </cell>
          <cell r="BH139">
            <v>0.1</v>
          </cell>
          <cell r="BI139">
            <v>0.1</v>
          </cell>
          <cell r="BJ139">
            <v>0.1</v>
          </cell>
          <cell r="BK139">
            <v>0.1</v>
          </cell>
          <cell r="BL139">
            <v>0.1</v>
          </cell>
          <cell r="BM139">
            <v>0.1</v>
          </cell>
          <cell r="BN139">
            <v>0.1</v>
          </cell>
          <cell r="BO139">
            <v>0.1</v>
          </cell>
          <cell r="BP139">
            <v>0.1</v>
          </cell>
          <cell r="BQ139">
            <v>0.1</v>
          </cell>
          <cell r="BR139">
            <v>0.1</v>
          </cell>
          <cell r="BS139">
            <v>0.1</v>
          </cell>
          <cell r="BT139" t="str">
            <v>CFE</v>
          </cell>
          <cell r="BU139" t="str">
            <v>INT</v>
          </cell>
          <cell r="BV139">
            <v>3.1E-2</v>
          </cell>
          <cell r="BW139">
            <v>3.1E-2</v>
          </cell>
          <cell r="BX139">
            <v>0</v>
          </cell>
          <cell r="BY139">
            <v>6.1221263162311114E-2</v>
          </cell>
          <cell r="BZ139">
            <v>7.5914366321265775E-2</v>
          </cell>
          <cell r="CB139">
            <v>1.2338</v>
          </cell>
          <cell r="CC139">
            <v>1.24</v>
          </cell>
          <cell r="CD139">
            <v>1.24</v>
          </cell>
        </row>
        <row r="140">
          <cell r="A140">
            <v>1</v>
          </cell>
          <cell r="B140">
            <v>6</v>
          </cell>
          <cell r="C140" t="str">
            <v>DIC</v>
          </cell>
          <cell r="D140">
            <v>47818</v>
          </cell>
          <cell r="E140">
            <v>2030</v>
          </cell>
          <cell r="F140" t="str">
            <v>MAZATEPEC</v>
          </cell>
          <cell r="G140">
            <v>1</v>
          </cell>
          <cell r="H140" t="str">
            <v>HID</v>
          </cell>
          <cell r="I140">
            <v>55</v>
          </cell>
          <cell r="J140">
            <v>55</v>
          </cell>
          <cell r="K140" t="str">
            <v>JUN</v>
          </cell>
          <cell r="L140">
            <v>1962</v>
          </cell>
          <cell r="M140" t="str">
            <v>ORI</v>
          </cell>
          <cell r="N140" t="str">
            <v>POZARICA</v>
          </cell>
          <cell r="O140" t="str">
            <v>HID</v>
          </cell>
          <cell r="P140">
            <v>22798</v>
          </cell>
          <cell r="Q140">
            <v>3.1240000000000001</v>
          </cell>
          <cell r="R140">
            <v>0.27500000000000002</v>
          </cell>
          <cell r="S140">
            <v>48.508830526072884</v>
          </cell>
          <cell r="T140">
            <v>5.0000000000000001E-3</v>
          </cell>
          <cell r="U140">
            <v>2030</v>
          </cell>
          <cell r="V140" t="str">
            <v>S</v>
          </cell>
          <cell r="W140" t="str">
            <v>PUE</v>
          </cell>
          <cell r="X140">
            <v>8.5199999999999998E-2</v>
          </cell>
          <cell r="Y140">
            <v>8.5199999999999998E-2</v>
          </cell>
          <cell r="Z140">
            <v>8.5199999999999998E-2</v>
          </cell>
          <cell r="AA140">
            <v>8.5199999999999998E-2</v>
          </cell>
          <cell r="AB140">
            <v>2.8400000000000002E-2</v>
          </cell>
          <cell r="AC140">
            <v>2.8400000000000002E-2</v>
          </cell>
          <cell r="AD140">
            <v>2.8400000000000002E-2</v>
          </cell>
          <cell r="AE140">
            <v>2.8400000000000002E-2</v>
          </cell>
          <cell r="AF140">
            <v>2.8400000000000002E-2</v>
          </cell>
          <cell r="AG140">
            <v>5.6800000000000003E-2</v>
          </cell>
          <cell r="AH140">
            <v>5.6800000000000003E-2</v>
          </cell>
          <cell r="AI140">
            <v>5.6800000000000003E-2</v>
          </cell>
          <cell r="AJ140">
            <v>5.0000000000000001E-3</v>
          </cell>
          <cell r="AK140">
            <v>5.0000000000000001E-3</v>
          </cell>
          <cell r="AL140">
            <v>5.0000000000000001E-3</v>
          </cell>
          <cell r="AM140">
            <v>5.0000000000000001E-3</v>
          </cell>
          <cell r="AN140">
            <v>5.0000000000000001E-3</v>
          </cell>
          <cell r="AO140">
            <v>5.0000000000000001E-3</v>
          </cell>
          <cell r="AP140">
            <v>5.0000000000000001E-3</v>
          </cell>
          <cell r="AQ140">
            <v>5.0000000000000001E-3</v>
          </cell>
          <cell r="AR140">
            <v>5.0000000000000001E-3</v>
          </cell>
          <cell r="AS140">
            <v>5.0000000000000001E-3</v>
          </cell>
          <cell r="AT140">
            <v>5.0000000000000001E-3</v>
          </cell>
          <cell r="AU140">
            <v>5.0000000000000001E-3</v>
          </cell>
          <cell r="AV140">
            <v>8.5199999999999998E-2</v>
          </cell>
          <cell r="AW140">
            <v>8.5199999999999998E-2</v>
          </cell>
          <cell r="AX140">
            <v>8.5199999999999998E-2</v>
          </cell>
          <cell r="AY140">
            <v>8.5199999999999998E-2</v>
          </cell>
          <cell r="AZ140">
            <v>2.8400000000000002E-2</v>
          </cell>
          <cell r="BA140">
            <v>2.8400000000000002E-2</v>
          </cell>
          <cell r="BB140">
            <v>2.8400000000000002E-2</v>
          </cell>
          <cell r="BC140">
            <v>2.8400000000000002E-2</v>
          </cell>
          <cell r="BD140">
            <v>2.8400000000000002E-2</v>
          </cell>
          <cell r="BE140">
            <v>5.6800000000000003E-2</v>
          </cell>
          <cell r="BF140">
            <v>5.6800000000000003E-2</v>
          </cell>
          <cell r="BG140">
            <v>5.6800000000000003E-2</v>
          </cell>
          <cell r="BH140">
            <v>5.0000000000000001E-3</v>
          </cell>
          <cell r="BI140">
            <v>5.0000000000000001E-3</v>
          </cell>
          <cell r="BJ140">
            <v>5.0000000000000001E-3</v>
          </cell>
          <cell r="BK140">
            <v>5.0000000000000001E-3</v>
          </cell>
          <cell r="BL140">
            <v>5.0000000000000001E-3</v>
          </cell>
          <cell r="BM140">
            <v>5.0000000000000001E-3</v>
          </cell>
          <cell r="BN140">
            <v>5.0000000000000001E-3</v>
          </cell>
          <cell r="BO140">
            <v>5.0000000000000001E-3</v>
          </cell>
          <cell r="BP140">
            <v>5.0000000000000001E-3</v>
          </cell>
          <cell r="BQ140">
            <v>5.0000000000000001E-3</v>
          </cell>
          <cell r="BR140">
            <v>5.0000000000000001E-3</v>
          </cell>
          <cell r="BS140">
            <v>5.0000000000000001E-3</v>
          </cell>
          <cell r="BT140" t="str">
            <v>CFE</v>
          </cell>
          <cell r="BU140" t="str">
            <v>INT</v>
          </cell>
          <cell r="BV140">
            <v>3.1240000000000001</v>
          </cell>
          <cell r="BW140">
            <v>3.1240000000000001</v>
          </cell>
          <cell r="BX140">
            <v>0</v>
          </cell>
          <cell r="BY140">
            <v>6.1221263162311114E-2</v>
          </cell>
          <cell r="BZ140">
            <v>3.3671694739271114</v>
          </cell>
          <cell r="CB140">
            <v>54.725000000000001</v>
          </cell>
          <cell r="CC140">
            <v>55</v>
          </cell>
          <cell r="CD140">
            <v>55</v>
          </cell>
        </row>
        <row r="141">
          <cell r="A141">
            <v>1</v>
          </cell>
          <cell r="B141">
            <v>8</v>
          </cell>
          <cell r="C141" t="str">
            <v>ABR</v>
          </cell>
          <cell r="D141">
            <v>47574</v>
          </cell>
          <cell r="E141">
            <v>2030</v>
          </cell>
          <cell r="F141" t="str">
            <v>CUPATITZIO</v>
          </cell>
          <cell r="G141">
            <v>2</v>
          </cell>
          <cell r="H141" t="str">
            <v>HID</v>
          </cell>
          <cell r="I141">
            <v>40</v>
          </cell>
          <cell r="J141">
            <v>40</v>
          </cell>
          <cell r="K141" t="str">
            <v>AGO</v>
          </cell>
          <cell r="L141">
            <v>1962</v>
          </cell>
          <cell r="M141" t="str">
            <v>OCC</v>
          </cell>
          <cell r="N141" t="str">
            <v>CARAPAN</v>
          </cell>
          <cell r="O141" t="str">
            <v>HID</v>
          </cell>
          <cell r="P141">
            <v>22859</v>
          </cell>
          <cell r="Q141">
            <v>2.08</v>
          </cell>
          <cell r="R141">
            <v>0.04</v>
          </cell>
          <cell r="S141">
            <v>35.471149473507559</v>
          </cell>
          <cell r="T141">
            <v>5.0000000000000001E-3</v>
          </cell>
          <cell r="U141">
            <v>2030</v>
          </cell>
          <cell r="V141" t="str">
            <v>S</v>
          </cell>
          <cell r="W141" t="str">
            <v>MICH</v>
          </cell>
          <cell r="X141">
            <v>7.8E-2</v>
          </cell>
          <cell r="Y141">
            <v>7.8E-2</v>
          </cell>
          <cell r="Z141">
            <v>7.8E-2</v>
          </cell>
          <cell r="AA141">
            <v>7.8E-2</v>
          </cell>
          <cell r="AB141">
            <v>2.5999999999999999E-2</v>
          </cell>
          <cell r="AC141">
            <v>2.5999999999999999E-2</v>
          </cell>
          <cell r="AD141">
            <v>2.5999999999999999E-2</v>
          </cell>
          <cell r="AE141">
            <v>2.5999999999999999E-2</v>
          </cell>
          <cell r="AF141">
            <v>2.5999999999999999E-2</v>
          </cell>
          <cell r="AG141">
            <v>5.1999999999999998E-2</v>
          </cell>
          <cell r="AH141">
            <v>5.1999999999999998E-2</v>
          </cell>
          <cell r="AI141">
            <v>5.1999999999999998E-2</v>
          </cell>
          <cell r="AJ141">
            <v>1E-3</v>
          </cell>
          <cell r="AK141">
            <v>1E-3</v>
          </cell>
          <cell r="AL141">
            <v>1E-3</v>
          </cell>
          <cell r="AM141">
            <v>1E-3</v>
          </cell>
          <cell r="AN141">
            <v>1E-3</v>
          </cell>
          <cell r="AO141">
            <v>1E-3</v>
          </cell>
          <cell r="AP141">
            <v>1E-3</v>
          </cell>
          <cell r="AQ141">
            <v>1E-3</v>
          </cell>
          <cell r="AR141">
            <v>1E-3</v>
          </cell>
          <cell r="AS141">
            <v>1E-3</v>
          </cell>
          <cell r="AT141">
            <v>1E-3</v>
          </cell>
          <cell r="AU141">
            <v>1E-3</v>
          </cell>
          <cell r="AV141">
            <v>7.8E-2</v>
          </cell>
          <cell r="AW141">
            <v>7.8E-2</v>
          </cell>
          <cell r="AX141">
            <v>7.8E-2</v>
          </cell>
          <cell r="AY141">
            <v>7.8E-2</v>
          </cell>
          <cell r="AZ141">
            <v>2.5999999999999999E-2</v>
          </cell>
          <cell r="BA141">
            <v>2.5999999999999999E-2</v>
          </cell>
          <cell r="BB141">
            <v>2.5999999999999999E-2</v>
          </cell>
          <cell r="BC141">
            <v>2.5999999999999999E-2</v>
          </cell>
          <cell r="BD141">
            <v>2.5999999999999999E-2</v>
          </cell>
          <cell r="BE141">
            <v>5.1999999999999998E-2</v>
          </cell>
          <cell r="BF141">
            <v>5.1999999999999998E-2</v>
          </cell>
          <cell r="BG141">
            <v>5.1999999999999998E-2</v>
          </cell>
          <cell r="BH141">
            <v>1E-3</v>
          </cell>
          <cell r="BI141">
            <v>1E-3</v>
          </cell>
          <cell r="BJ141">
            <v>1E-3</v>
          </cell>
          <cell r="BK141">
            <v>1E-3</v>
          </cell>
          <cell r="BL141">
            <v>1E-3</v>
          </cell>
          <cell r="BM141">
            <v>1E-3</v>
          </cell>
          <cell r="BN141">
            <v>1E-3</v>
          </cell>
          <cell r="BO141">
            <v>1E-3</v>
          </cell>
          <cell r="BP141">
            <v>1E-3</v>
          </cell>
          <cell r="BQ141">
            <v>1E-3</v>
          </cell>
          <cell r="BR141">
            <v>1E-3</v>
          </cell>
          <cell r="BS141">
            <v>1E-3</v>
          </cell>
          <cell r="BT141" t="str">
            <v>CFE</v>
          </cell>
          <cell r="BU141" t="str">
            <v>INT</v>
          </cell>
          <cell r="BV141">
            <v>2.08</v>
          </cell>
          <cell r="BW141">
            <v>2.08</v>
          </cell>
          <cell r="BX141">
            <v>0</v>
          </cell>
          <cell r="BY141">
            <v>6.1221263162311114E-2</v>
          </cell>
          <cell r="BZ141">
            <v>2.4488505264924445</v>
          </cell>
          <cell r="CA141" t="str">
            <v>C</v>
          </cell>
          <cell r="CB141">
            <v>39.799999999999997</v>
          </cell>
          <cell r="CC141">
            <v>40</v>
          </cell>
          <cell r="CD141">
            <v>40</v>
          </cell>
        </row>
        <row r="142">
          <cell r="A142">
            <v>1</v>
          </cell>
          <cell r="B142">
            <v>8</v>
          </cell>
          <cell r="C142" t="str">
            <v>SEP</v>
          </cell>
          <cell r="D142">
            <v>47727</v>
          </cell>
          <cell r="E142">
            <v>2030</v>
          </cell>
          <cell r="F142" t="str">
            <v>CUPATITZIO</v>
          </cell>
          <cell r="G142">
            <v>1</v>
          </cell>
          <cell r="H142" t="str">
            <v>HID</v>
          </cell>
          <cell r="I142">
            <v>40</v>
          </cell>
          <cell r="J142">
            <v>40</v>
          </cell>
          <cell r="K142" t="str">
            <v>AGO</v>
          </cell>
          <cell r="L142">
            <v>1962</v>
          </cell>
          <cell r="M142" t="str">
            <v>OCC</v>
          </cell>
          <cell r="N142" t="str">
            <v>CARAPAN</v>
          </cell>
          <cell r="O142" t="str">
            <v>HID</v>
          </cell>
          <cell r="P142">
            <v>22859</v>
          </cell>
          <cell r="Q142">
            <v>2.08</v>
          </cell>
          <cell r="R142">
            <v>0.04</v>
          </cell>
          <cell r="S142">
            <v>35.471149473507559</v>
          </cell>
          <cell r="T142">
            <v>5.0000000000000001E-3</v>
          </cell>
          <cell r="U142">
            <v>2030</v>
          </cell>
          <cell r="V142" t="str">
            <v>S</v>
          </cell>
          <cell r="W142" t="str">
            <v>MICH</v>
          </cell>
          <cell r="X142">
            <v>7.8E-2</v>
          </cell>
          <cell r="Y142">
            <v>7.8E-2</v>
          </cell>
          <cell r="Z142">
            <v>7.8E-2</v>
          </cell>
          <cell r="AA142">
            <v>7.8E-2</v>
          </cell>
          <cell r="AB142">
            <v>2.5999999999999999E-2</v>
          </cell>
          <cell r="AC142">
            <v>2.5999999999999999E-2</v>
          </cell>
          <cell r="AD142">
            <v>2.5999999999999999E-2</v>
          </cell>
          <cell r="AE142">
            <v>2.5999999999999999E-2</v>
          </cell>
          <cell r="AF142">
            <v>2.5999999999999999E-2</v>
          </cell>
          <cell r="AG142">
            <v>5.1999999999999998E-2</v>
          </cell>
          <cell r="AH142">
            <v>5.1999999999999998E-2</v>
          </cell>
          <cell r="AI142">
            <v>5.1999999999999998E-2</v>
          </cell>
          <cell r="AJ142">
            <v>1E-3</v>
          </cell>
          <cell r="AK142">
            <v>1E-3</v>
          </cell>
          <cell r="AL142">
            <v>1E-3</v>
          </cell>
          <cell r="AM142">
            <v>1E-3</v>
          </cell>
          <cell r="AN142">
            <v>1E-3</v>
          </cell>
          <cell r="AO142">
            <v>1E-3</v>
          </cell>
          <cell r="AP142">
            <v>1E-3</v>
          </cell>
          <cell r="AQ142">
            <v>1E-3</v>
          </cell>
          <cell r="AR142">
            <v>1E-3</v>
          </cell>
          <cell r="AS142">
            <v>1E-3</v>
          </cell>
          <cell r="AT142">
            <v>1E-3</v>
          </cell>
          <cell r="AU142">
            <v>1E-3</v>
          </cell>
          <cell r="AV142">
            <v>7.8E-2</v>
          </cell>
          <cell r="AW142">
            <v>7.8E-2</v>
          </cell>
          <cell r="AX142">
            <v>7.8E-2</v>
          </cell>
          <cell r="AY142">
            <v>7.8E-2</v>
          </cell>
          <cell r="AZ142">
            <v>2.5999999999999999E-2</v>
          </cell>
          <cell r="BA142">
            <v>2.5999999999999999E-2</v>
          </cell>
          <cell r="BB142">
            <v>2.5999999999999999E-2</v>
          </cell>
          <cell r="BC142">
            <v>2.5999999999999999E-2</v>
          </cell>
          <cell r="BD142">
            <v>2.5999999999999999E-2</v>
          </cell>
          <cell r="BE142">
            <v>5.1999999999999998E-2</v>
          </cell>
          <cell r="BF142">
            <v>5.1999999999999998E-2</v>
          </cell>
          <cell r="BG142">
            <v>5.1999999999999998E-2</v>
          </cell>
          <cell r="BH142">
            <v>1E-3</v>
          </cell>
          <cell r="BI142">
            <v>1E-3</v>
          </cell>
          <cell r="BJ142">
            <v>1E-3</v>
          </cell>
          <cell r="BK142">
            <v>1E-3</v>
          </cell>
          <cell r="BL142">
            <v>1E-3</v>
          </cell>
          <cell r="BM142">
            <v>1E-3</v>
          </cell>
          <cell r="BN142">
            <v>1E-3</v>
          </cell>
          <cell r="BO142">
            <v>1E-3</v>
          </cell>
          <cell r="BP142">
            <v>1E-3</v>
          </cell>
          <cell r="BQ142">
            <v>1E-3</v>
          </cell>
          <cell r="BR142">
            <v>1E-3</v>
          </cell>
          <cell r="BS142">
            <v>1E-3</v>
          </cell>
          <cell r="BT142" t="str">
            <v>CFE</v>
          </cell>
          <cell r="BU142" t="str">
            <v>INT</v>
          </cell>
          <cell r="BV142">
            <v>2.08</v>
          </cell>
          <cell r="BW142">
            <v>2.08</v>
          </cell>
          <cell r="BX142">
            <v>0</v>
          </cell>
          <cell r="BY142">
            <v>6.1221263162311114E-2</v>
          </cell>
          <cell r="BZ142">
            <v>2.4488505264924445</v>
          </cell>
          <cell r="CA142" t="str">
            <v>C</v>
          </cell>
          <cell r="CB142">
            <v>39.799999999999997</v>
          </cell>
          <cell r="CC142">
            <v>40</v>
          </cell>
          <cell r="CD142">
            <v>40</v>
          </cell>
        </row>
        <row r="143">
          <cell r="A143">
            <v>1</v>
          </cell>
          <cell r="B143">
            <v>9</v>
          </cell>
          <cell r="C143" t="str">
            <v>DIC</v>
          </cell>
          <cell r="D143">
            <v>47818</v>
          </cell>
          <cell r="E143">
            <v>2030</v>
          </cell>
          <cell r="F143" t="str">
            <v>MAZATEPEC</v>
          </cell>
          <cell r="G143">
            <v>2</v>
          </cell>
          <cell r="H143" t="str">
            <v>HID</v>
          </cell>
          <cell r="I143">
            <v>55</v>
          </cell>
          <cell r="J143">
            <v>55</v>
          </cell>
          <cell r="K143" t="str">
            <v>SEP</v>
          </cell>
          <cell r="L143">
            <v>1962</v>
          </cell>
          <cell r="M143" t="str">
            <v>ORI</v>
          </cell>
          <cell r="N143" t="str">
            <v>POZARICA</v>
          </cell>
          <cell r="O143" t="str">
            <v>HID</v>
          </cell>
          <cell r="P143">
            <v>22890</v>
          </cell>
          <cell r="Q143">
            <v>3.1240000000000001</v>
          </cell>
          <cell r="R143">
            <v>0.27500000000000002</v>
          </cell>
          <cell r="S143">
            <v>48.508830526072884</v>
          </cell>
          <cell r="T143">
            <v>5.0000000000000001E-3</v>
          </cell>
          <cell r="U143">
            <v>2030</v>
          </cell>
          <cell r="V143" t="str">
            <v>S</v>
          </cell>
          <cell r="W143" t="str">
            <v>PUE</v>
          </cell>
          <cell r="X143">
            <v>8.5199999999999998E-2</v>
          </cell>
          <cell r="Y143">
            <v>8.5199999999999998E-2</v>
          </cell>
          <cell r="Z143">
            <v>8.5199999999999998E-2</v>
          </cell>
          <cell r="AA143">
            <v>8.5199999999999998E-2</v>
          </cell>
          <cell r="AB143">
            <v>2.8400000000000002E-2</v>
          </cell>
          <cell r="AC143">
            <v>2.8400000000000002E-2</v>
          </cell>
          <cell r="AD143">
            <v>2.8400000000000002E-2</v>
          </cell>
          <cell r="AE143">
            <v>2.8400000000000002E-2</v>
          </cell>
          <cell r="AF143">
            <v>2.8400000000000002E-2</v>
          </cell>
          <cell r="AG143">
            <v>5.6800000000000003E-2</v>
          </cell>
          <cell r="AH143">
            <v>5.6800000000000003E-2</v>
          </cell>
          <cell r="AI143">
            <v>5.6800000000000003E-2</v>
          </cell>
          <cell r="AJ143">
            <v>5.0000000000000001E-3</v>
          </cell>
          <cell r="AK143">
            <v>5.0000000000000001E-3</v>
          </cell>
          <cell r="AL143">
            <v>5.0000000000000001E-3</v>
          </cell>
          <cell r="AM143">
            <v>5.0000000000000001E-3</v>
          </cell>
          <cell r="AN143">
            <v>5.0000000000000001E-3</v>
          </cell>
          <cell r="AO143">
            <v>5.0000000000000001E-3</v>
          </cell>
          <cell r="AP143">
            <v>5.0000000000000001E-3</v>
          </cell>
          <cell r="AQ143">
            <v>5.0000000000000001E-3</v>
          </cell>
          <cell r="AR143">
            <v>5.0000000000000001E-3</v>
          </cell>
          <cell r="AS143">
            <v>5.0000000000000001E-3</v>
          </cell>
          <cell r="AT143">
            <v>5.0000000000000001E-3</v>
          </cell>
          <cell r="AU143">
            <v>5.0000000000000001E-3</v>
          </cell>
          <cell r="AV143">
            <v>8.5199999999999998E-2</v>
          </cell>
          <cell r="AW143">
            <v>8.5199999999999998E-2</v>
          </cell>
          <cell r="AX143">
            <v>8.5199999999999998E-2</v>
          </cell>
          <cell r="AY143">
            <v>8.5199999999999998E-2</v>
          </cell>
          <cell r="AZ143">
            <v>2.8400000000000002E-2</v>
          </cell>
          <cell r="BA143">
            <v>2.8400000000000002E-2</v>
          </cell>
          <cell r="BB143">
            <v>2.8400000000000002E-2</v>
          </cell>
          <cell r="BC143">
            <v>2.8400000000000002E-2</v>
          </cell>
          <cell r="BD143">
            <v>2.8400000000000002E-2</v>
          </cell>
          <cell r="BE143">
            <v>5.6800000000000003E-2</v>
          </cell>
          <cell r="BF143">
            <v>5.6800000000000003E-2</v>
          </cell>
          <cell r="BG143">
            <v>5.6800000000000003E-2</v>
          </cell>
          <cell r="BH143">
            <v>5.0000000000000001E-3</v>
          </cell>
          <cell r="BI143">
            <v>5.0000000000000001E-3</v>
          </cell>
          <cell r="BJ143">
            <v>5.0000000000000001E-3</v>
          </cell>
          <cell r="BK143">
            <v>5.0000000000000001E-3</v>
          </cell>
          <cell r="BL143">
            <v>5.0000000000000001E-3</v>
          </cell>
          <cell r="BM143">
            <v>5.0000000000000001E-3</v>
          </cell>
          <cell r="BN143">
            <v>5.0000000000000001E-3</v>
          </cell>
          <cell r="BO143">
            <v>5.0000000000000001E-3</v>
          </cell>
          <cell r="BP143">
            <v>5.0000000000000001E-3</v>
          </cell>
          <cell r="BQ143">
            <v>5.0000000000000001E-3</v>
          </cell>
          <cell r="BR143">
            <v>5.0000000000000001E-3</v>
          </cell>
          <cell r="BS143">
            <v>5.0000000000000001E-3</v>
          </cell>
          <cell r="BT143" t="str">
            <v>CFE</v>
          </cell>
          <cell r="BU143" t="str">
            <v>INT</v>
          </cell>
          <cell r="BV143">
            <v>3.1240000000000001</v>
          </cell>
          <cell r="BW143">
            <v>3.1240000000000001</v>
          </cell>
          <cell r="BX143">
            <v>0</v>
          </cell>
          <cell r="BY143">
            <v>6.1221263162311114E-2</v>
          </cell>
          <cell r="BZ143">
            <v>3.3671694739271114</v>
          </cell>
          <cell r="CB143">
            <v>54.725000000000001</v>
          </cell>
          <cell r="CC143">
            <v>55</v>
          </cell>
          <cell r="CD143">
            <v>55</v>
          </cell>
        </row>
        <row r="144">
          <cell r="A144">
            <v>1</v>
          </cell>
          <cell r="B144">
            <v>12</v>
          </cell>
          <cell r="C144" t="str">
            <v>DIC</v>
          </cell>
          <cell r="D144">
            <v>47818</v>
          </cell>
          <cell r="E144">
            <v>2030</v>
          </cell>
          <cell r="F144" t="str">
            <v>TAMAZULAPAN</v>
          </cell>
          <cell r="G144">
            <v>2</v>
          </cell>
          <cell r="H144" t="str">
            <v>HID</v>
          </cell>
          <cell r="I144">
            <v>1.24</v>
          </cell>
          <cell r="J144">
            <v>1.24</v>
          </cell>
          <cell r="K144" t="str">
            <v>DIC</v>
          </cell>
          <cell r="L144">
            <v>1962</v>
          </cell>
          <cell r="M144" t="str">
            <v>ORI</v>
          </cell>
          <cell r="N144" t="str">
            <v>GRIJALVA</v>
          </cell>
          <cell r="O144" t="str">
            <v>HID</v>
          </cell>
          <cell r="P144">
            <v>22981</v>
          </cell>
          <cell r="Q144">
            <v>3.1E-2</v>
          </cell>
          <cell r="R144">
            <v>0.124</v>
          </cell>
          <cell r="S144">
            <v>1.1330856336787343</v>
          </cell>
          <cell r="T144">
            <v>5.0000000000000001E-3</v>
          </cell>
          <cell r="U144">
            <v>2030</v>
          </cell>
          <cell r="V144" t="str">
            <v>S</v>
          </cell>
          <cell r="W144" t="str">
            <v>OAX</v>
          </cell>
          <cell r="X144">
            <v>2.5000000000000001E-2</v>
          </cell>
          <cell r="Y144">
            <v>2.5000000000000001E-2</v>
          </cell>
          <cell r="Z144">
            <v>2.5000000000000001E-2</v>
          </cell>
          <cell r="AA144">
            <v>2.5000000000000001E-2</v>
          </cell>
          <cell r="AB144">
            <v>2.5000000000000001E-2</v>
          </cell>
          <cell r="AC144">
            <v>2.5000000000000001E-2</v>
          </cell>
          <cell r="AD144">
            <v>2.5000000000000001E-2</v>
          </cell>
          <cell r="AE144">
            <v>2.5000000000000001E-2</v>
          </cell>
          <cell r="AF144">
            <v>2.5000000000000001E-2</v>
          </cell>
          <cell r="AG144">
            <v>2.5000000000000001E-2</v>
          </cell>
          <cell r="AH144">
            <v>2.5000000000000001E-2</v>
          </cell>
          <cell r="AI144">
            <v>2.5000000000000001E-2</v>
          </cell>
          <cell r="AJ144">
            <v>0.1</v>
          </cell>
          <cell r="AK144">
            <v>0.1</v>
          </cell>
          <cell r="AL144">
            <v>0.1</v>
          </cell>
          <cell r="AM144">
            <v>0.1</v>
          </cell>
          <cell r="AN144">
            <v>0.1</v>
          </cell>
          <cell r="AO144">
            <v>0.1</v>
          </cell>
          <cell r="AP144">
            <v>0.1</v>
          </cell>
          <cell r="AQ144">
            <v>0.1</v>
          </cell>
          <cell r="AR144">
            <v>0.1</v>
          </cell>
          <cell r="AS144">
            <v>0.1</v>
          </cell>
          <cell r="AT144">
            <v>0.1</v>
          </cell>
          <cell r="AU144">
            <v>0.1</v>
          </cell>
          <cell r="AV144">
            <v>2.5000000000000001E-2</v>
          </cell>
          <cell r="AW144">
            <v>2.5000000000000001E-2</v>
          </cell>
          <cell r="AX144">
            <v>2.5000000000000001E-2</v>
          </cell>
          <cell r="AY144">
            <v>2.5000000000000001E-2</v>
          </cell>
          <cell r="AZ144">
            <v>2.5000000000000001E-2</v>
          </cell>
          <cell r="BA144">
            <v>2.5000000000000001E-2</v>
          </cell>
          <cell r="BB144">
            <v>2.5000000000000001E-2</v>
          </cell>
          <cell r="BC144">
            <v>2.5000000000000001E-2</v>
          </cell>
          <cell r="BD144">
            <v>2.5000000000000001E-2</v>
          </cell>
          <cell r="BE144">
            <v>2.5000000000000001E-2</v>
          </cell>
          <cell r="BF144">
            <v>2.5000000000000001E-2</v>
          </cell>
          <cell r="BG144">
            <v>2.5000000000000001E-2</v>
          </cell>
          <cell r="BH144">
            <v>0.1</v>
          </cell>
          <cell r="BI144">
            <v>0.1</v>
          </cell>
          <cell r="BJ144">
            <v>0.1</v>
          </cell>
          <cell r="BK144">
            <v>0.1</v>
          </cell>
          <cell r="BL144">
            <v>0.1</v>
          </cell>
          <cell r="BM144">
            <v>0.1</v>
          </cell>
          <cell r="BN144">
            <v>0.1</v>
          </cell>
          <cell r="BO144">
            <v>0.1</v>
          </cell>
          <cell r="BP144">
            <v>0.1</v>
          </cell>
          <cell r="BQ144">
            <v>0.1</v>
          </cell>
          <cell r="BR144">
            <v>0.1</v>
          </cell>
          <cell r="BS144">
            <v>0.1</v>
          </cell>
          <cell r="BT144" t="str">
            <v>CFE</v>
          </cell>
          <cell r="BU144" t="str">
            <v>INT</v>
          </cell>
          <cell r="BV144">
            <v>3.1E-2</v>
          </cell>
          <cell r="BW144">
            <v>3.1E-2</v>
          </cell>
          <cell r="BX144">
            <v>0</v>
          </cell>
          <cell r="BY144">
            <v>6.1221263162311114E-2</v>
          </cell>
          <cell r="BZ144">
            <v>7.5914366321265775E-2</v>
          </cell>
          <cell r="CB144">
            <v>1.2338</v>
          </cell>
          <cell r="CC144">
            <v>1.24</v>
          </cell>
          <cell r="CD144">
            <v>1.24</v>
          </cell>
        </row>
        <row r="145">
          <cell r="A145">
            <v>1</v>
          </cell>
          <cell r="B145">
            <v>12</v>
          </cell>
          <cell r="C145" t="str">
            <v>DIC</v>
          </cell>
          <cell r="D145">
            <v>47818</v>
          </cell>
          <cell r="E145">
            <v>2030</v>
          </cell>
          <cell r="F145" t="str">
            <v>TAMAZULAPAN</v>
          </cell>
          <cell r="G145">
            <v>1</v>
          </cell>
          <cell r="H145" t="str">
            <v>HID</v>
          </cell>
          <cell r="I145">
            <v>1.24</v>
          </cell>
          <cell r="J145">
            <v>1.24</v>
          </cell>
          <cell r="K145" t="str">
            <v>DIC</v>
          </cell>
          <cell r="L145">
            <v>1962</v>
          </cell>
          <cell r="M145" t="str">
            <v>ORI</v>
          </cell>
          <cell r="N145" t="str">
            <v>GRIJALVA</v>
          </cell>
          <cell r="O145" t="str">
            <v>HID</v>
          </cell>
          <cell r="P145">
            <v>22981</v>
          </cell>
          <cell r="Q145">
            <v>3.1E-2</v>
          </cell>
          <cell r="R145">
            <v>0.124</v>
          </cell>
          <cell r="S145">
            <v>1.1330856336787343</v>
          </cell>
          <cell r="T145">
            <v>5.0000000000000001E-3</v>
          </cell>
          <cell r="U145">
            <v>2030</v>
          </cell>
          <cell r="V145" t="str">
            <v>S</v>
          </cell>
          <cell r="W145" t="str">
            <v>OAX</v>
          </cell>
          <cell r="X145">
            <v>2.5000000000000001E-2</v>
          </cell>
          <cell r="Y145">
            <v>2.5000000000000001E-2</v>
          </cell>
          <cell r="Z145">
            <v>2.5000000000000001E-2</v>
          </cell>
          <cell r="AA145">
            <v>2.5000000000000001E-2</v>
          </cell>
          <cell r="AB145">
            <v>2.5000000000000001E-2</v>
          </cell>
          <cell r="AC145">
            <v>2.5000000000000001E-2</v>
          </cell>
          <cell r="AD145">
            <v>2.5000000000000001E-2</v>
          </cell>
          <cell r="AE145">
            <v>2.5000000000000001E-2</v>
          </cell>
          <cell r="AF145">
            <v>2.5000000000000001E-2</v>
          </cell>
          <cell r="AG145">
            <v>2.5000000000000001E-2</v>
          </cell>
          <cell r="AH145">
            <v>2.5000000000000001E-2</v>
          </cell>
          <cell r="AI145">
            <v>2.5000000000000001E-2</v>
          </cell>
          <cell r="AJ145">
            <v>0.1</v>
          </cell>
          <cell r="AK145">
            <v>0.1</v>
          </cell>
          <cell r="AL145">
            <v>0.1</v>
          </cell>
          <cell r="AM145">
            <v>0.1</v>
          </cell>
          <cell r="AN145">
            <v>0.1</v>
          </cell>
          <cell r="AO145">
            <v>0.1</v>
          </cell>
          <cell r="AP145">
            <v>0.1</v>
          </cell>
          <cell r="AQ145">
            <v>0.1</v>
          </cell>
          <cell r="AR145">
            <v>0.1</v>
          </cell>
          <cell r="AS145">
            <v>0.1</v>
          </cell>
          <cell r="AT145">
            <v>0.1</v>
          </cell>
          <cell r="AU145">
            <v>0.1</v>
          </cell>
          <cell r="AV145">
            <v>2.5000000000000001E-2</v>
          </cell>
          <cell r="AW145">
            <v>2.5000000000000001E-2</v>
          </cell>
          <cell r="AX145">
            <v>2.5000000000000001E-2</v>
          </cell>
          <cell r="AY145">
            <v>2.5000000000000001E-2</v>
          </cell>
          <cell r="AZ145">
            <v>2.5000000000000001E-2</v>
          </cell>
          <cell r="BA145">
            <v>2.5000000000000001E-2</v>
          </cell>
          <cell r="BB145">
            <v>2.5000000000000001E-2</v>
          </cell>
          <cell r="BC145">
            <v>2.5000000000000001E-2</v>
          </cell>
          <cell r="BD145">
            <v>2.5000000000000001E-2</v>
          </cell>
          <cell r="BE145">
            <v>2.5000000000000001E-2</v>
          </cell>
          <cell r="BF145">
            <v>2.5000000000000001E-2</v>
          </cell>
          <cell r="BG145">
            <v>2.5000000000000001E-2</v>
          </cell>
          <cell r="BH145">
            <v>0.1</v>
          </cell>
          <cell r="BI145">
            <v>0.1</v>
          </cell>
          <cell r="BJ145">
            <v>0.1</v>
          </cell>
          <cell r="BK145">
            <v>0.1</v>
          </cell>
          <cell r="BL145">
            <v>0.1</v>
          </cell>
          <cell r="BM145">
            <v>0.1</v>
          </cell>
          <cell r="BN145">
            <v>0.1</v>
          </cell>
          <cell r="BO145">
            <v>0.1</v>
          </cell>
          <cell r="BP145">
            <v>0.1</v>
          </cell>
          <cell r="BQ145">
            <v>0.1</v>
          </cell>
          <cell r="BR145">
            <v>0.1</v>
          </cell>
          <cell r="BS145">
            <v>0.1</v>
          </cell>
          <cell r="BT145" t="str">
            <v>CFE</v>
          </cell>
          <cell r="BU145" t="str">
            <v>INT</v>
          </cell>
          <cell r="BV145">
            <v>3.1E-2</v>
          </cell>
          <cell r="BW145">
            <v>3.1E-2</v>
          </cell>
          <cell r="BX145">
            <v>0</v>
          </cell>
          <cell r="BY145">
            <v>6.1221263162311114E-2</v>
          </cell>
          <cell r="BZ145">
            <v>7.5914366321265775E-2</v>
          </cell>
          <cell r="CB145">
            <v>1.2338</v>
          </cell>
          <cell r="CC145">
            <v>1.24</v>
          </cell>
          <cell r="CD145">
            <v>1.24</v>
          </cell>
        </row>
        <row r="146">
          <cell r="A146">
            <v>1</v>
          </cell>
          <cell r="B146">
            <v>1</v>
          </cell>
          <cell r="C146" t="str">
            <v>DIC</v>
          </cell>
          <cell r="D146">
            <v>47818</v>
          </cell>
          <cell r="E146">
            <v>2030</v>
          </cell>
          <cell r="F146" t="str">
            <v>L.   M.   ROJAS   ( INTERMEDIA )</v>
          </cell>
          <cell r="G146">
            <v>1</v>
          </cell>
          <cell r="H146" t="str">
            <v>HID</v>
          </cell>
          <cell r="I146">
            <v>5.32</v>
          </cell>
          <cell r="J146">
            <v>5.32</v>
          </cell>
          <cell r="K146" t="str">
            <v>ENE</v>
          </cell>
          <cell r="L146">
            <v>1963</v>
          </cell>
          <cell r="M146" t="str">
            <v>OCC</v>
          </cell>
          <cell r="N146" t="str">
            <v>GUADALAJA</v>
          </cell>
          <cell r="O146" t="str">
            <v>HID</v>
          </cell>
          <cell r="P146">
            <v>23012</v>
          </cell>
          <cell r="Q146">
            <v>0.13300000000000001</v>
          </cell>
          <cell r="R146">
            <v>0.53200000000000003</v>
          </cell>
          <cell r="S146">
            <v>4.8613028799765052</v>
          </cell>
          <cell r="T146">
            <v>5.0000000000000001E-3</v>
          </cell>
          <cell r="U146">
            <v>2030</v>
          </cell>
          <cell r="V146" t="str">
            <v>S</v>
          </cell>
          <cell r="W146" t="str">
            <v>JAL</v>
          </cell>
          <cell r="X146">
            <v>2.5000000000000001E-2</v>
          </cell>
          <cell r="Y146">
            <v>2.5000000000000001E-2</v>
          </cell>
          <cell r="Z146">
            <v>2.5000000000000001E-2</v>
          </cell>
          <cell r="AA146">
            <v>2.5000000000000001E-2</v>
          </cell>
          <cell r="AB146">
            <v>2.5000000000000001E-2</v>
          </cell>
          <cell r="AC146">
            <v>2.5000000000000001E-2</v>
          </cell>
          <cell r="AD146">
            <v>2.5000000000000001E-2</v>
          </cell>
          <cell r="AE146">
            <v>2.5000000000000001E-2</v>
          </cell>
          <cell r="AF146">
            <v>2.5000000000000001E-2</v>
          </cell>
          <cell r="AG146">
            <v>2.5000000000000001E-2</v>
          </cell>
          <cell r="AH146">
            <v>2.5000000000000001E-2</v>
          </cell>
          <cell r="AI146">
            <v>2.5000000000000001E-2</v>
          </cell>
          <cell r="AJ146">
            <v>0.1</v>
          </cell>
          <cell r="AK146">
            <v>0.1</v>
          </cell>
          <cell r="AL146">
            <v>0.1</v>
          </cell>
          <cell r="AM146">
            <v>0.1</v>
          </cell>
          <cell r="AN146">
            <v>0.1</v>
          </cell>
          <cell r="AO146">
            <v>0.1</v>
          </cell>
          <cell r="AP146">
            <v>0.1</v>
          </cell>
          <cell r="AQ146">
            <v>0.1</v>
          </cell>
          <cell r="AR146">
            <v>0.1</v>
          </cell>
          <cell r="AS146">
            <v>0.1</v>
          </cell>
          <cell r="AT146">
            <v>0.1</v>
          </cell>
          <cell r="AU146">
            <v>0.1</v>
          </cell>
          <cell r="AV146">
            <v>2.5000000000000001E-2</v>
          </cell>
          <cell r="AW146">
            <v>2.5000000000000001E-2</v>
          </cell>
          <cell r="AX146">
            <v>2.5000000000000001E-2</v>
          </cell>
          <cell r="AY146">
            <v>2.5000000000000001E-2</v>
          </cell>
          <cell r="AZ146">
            <v>2.5000000000000001E-2</v>
          </cell>
          <cell r="BA146">
            <v>2.5000000000000001E-2</v>
          </cell>
          <cell r="BB146">
            <v>2.5000000000000001E-2</v>
          </cell>
          <cell r="BC146">
            <v>2.5000000000000001E-2</v>
          </cell>
          <cell r="BD146">
            <v>2.5000000000000001E-2</v>
          </cell>
          <cell r="BE146">
            <v>2.5000000000000001E-2</v>
          </cell>
          <cell r="BF146">
            <v>2.5000000000000001E-2</v>
          </cell>
          <cell r="BG146">
            <v>2.5000000000000001E-2</v>
          </cell>
          <cell r="BH146">
            <v>0.1</v>
          </cell>
          <cell r="BI146">
            <v>0.1</v>
          </cell>
          <cell r="BJ146">
            <v>0.1</v>
          </cell>
          <cell r="BK146">
            <v>0.1</v>
          </cell>
          <cell r="BL146">
            <v>0.1</v>
          </cell>
          <cell r="BM146">
            <v>0.1</v>
          </cell>
          <cell r="BN146">
            <v>0.1</v>
          </cell>
          <cell r="BO146">
            <v>0.1</v>
          </cell>
          <cell r="BP146">
            <v>0.1</v>
          </cell>
          <cell r="BQ146">
            <v>0.1</v>
          </cell>
          <cell r="BR146">
            <v>0.1</v>
          </cell>
          <cell r="BS146">
            <v>0.1</v>
          </cell>
          <cell r="BT146" t="str">
            <v>CFE</v>
          </cell>
          <cell r="BU146" t="str">
            <v>INT</v>
          </cell>
          <cell r="BV146">
            <v>0.13300000000000001</v>
          </cell>
          <cell r="BW146">
            <v>0.13300000000000001</v>
          </cell>
          <cell r="BX146">
            <v>0</v>
          </cell>
          <cell r="BY146">
            <v>6.1221263162311114E-2</v>
          </cell>
          <cell r="BZ146">
            <v>0.32569712002349516</v>
          </cell>
          <cell r="CB146">
            <v>5.2934000000000001</v>
          </cell>
          <cell r="CC146">
            <v>5.32</v>
          </cell>
          <cell r="CD146">
            <v>5.32</v>
          </cell>
        </row>
        <row r="147">
          <cell r="A147">
            <v>1</v>
          </cell>
          <cell r="B147">
            <v>2</v>
          </cell>
          <cell r="C147" t="str">
            <v>DIC</v>
          </cell>
          <cell r="D147">
            <v>47818</v>
          </cell>
          <cell r="E147">
            <v>2030</v>
          </cell>
          <cell r="F147" t="str">
            <v>SCHPOINÁ</v>
          </cell>
          <cell r="G147">
            <v>3</v>
          </cell>
          <cell r="H147" t="str">
            <v>HID</v>
          </cell>
          <cell r="I147">
            <v>1.04</v>
          </cell>
          <cell r="J147">
            <v>1.04</v>
          </cell>
          <cell r="K147" t="str">
            <v>FEB</v>
          </cell>
          <cell r="L147">
            <v>1963</v>
          </cell>
          <cell r="M147" t="str">
            <v>ORI</v>
          </cell>
          <cell r="N147" t="str">
            <v>GRIJALVA</v>
          </cell>
          <cell r="O147" t="str">
            <v>HID</v>
          </cell>
          <cell r="P147">
            <v>23043</v>
          </cell>
          <cell r="Q147">
            <v>2.6000000000000002E-2</v>
          </cell>
          <cell r="R147">
            <v>0.10400000000000001</v>
          </cell>
          <cell r="S147">
            <v>0.95032988631119641</v>
          </cell>
          <cell r="T147">
            <v>5.0000000000000001E-3</v>
          </cell>
          <cell r="U147">
            <v>2030</v>
          </cell>
          <cell r="V147" t="str">
            <v>S</v>
          </cell>
          <cell r="W147" t="str">
            <v>CHIS</v>
          </cell>
          <cell r="X147">
            <v>2.5000000000000001E-2</v>
          </cell>
          <cell r="Y147">
            <v>2.5000000000000001E-2</v>
          </cell>
          <cell r="Z147">
            <v>2.5000000000000001E-2</v>
          </cell>
          <cell r="AA147">
            <v>2.5000000000000001E-2</v>
          </cell>
          <cell r="AB147">
            <v>2.5000000000000001E-2</v>
          </cell>
          <cell r="AC147">
            <v>2.5000000000000001E-2</v>
          </cell>
          <cell r="AD147">
            <v>2.5000000000000001E-2</v>
          </cell>
          <cell r="AE147">
            <v>2.5000000000000001E-2</v>
          </cell>
          <cell r="AF147">
            <v>2.5000000000000001E-2</v>
          </cell>
          <cell r="AG147">
            <v>2.5000000000000001E-2</v>
          </cell>
          <cell r="AH147">
            <v>2.5000000000000001E-2</v>
          </cell>
          <cell r="AI147">
            <v>2.5000000000000001E-2</v>
          </cell>
          <cell r="AJ147">
            <v>0.1</v>
          </cell>
          <cell r="AK147">
            <v>0.1</v>
          </cell>
          <cell r="AL147">
            <v>0.1</v>
          </cell>
          <cell r="AM147">
            <v>0.1</v>
          </cell>
          <cell r="AN147">
            <v>0.1</v>
          </cell>
          <cell r="AO147">
            <v>0.1</v>
          </cell>
          <cell r="AP147">
            <v>0.1</v>
          </cell>
          <cell r="AQ147">
            <v>0.1</v>
          </cell>
          <cell r="AR147">
            <v>0.1</v>
          </cell>
          <cell r="AS147">
            <v>0.1</v>
          </cell>
          <cell r="AT147">
            <v>0.1</v>
          </cell>
          <cell r="AU147">
            <v>0.1</v>
          </cell>
          <cell r="AV147">
            <v>2.5000000000000001E-2</v>
          </cell>
          <cell r="AW147">
            <v>2.5000000000000001E-2</v>
          </cell>
          <cell r="AX147">
            <v>2.5000000000000001E-2</v>
          </cell>
          <cell r="AY147">
            <v>2.5000000000000001E-2</v>
          </cell>
          <cell r="AZ147">
            <v>2.5000000000000001E-2</v>
          </cell>
          <cell r="BA147">
            <v>2.5000000000000001E-2</v>
          </cell>
          <cell r="BB147">
            <v>2.5000000000000001E-2</v>
          </cell>
          <cell r="BC147">
            <v>2.5000000000000001E-2</v>
          </cell>
          <cell r="BD147">
            <v>2.5000000000000001E-2</v>
          </cell>
          <cell r="BE147">
            <v>2.5000000000000001E-2</v>
          </cell>
          <cell r="BF147">
            <v>2.5000000000000001E-2</v>
          </cell>
          <cell r="BG147">
            <v>2.5000000000000001E-2</v>
          </cell>
          <cell r="BH147">
            <v>0.1</v>
          </cell>
          <cell r="BI147">
            <v>0.1</v>
          </cell>
          <cell r="BJ147">
            <v>0.1</v>
          </cell>
          <cell r="BK147">
            <v>0.1</v>
          </cell>
          <cell r="BL147">
            <v>0.1</v>
          </cell>
          <cell r="BM147">
            <v>0.1</v>
          </cell>
          <cell r="BN147">
            <v>0.1</v>
          </cell>
          <cell r="BO147">
            <v>0.1</v>
          </cell>
          <cell r="BP147">
            <v>0.1</v>
          </cell>
          <cell r="BQ147">
            <v>0.1</v>
          </cell>
          <cell r="BR147">
            <v>0.1</v>
          </cell>
          <cell r="BS147">
            <v>0.1</v>
          </cell>
          <cell r="BT147" t="str">
            <v>CFE</v>
          </cell>
          <cell r="BU147" t="str">
            <v>INT</v>
          </cell>
          <cell r="BV147">
            <v>2.6000000000000002E-2</v>
          </cell>
          <cell r="BW147">
            <v>2.6000000000000002E-2</v>
          </cell>
          <cell r="BX147">
            <v>0</v>
          </cell>
          <cell r="BY147">
            <v>6.1221263162311114E-2</v>
          </cell>
          <cell r="BZ147">
            <v>6.3670113688803556E-2</v>
          </cell>
          <cell r="CB147">
            <v>1.0347999999999999</v>
          </cell>
          <cell r="CC147">
            <v>1.04</v>
          </cell>
          <cell r="CD147">
            <v>1.04</v>
          </cell>
        </row>
        <row r="148">
          <cell r="A148">
            <v>1</v>
          </cell>
          <cell r="B148">
            <v>4</v>
          </cell>
          <cell r="C148" t="str">
            <v>DIC</v>
          </cell>
          <cell r="D148">
            <v>47818</v>
          </cell>
          <cell r="E148">
            <v>2030</v>
          </cell>
          <cell r="F148" t="str">
            <v>MAZATEPEC</v>
          </cell>
          <cell r="G148">
            <v>3</v>
          </cell>
          <cell r="H148" t="str">
            <v>HID</v>
          </cell>
          <cell r="I148">
            <v>55</v>
          </cell>
          <cell r="J148">
            <v>55</v>
          </cell>
          <cell r="K148" t="str">
            <v>ABR</v>
          </cell>
          <cell r="L148">
            <v>1963</v>
          </cell>
          <cell r="M148" t="str">
            <v>ORI</v>
          </cell>
          <cell r="N148" t="str">
            <v>POZARICA</v>
          </cell>
          <cell r="O148" t="str">
            <v>HID</v>
          </cell>
          <cell r="P148">
            <v>23102</v>
          </cell>
          <cell r="Q148">
            <v>3.1240000000000001</v>
          </cell>
          <cell r="R148">
            <v>0.27500000000000002</v>
          </cell>
          <cell r="S148">
            <v>48.508830526072884</v>
          </cell>
          <cell r="T148">
            <v>5.0000000000000001E-3</v>
          </cell>
          <cell r="U148">
            <v>2030</v>
          </cell>
          <cell r="V148" t="str">
            <v>S</v>
          </cell>
          <cell r="W148" t="str">
            <v>PUE</v>
          </cell>
          <cell r="X148">
            <v>8.5199999999999998E-2</v>
          </cell>
          <cell r="Y148">
            <v>8.5199999999999998E-2</v>
          </cell>
          <cell r="Z148">
            <v>8.5199999999999998E-2</v>
          </cell>
          <cell r="AA148">
            <v>8.5199999999999998E-2</v>
          </cell>
          <cell r="AB148">
            <v>2.8400000000000002E-2</v>
          </cell>
          <cell r="AC148">
            <v>2.8400000000000002E-2</v>
          </cell>
          <cell r="AD148">
            <v>2.8400000000000002E-2</v>
          </cell>
          <cell r="AE148">
            <v>2.8400000000000002E-2</v>
          </cell>
          <cell r="AF148">
            <v>2.8400000000000002E-2</v>
          </cell>
          <cell r="AG148">
            <v>5.6800000000000003E-2</v>
          </cell>
          <cell r="AH148">
            <v>5.6800000000000003E-2</v>
          </cell>
          <cell r="AI148">
            <v>5.6800000000000003E-2</v>
          </cell>
          <cell r="AJ148">
            <v>5.0000000000000001E-3</v>
          </cell>
          <cell r="AK148">
            <v>5.0000000000000001E-3</v>
          </cell>
          <cell r="AL148">
            <v>5.0000000000000001E-3</v>
          </cell>
          <cell r="AM148">
            <v>5.0000000000000001E-3</v>
          </cell>
          <cell r="AN148">
            <v>5.0000000000000001E-3</v>
          </cell>
          <cell r="AO148">
            <v>5.0000000000000001E-3</v>
          </cell>
          <cell r="AP148">
            <v>5.0000000000000001E-3</v>
          </cell>
          <cell r="AQ148">
            <v>5.0000000000000001E-3</v>
          </cell>
          <cell r="AR148">
            <v>5.0000000000000001E-3</v>
          </cell>
          <cell r="AS148">
            <v>5.0000000000000001E-3</v>
          </cell>
          <cell r="AT148">
            <v>5.0000000000000001E-3</v>
          </cell>
          <cell r="AU148">
            <v>5.0000000000000001E-3</v>
          </cell>
          <cell r="AV148">
            <v>8.5199999999999998E-2</v>
          </cell>
          <cell r="AW148">
            <v>8.5199999999999998E-2</v>
          </cell>
          <cell r="AX148">
            <v>8.5199999999999998E-2</v>
          </cell>
          <cell r="AY148">
            <v>8.5199999999999998E-2</v>
          </cell>
          <cell r="AZ148">
            <v>2.8400000000000002E-2</v>
          </cell>
          <cell r="BA148">
            <v>2.8400000000000002E-2</v>
          </cell>
          <cell r="BB148">
            <v>2.8400000000000002E-2</v>
          </cell>
          <cell r="BC148">
            <v>2.8400000000000002E-2</v>
          </cell>
          <cell r="BD148">
            <v>2.8400000000000002E-2</v>
          </cell>
          <cell r="BE148">
            <v>5.6800000000000003E-2</v>
          </cell>
          <cell r="BF148">
            <v>5.6800000000000003E-2</v>
          </cell>
          <cell r="BG148">
            <v>5.6800000000000003E-2</v>
          </cell>
          <cell r="BH148">
            <v>5.0000000000000001E-3</v>
          </cell>
          <cell r="BI148">
            <v>5.0000000000000001E-3</v>
          </cell>
          <cell r="BJ148">
            <v>5.0000000000000001E-3</v>
          </cell>
          <cell r="BK148">
            <v>5.0000000000000001E-3</v>
          </cell>
          <cell r="BL148">
            <v>5.0000000000000001E-3</v>
          </cell>
          <cell r="BM148">
            <v>5.0000000000000001E-3</v>
          </cell>
          <cell r="BN148">
            <v>5.0000000000000001E-3</v>
          </cell>
          <cell r="BO148">
            <v>5.0000000000000001E-3</v>
          </cell>
          <cell r="BP148">
            <v>5.0000000000000001E-3</v>
          </cell>
          <cell r="BQ148">
            <v>5.0000000000000001E-3</v>
          </cell>
          <cell r="BR148">
            <v>5.0000000000000001E-3</v>
          </cell>
          <cell r="BS148">
            <v>5.0000000000000001E-3</v>
          </cell>
          <cell r="BT148" t="str">
            <v>CFE</v>
          </cell>
          <cell r="BU148" t="str">
            <v>INT</v>
          </cell>
          <cell r="BV148">
            <v>3.1240000000000001</v>
          </cell>
          <cell r="BW148">
            <v>3.1240000000000001</v>
          </cell>
          <cell r="BX148">
            <v>0</v>
          </cell>
          <cell r="BY148">
            <v>6.1221263162311114E-2</v>
          </cell>
          <cell r="BZ148">
            <v>3.3671694739271114</v>
          </cell>
          <cell r="CB148">
            <v>54.725000000000001</v>
          </cell>
          <cell r="CC148">
            <v>55</v>
          </cell>
          <cell r="CD148">
            <v>55</v>
          </cell>
        </row>
        <row r="149">
          <cell r="A149">
            <v>1</v>
          </cell>
          <cell r="B149">
            <v>5</v>
          </cell>
          <cell r="C149" t="str">
            <v>DIC</v>
          </cell>
          <cell r="D149">
            <v>47818</v>
          </cell>
          <cell r="E149">
            <v>2030</v>
          </cell>
          <cell r="F149" t="str">
            <v>S.  ALVARADO   ( SANALONA )</v>
          </cell>
          <cell r="G149">
            <v>1</v>
          </cell>
          <cell r="H149" t="str">
            <v>HID</v>
          </cell>
          <cell r="I149">
            <v>7</v>
          </cell>
          <cell r="J149">
            <v>7</v>
          </cell>
          <cell r="K149" t="str">
            <v>MAY</v>
          </cell>
          <cell r="L149">
            <v>1963</v>
          </cell>
          <cell r="M149" t="str">
            <v>NOR</v>
          </cell>
          <cell r="N149" t="str">
            <v>CULIACAN</v>
          </cell>
          <cell r="O149" t="str">
            <v>HID</v>
          </cell>
          <cell r="P149">
            <v>23132</v>
          </cell>
          <cell r="Q149">
            <v>3.5000000000000003E-2</v>
          </cell>
          <cell r="R149">
            <v>0.12250000000000001</v>
          </cell>
          <cell r="S149">
            <v>6.9649999999999999</v>
          </cell>
          <cell r="T149">
            <v>5.0000000000000001E-3</v>
          </cell>
          <cell r="U149">
            <v>2030</v>
          </cell>
          <cell r="V149" t="str">
            <v>N</v>
          </cell>
          <cell r="W149" t="str">
            <v>SIN</v>
          </cell>
          <cell r="X149">
            <v>5.0000000000000001E-3</v>
          </cell>
          <cell r="Y149">
            <v>5.0000000000000001E-3</v>
          </cell>
          <cell r="Z149">
            <v>5.0000000000000001E-3</v>
          </cell>
          <cell r="AA149">
            <v>5.0000000000000001E-3</v>
          </cell>
          <cell r="AB149">
            <v>5.0000000000000001E-3</v>
          </cell>
          <cell r="AC149">
            <v>5.0000000000000001E-3</v>
          </cell>
          <cell r="AD149">
            <v>5.0000000000000001E-3</v>
          </cell>
          <cell r="AE149">
            <v>5.0000000000000001E-3</v>
          </cell>
          <cell r="AF149">
            <v>5.0000000000000001E-3</v>
          </cell>
          <cell r="AG149">
            <v>5.0000000000000001E-3</v>
          </cell>
          <cell r="AH149">
            <v>5.0000000000000001E-3</v>
          </cell>
          <cell r="AI149">
            <v>5.0000000000000001E-3</v>
          </cell>
          <cell r="AJ149">
            <v>1.7500000000000002E-2</v>
          </cell>
          <cell r="AK149">
            <v>1.7500000000000002E-2</v>
          </cell>
          <cell r="AL149">
            <v>1.7500000000000002E-2</v>
          </cell>
          <cell r="AM149">
            <v>1.7500000000000002E-2</v>
          </cell>
          <cell r="AN149">
            <v>1.7500000000000002E-2</v>
          </cell>
          <cell r="AO149">
            <v>1.7500000000000002E-2</v>
          </cell>
          <cell r="AP149">
            <v>1.7500000000000002E-2</v>
          </cell>
          <cell r="AQ149">
            <v>1.7500000000000002E-2</v>
          </cell>
          <cell r="AR149">
            <v>1.7500000000000002E-2</v>
          </cell>
          <cell r="AS149">
            <v>1.7500000000000002E-2</v>
          </cell>
          <cell r="AT149">
            <v>1.7500000000000002E-2</v>
          </cell>
          <cell r="AU149">
            <v>1.7500000000000002E-2</v>
          </cell>
          <cell r="AV149">
            <v>5.0000000000000001E-3</v>
          </cell>
          <cell r="AW149">
            <v>5.0000000000000001E-3</v>
          </cell>
          <cell r="AX149">
            <v>5.0000000000000001E-3</v>
          </cell>
          <cell r="AY149">
            <v>5.0000000000000001E-3</v>
          </cell>
          <cell r="AZ149">
            <v>5.0000000000000001E-3</v>
          </cell>
          <cell r="BA149">
            <v>5.0000000000000001E-3</v>
          </cell>
          <cell r="BB149">
            <v>5.0000000000000001E-3</v>
          </cell>
          <cell r="BC149">
            <v>5.0000000000000001E-3</v>
          </cell>
          <cell r="BD149">
            <v>5.0000000000000001E-3</v>
          </cell>
          <cell r="BE149">
            <v>5.0000000000000001E-3</v>
          </cell>
          <cell r="BF149">
            <v>5.0000000000000001E-3</v>
          </cell>
          <cell r="BG149">
            <v>5.0000000000000001E-3</v>
          </cell>
          <cell r="BH149">
            <v>1.7500000000000002E-2</v>
          </cell>
          <cell r="BI149">
            <v>1.7500000000000002E-2</v>
          </cell>
          <cell r="BJ149">
            <v>1.7500000000000002E-2</v>
          </cell>
          <cell r="BK149">
            <v>1.7500000000000002E-2</v>
          </cell>
          <cell r="BL149">
            <v>1.7500000000000002E-2</v>
          </cell>
          <cell r="BM149">
            <v>1.7500000000000002E-2</v>
          </cell>
          <cell r="BN149">
            <v>1.7500000000000002E-2</v>
          </cell>
          <cell r="BO149">
            <v>1.7500000000000002E-2</v>
          </cell>
          <cell r="BP149">
            <v>1.7500000000000002E-2</v>
          </cell>
          <cell r="BQ149">
            <v>1.7500000000000002E-2</v>
          </cell>
          <cell r="BR149">
            <v>1.7500000000000002E-2</v>
          </cell>
          <cell r="BS149">
            <v>1.7500000000000002E-2</v>
          </cell>
          <cell r="BT149" t="str">
            <v>CFE</v>
          </cell>
          <cell r="BU149" t="str">
            <v>INT</v>
          </cell>
          <cell r="BV149">
            <v>3.5000000000000003E-2</v>
          </cell>
          <cell r="BW149">
            <v>3.5000000000000003E-2</v>
          </cell>
          <cell r="BX149">
            <v>0</v>
          </cell>
          <cell r="BY149">
            <v>0</v>
          </cell>
          <cell r="CB149">
            <v>6.9649999999999999</v>
          </cell>
          <cell r="CC149">
            <v>7</v>
          </cell>
          <cell r="CD149">
            <v>7</v>
          </cell>
          <cell r="CE149">
            <v>7</v>
          </cell>
        </row>
        <row r="150">
          <cell r="A150">
            <v>1</v>
          </cell>
          <cell r="B150">
            <v>8</v>
          </cell>
          <cell r="C150" t="str">
            <v>MAR</v>
          </cell>
          <cell r="D150">
            <v>47543</v>
          </cell>
          <cell r="E150">
            <v>2030</v>
          </cell>
          <cell r="F150" t="str">
            <v>M.  M.  DIÉGUEZ   ( STA.  ROSA )</v>
          </cell>
          <cell r="G150">
            <v>2</v>
          </cell>
          <cell r="H150" t="str">
            <v>HID</v>
          </cell>
          <cell r="I150">
            <v>35</v>
          </cell>
          <cell r="J150">
            <v>35</v>
          </cell>
          <cell r="K150" t="str">
            <v>AGO</v>
          </cell>
          <cell r="L150">
            <v>1964</v>
          </cell>
          <cell r="M150" t="str">
            <v>OCC</v>
          </cell>
          <cell r="N150" t="str">
            <v>GUADALAJA</v>
          </cell>
          <cell r="O150" t="str">
            <v>HID</v>
          </cell>
          <cell r="P150">
            <v>23590</v>
          </cell>
          <cell r="Q150">
            <v>0.875</v>
          </cell>
          <cell r="R150">
            <v>0.61250000000000004</v>
          </cell>
          <cell r="S150">
            <v>31.982255789319112</v>
          </cell>
          <cell r="T150">
            <v>5.0000000000000001E-3</v>
          </cell>
          <cell r="U150">
            <v>2030</v>
          </cell>
          <cell r="V150" t="str">
            <v>S</v>
          </cell>
          <cell r="W150" t="str">
            <v>JAL</v>
          </cell>
          <cell r="X150">
            <v>2.5000000000000001E-2</v>
          </cell>
          <cell r="Y150">
            <v>2.5000000000000001E-2</v>
          </cell>
          <cell r="Z150">
            <v>2.5000000000000001E-2</v>
          </cell>
          <cell r="AA150">
            <v>2.5000000000000001E-2</v>
          </cell>
          <cell r="AB150">
            <v>2.5000000000000001E-2</v>
          </cell>
          <cell r="AC150">
            <v>2.5000000000000001E-2</v>
          </cell>
          <cell r="AD150">
            <v>2.5000000000000001E-2</v>
          </cell>
          <cell r="AE150">
            <v>2.5000000000000001E-2</v>
          </cell>
          <cell r="AF150">
            <v>2.5000000000000001E-2</v>
          </cell>
          <cell r="AG150">
            <v>2.5000000000000001E-2</v>
          </cell>
          <cell r="AH150">
            <v>2.5000000000000001E-2</v>
          </cell>
          <cell r="AI150">
            <v>2.5000000000000001E-2</v>
          </cell>
          <cell r="AJ150">
            <v>1.7500000000000002E-2</v>
          </cell>
          <cell r="AK150">
            <v>1.7500000000000002E-2</v>
          </cell>
          <cell r="AL150">
            <v>1.7500000000000002E-2</v>
          </cell>
          <cell r="AM150">
            <v>1.7500000000000002E-2</v>
          </cell>
          <cell r="AN150">
            <v>1.7500000000000002E-2</v>
          </cell>
          <cell r="AO150">
            <v>1.7500000000000002E-2</v>
          </cell>
          <cell r="AP150">
            <v>1.7500000000000002E-2</v>
          </cell>
          <cell r="AQ150">
            <v>1.7500000000000002E-2</v>
          </cell>
          <cell r="AR150">
            <v>1.7500000000000002E-2</v>
          </cell>
          <cell r="AS150">
            <v>1.7500000000000002E-2</v>
          </cell>
          <cell r="AT150">
            <v>1.7500000000000002E-2</v>
          </cell>
          <cell r="AU150">
            <v>1.7500000000000002E-2</v>
          </cell>
          <cell r="AV150">
            <v>2.5000000000000001E-2</v>
          </cell>
          <cell r="AW150">
            <v>2.5000000000000001E-2</v>
          </cell>
          <cell r="AX150">
            <v>2.5000000000000001E-2</v>
          </cell>
          <cell r="AY150">
            <v>2.5000000000000001E-2</v>
          </cell>
          <cell r="AZ150">
            <v>2.5000000000000001E-2</v>
          </cell>
          <cell r="BA150">
            <v>2.5000000000000001E-2</v>
          </cell>
          <cell r="BB150">
            <v>2.5000000000000001E-2</v>
          </cell>
          <cell r="BC150">
            <v>2.5000000000000001E-2</v>
          </cell>
          <cell r="BD150">
            <v>2.5000000000000001E-2</v>
          </cell>
          <cell r="BE150">
            <v>2.5000000000000001E-2</v>
          </cell>
          <cell r="BF150">
            <v>2.5000000000000001E-2</v>
          </cell>
          <cell r="BG150">
            <v>2.5000000000000001E-2</v>
          </cell>
          <cell r="BH150">
            <v>1.7500000000000002E-2</v>
          </cell>
          <cell r="BI150">
            <v>1.7500000000000002E-2</v>
          </cell>
          <cell r="BJ150">
            <v>1.7500000000000002E-2</v>
          </cell>
          <cell r="BK150">
            <v>1.7500000000000002E-2</v>
          </cell>
          <cell r="BL150">
            <v>1.7500000000000002E-2</v>
          </cell>
          <cell r="BM150">
            <v>1.7500000000000002E-2</v>
          </cell>
          <cell r="BN150">
            <v>1.7500000000000002E-2</v>
          </cell>
          <cell r="BO150">
            <v>1.7500000000000002E-2</v>
          </cell>
          <cell r="BP150">
            <v>1.7500000000000002E-2</v>
          </cell>
          <cell r="BQ150">
            <v>1.7500000000000002E-2</v>
          </cell>
          <cell r="BR150">
            <v>1.7500000000000002E-2</v>
          </cell>
          <cell r="BS150">
            <v>1.7500000000000002E-2</v>
          </cell>
          <cell r="BT150" t="str">
            <v>CFE</v>
          </cell>
          <cell r="BU150" t="str">
            <v>INT</v>
          </cell>
          <cell r="BV150">
            <v>0.875</v>
          </cell>
          <cell r="BW150">
            <v>0.875</v>
          </cell>
          <cell r="BX150">
            <v>0</v>
          </cell>
          <cell r="BY150">
            <v>6.1221263162311114E-2</v>
          </cell>
          <cell r="BZ150">
            <v>2.1427442106808892</v>
          </cell>
          <cell r="CA150" t="str">
            <v>C</v>
          </cell>
          <cell r="CB150">
            <v>34.825000000000003</v>
          </cell>
          <cell r="CC150">
            <v>35</v>
          </cell>
          <cell r="CD150">
            <v>35</v>
          </cell>
        </row>
        <row r="151">
          <cell r="A151">
            <v>1</v>
          </cell>
          <cell r="B151">
            <v>8</v>
          </cell>
          <cell r="C151" t="str">
            <v>DIC</v>
          </cell>
          <cell r="D151">
            <v>47818</v>
          </cell>
          <cell r="E151">
            <v>2030</v>
          </cell>
          <cell r="F151" t="str">
            <v>27  DE  SEPTIEMBRE   ( EL FUERTE )</v>
          </cell>
          <cell r="G151">
            <v>3</v>
          </cell>
          <cell r="H151" t="str">
            <v>HID</v>
          </cell>
          <cell r="I151">
            <v>19.8</v>
          </cell>
          <cell r="J151">
            <v>19.8</v>
          </cell>
          <cell r="K151" t="str">
            <v>AGO</v>
          </cell>
          <cell r="L151">
            <v>1964</v>
          </cell>
          <cell r="M151" t="str">
            <v>NOR</v>
          </cell>
          <cell r="N151" t="str">
            <v>MOCHIS</v>
          </cell>
          <cell r="O151" t="str">
            <v>HID</v>
          </cell>
          <cell r="P151">
            <v>23590</v>
          </cell>
          <cell r="Q151">
            <v>9.9000000000000005E-2</v>
          </cell>
          <cell r="R151">
            <v>0.34650000000000003</v>
          </cell>
          <cell r="S151">
            <v>19.701000000000001</v>
          </cell>
          <cell r="T151">
            <v>5.0000000000000001E-3</v>
          </cell>
          <cell r="U151">
            <v>2030</v>
          </cell>
          <cell r="V151" t="str">
            <v>N</v>
          </cell>
          <cell r="W151" t="str">
            <v>SIN</v>
          </cell>
          <cell r="X151">
            <v>5.0000000000000001E-3</v>
          </cell>
          <cell r="Y151">
            <v>5.0000000000000001E-3</v>
          </cell>
          <cell r="Z151">
            <v>5.0000000000000001E-3</v>
          </cell>
          <cell r="AA151">
            <v>5.0000000000000001E-3</v>
          </cell>
          <cell r="AB151">
            <v>5.0000000000000001E-3</v>
          </cell>
          <cell r="AC151">
            <v>5.0000000000000001E-3</v>
          </cell>
          <cell r="AD151">
            <v>5.0000000000000001E-3</v>
          </cell>
          <cell r="AE151">
            <v>5.0000000000000001E-3</v>
          </cell>
          <cell r="AF151">
            <v>5.0000000000000001E-3</v>
          </cell>
          <cell r="AG151">
            <v>5.0000000000000001E-3</v>
          </cell>
          <cell r="AH151">
            <v>5.0000000000000001E-3</v>
          </cell>
          <cell r="AI151">
            <v>5.0000000000000001E-3</v>
          </cell>
          <cell r="AJ151">
            <v>1.7500000000000002E-2</v>
          </cell>
          <cell r="AK151">
            <v>1.7500000000000002E-2</v>
          </cell>
          <cell r="AL151">
            <v>1.7500000000000002E-2</v>
          </cell>
          <cell r="AM151">
            <v>1.7500000000000002E-2</v>
          </cell>
          <cell r="AN151">
            <v>1.7500000000000002E-2</v>
          </cell>
          <cell r="AO151">
            <v>1.7500000000000002E-2</v>
          </cell>
          <cell r="AP151">
            <v>1.7500000000000002E-2</v>
          </cell>
          <cell r="AQ151">
            <v>1.7500000000000002E-2</v>
          </cell>
          <cell r="AR151">
            <v>1.7500000000000002E-2</v>
          </cell>
          <cell r="AS151">
            <v>1.7500000000000002E-2</v>
          </cell>
          <cell r="AT151">
            <v>1.7500000000000002E-2</v>
          </cell>
          <cell r="AU151">
            <v>1.7500000000000002E-2</v>
          </cell>
          <cell r="AV151">
            <v>5.0000000000000001E-3</v>
          </cell>
          <cell r="AW151">
            <v>5.0000000000000001E-3</v>
          </cell>
          <cell r="AX151">
            <v>5.0000000000000001E-3</v>
          </cell>
          <cell r="AY151">
            <v>5.0000000000000001E-3</v>
          </cell>
          <cell r="AZ151">
            <v>5.0000000000000001E-3</v>
          </cell>
          <cell r="BA151">
            <v>5.0000000000000001E-3</v>
          </cell>
          <cell r="BB151">
            <v>5.0000000000000001E-3</v>
          </cell>
          <cell r="BC151">
            <v>5.0000000000000001E-3</v>
          </cell>
          <cell r="BD151">
            <v>5.0000000000000001E-3</v>
          </cell>
          <cell r="BE151">
            <v>5.0000000000000001E-3</v>
          </cell>
          <cell r="BF151">
            <v>5.0000000000000001E-3</v>
          </cell>
          <cell r="BG151">
            <v>5.0000000000000001E-3</v>
          </cell>
          <cell r="BH151">
            <v>1.7500000000000002E-2</v>
          </cell>
          <cell r="BI151">
            <v>1.7500000000000002E-2</v>
          </cell>
          <cell r="BJ151">
            <v>1.7500000000000002E-2</v>
          </cell>
          <cell r="BK151">
            <v>1.7500000000000002E-2</v>
          </cell>
          <cell r="BL151">
            <v>1.7500000000000002E-2</v>
          </cell>
          <cell r="BM151">
            <v>1.7500000000000002E-2</v>
          </cell>
          <cell r="BN151">
            <v>1.7500000000000002E-2</v>
          </cell>
          <cell r="BO151">
            <v>1.7500000000000002E-2</v>
          </cell>
          <cell r="BP151">
            <v>1.7500000000000002E-2</v>
          </cell>
          <cell r="BQ151">
            <v>1.7500000000000002E-2</v>
          </cell>
          <cell r="BR151">
            <v>1.7500000000000002E-2</v>
          </cell>
          <cell r="BS151">
            <v>1.7500000000000002E-2</v>
          </cell>
          <cell r="BT151" t="str">
            <v>CFE</v>
          </cell>
          <cell r="BU151" t="str">
            <v>INT</v>
          </cell>
          <cell r="BV151">
            <v>9.9000000000000005E-2</v>
          </cell>
          <cell r="BW151">
            <v>9.9000000000000005E-2</v>
          </cell>
          <cell r="BX151">
            <v>0</v>
          </cell>
          <cell r="BY151">
            <v>0</v>
          </cell>
          <cell r="CB151">
            <v>19.701000000000001</v>
          </cell>
          <cell r="CC151">
            <v>19.8</v>
          </cell>
          <cell r="CD151">
            <v>19.8</v>
          </cell>
          <cell r="CE151">
            <v>19.8</v>
          </cell>
        </row>
        <row r="152">
          <cell r="A152">
            <v>1</v>
          </cell>
          <cell r="B152">
            <v>9</v>
          </cell>
          <cell r="C152" t="str">
            <v>OCT</v>
          </cell>
          <cell r="D152">
            <v>47757</v>
          </cell>
          <cell r="E152">
            <v>2030</v>
          </cell>
          <cell r="F152" t="str">
            <v>M.  M.  DIÉGUEZ   ( STA.  ROSA )</v>
          </cell>
          <cell r="G152">
            <v>1</v>
          </cell>
          <cell r="H152" t="str">
            <v>HID</v>
          </cell>
          <cell r="I152">
            <v>35</v>
          </cell>
          <cell r="J152">
            <v>35</v>
          </cell>
          <cell r="K152" t="str">
            <v>SEP</v>
          </cell>
          <cell r="L152">
            <v>1964</v>
          </cell>
          <cell r="M152" t="str">
            <v>OCC</v>
          </cell>
          <cell r="N152" t="str">
            <v>GUADALAJA</v>
          </cell>
          <cell r="O152" t="str">
            <v>HID</v>
          </cell>
          <cell r="P152">
            <v>23621</v>
          </cell>
          <cell r="Q152">
            <v>0.875</v>
          </cell>
          <cell r="R152">
            <v>0.61250000000000004</v>
          </cell>
          <cell r="S152">
            <v>31.982255789319112</v>
          </cell>
          <cell r="T152">
            <v>5.0000000000000001E-3</v>
          </cell>
          <cell r="U152">
            <v>2030</v>
          </cell>
          <cell r="V152" t="str">
            <v>S</v>
          </cell>
          <cell r="W152" t="str">
            <v>JAL</v>
          </cell>
          <cell r="X152">
            <v>2.5000000000000001E-2</v>
          </cell>
          <cell r="Y152">
            <v>2.5000000000000001E-2</v>
          </cell>
          <cell r="Z152">
            <v>2.5000000000000001E-2</v>
          </cell>
          <cell r="AA152">
            <v>2.5000000000000001E-2</v>
          </cell>
          <cell r="AB152">
            <v>2.5000000000000001E-2</v>
          </cell>
          <cell r="AC152">
            <v>2.5000000000000001E-2</v>
          </cell>
          <cell r="AD152">
            <v>2.5000000000000001E-2</v>
          </cell>
          <cell r="AE152">
            <v>2.5000000000000001E-2</v>
          </cell>
          <cell r="AF152">
            <v>2.5000000000000001E-2</v>
          </cell>
          <cell r="AG152">
            <v>2.5000000000000001E-2</v>
          </cell>
          <cell r="AH152">
            <v>2.5000000000000001E-2</v>
          </cell>
          <cell r="AI152">
            <v>2.5000000000000001E-2</v>
          </cell>
          <cell r="AJ152">
            <v>1.7500000000000002E-2</v>
          </cell>
          <cell r="AK152">
            <v>1.7500000000000002E-2</v>
          </cell>
          <cell r="AL152">
            <v>1.7500000000000002E-2</v>
          </cell>
          <cell r="AM152">
            <v>1.7500000000000002E-2</v>
          </cell>
          <cell r="AN152">
            <v>1.7500000000000002E-2</v>
          </cell>
          <cell r="AO152">
            <v>1.7500000000000002E-2</v>
          </cell>
          <cell r="AP152">
            <v>1.7500000000000002E-2</v>
          </cell>
          <cell r="AQ152">
            <v>1.7500000000000002E-2</v>
          </cell>
          <cell r="AR152">
            <v>1.7500000000000002E-2</v>
          </cell>
          <cell r="AS152">
            <v>1.7500000000000002E-2</v>
          </cell>
          <cell r="AT152">
            <v>1.7500000000000002E-2</v>
          </cell>
          <cell r="AU152">
            <v>1.7500000000000002E-2</v>
          </cell>
          <cell r="AV152">
            <v>2.5000000000000001E-2</v>
          </cell>
          <cell r="AW152">
            <v>2.5000000000000001E-2</v>
          </cell>
          <cell r="AX152">
            <v>2.5000000000000001E-2</v>
          </cell>
          <cell r="AY152">
            <v>2.5000000000000001E-2</v>
          </cell>
          <cell r="AZ152">
            <v>2.5000000000000001E-2</v>
          </cell>
          <cell r="BA152">
            <v>2.5000000000000001E-2</v>
          </cell>
          <cell r="BB152">
            <v>2.5000000000000001E-2</v>
          </cell>
          <cell r="BC152">
            <v>2.5000000000000001E-2</v>
          </cell>
          <cell r="BD152">
            <v>2.5000000000000001E-2</v>
          </cell>
          <cell r="BE152">
            <v>2.5000000000000001E-2</v>
          </cell>
          <cell r="BF152">
            <v>2.5000000000000001E-2</v>
          </cell>
          <cell r="BG152">
            <v>2.5000000000000001E-2</v>
          </cell>
          <cell r="BH152">
            <v>1.7500000000000002E-2</v>
          </cell>
          <cell r="BI152">
            <v>1.7500000000000002E-2</v>
          </cell>
          <cell r="BJ152">
            <v>1.7500000000000002E-2</v>
          </cell>
          <cell r="BK152">
            <v>1.7500000000000002E-2</v>
          </cell>
          <cell r="BL152">
            <v>1.7500000000000002E-2</v>
          </cell>
          <cell r="BM152">
            <v>1.7500000000000002E-2</v>
          </cell>
          <cell r="BN152">
            <v>1.7500000000000002E-2</v>
          </cell>
          <cell r="BO152">
            <v>1.7500000000000002E-2</v>
          </cell>
          <cell r="BP152">
            <v>1.7500000000000002E-2</v>
          </cell>
          <cell r="BQ152">
            <v>1.7500000000000002E-2</v>
          </cell>
          <cell r="BR152">
            <v>1.7500000000000002E-2</v>
          </cell>
          <cell r="BS152">
            <v>1.7500000000000002E-2</v>
          </cell>
          <cell r="BT152" t="str">
            <v>CFE</v>
          </cell>
          <cell r="BU152" t="str">
            <v>INT</v>
          </cell>
          <cell r="BV152">
            <v>0.875</v>
          </cell>
          <cell r="BW152">
            <v>0.875</v>
          </cell>
          <cell r="BX152">
            <v>0</v>
          </cell>
          <cell r="BY152">
            <v>6.1221263162311114E-2</v>
          </cell>
          <cell r="BZ152">
            <v>2.1427442106808892</v>
          </cell>
          <cell r="CA152" t="str">
            <v>C</v>
          </cell>
          <cell r="CB152">
            <v>34.825000000000003</v>
          </cell>
          <cell r="CC152">
            <v>35</v>
          </cell>
          <cell r="CD152">
            <v>35</v>
          </cell>
        </row>
        <row r="153">
          <cell r="A153">
            <v>1</v>
          </cell>
          <cell r="B153">
            <v>9</v>
          </cell>
          <cell r="C153" t="str">
            <v>DIC</v>
          </cell>
          <cell r="D153">
            <v>47818</v>
          </cell>
          <cell r="E153">
            <v>2030</v>
          </cell>
          <cell r="F153" t="str">
            <v>MAZATEPEC</v>
          </cell>
          <cell r="G153">
            <v>4</v>
          </cell>
          <cell r="H153" t="str">
            <v>HID</v>
          </cell>
          <cell r="I153">
            <v>55</v>
          </cell>
          <cell r="J153">
            <v>55</v>
          </cell>
          <cell r="K153" t="str">
            <v>SEP</v>
          </cell>
          <cell r="L153">
            <v>1964</v>
          </cell>
          <cell r="M153" t="str">
            <v>ORI</v>
          </cell>
          <cell r="N153" t="str">
            <v>POZARICA</v>
          </cell>
          <cell r="O153" t="str">
            <v>HID</v>
          </cell>
          <cell r="P153">
            <v>23621</v>
          </cell>
          <cell r="Q153">
            <v>3.1240000000000001</v>
          </cell>
          <cell r="R153">
            <v>0.27500000000000002</v>
          </cell>
          <cell r="S153">
            <v>48.508830526072884</v>
          </cell>
          <cell r="T153">
            <v>5.0000000000000001E-3</v>
          </cell>
          <cell r="U153">
            <v>2030</v>
          </cell>
          <cell r="V153" t="str">
            <v>S</v>
          </cell>
          <cell r="W153" t="str">
            <v>PUE</v>
          </cell>
          <cell r="X153">
            <v>8.5199999999999998E-2</v>
          </cell>
          <cell r="Y153">
            <v>8.5199999999999998E-2</v>
          </cell>
          <cell r="Z153">
            <v>8.5199999999999998E-2</v>
          </cell>
          <cell r="AA153">
            <v>8.5199999999999998E-2</v>
          </cell>
          <cell r="AB153">
            <v>2.8400000000000002E-2</v>
          </cell>
          <cell r="AC153">
            <v>2.8400000000000002E-2</v>
          </cell>
          <cell r="AD153">
            <v>2.8400000000000002E-2</v>
          </cell>
          <cell r="AE153">
            <v>2.8400000000000002E-2</v>
          </cell>
          <cell r="AF153">
            <v>2.8400000000000002E-2</v>
          </cell>
          <cell r="AG153">
            <v>5.6800000000000003E-2</v>
          </cell>
          <cell r="AH153">
            <v>5.6800000000000003E-2</v>
          </cell>
          <cell r="AI153">
            <v>5.6800000000000003E-2</v>
          </cell>
          <cell r="AJ153">
            <v>5.0000000000000001E-3</v>
          </cell>
          <cell r="AK153">
            <v>5.0000000000000001E-3</v>
          </cell>
          <cell r="AL153">
            <v>5.0000000000000001E-3</v>
          </cell>
          <cell r="AM153">
            <v>5.0000000000000001E-3</v>
          </cell>
          <cell r="AN153">
            <v>5.0000000000000001E-3</v>
          </cell>
          <cell r="AO153">
            <v>5.0000000000000001E-3</v>
          </cell>
          <cell r="AP153">
            <v>5.0000000000000001E-3</v>
          </cell>
          <cell r="AQ153">
            <v>5.0000000000000001E-3</v>
          </cell>
          <cell r="AR153">
            <v>5.0000000000000001E-3</v>
          </cell>
          <cell r="AS153">
            <v>5.0000000000000001E-3</v>
          </cell>
          <cell r="AT153">
            <v>5.0000000000000001E-3</v>
          </cell>
          <cell r="AU153">
            <v>5.0000000000000001E-3</v>
          </cell>
          <cell r="AV153">
            <v>8.5199999999999998E-2</v>
          </cell>
          <cell r="AW153">
            <v>8.5199999999999998E-2</v>
          </cell>
          <cell r="AX153">
            <v>8.5199999999999998E-2</v>
          </cell>
          <cell r="AY153">
            <v>8.5199999999999998E-2</v>
          </cell>
          <cell r="AZ153">
            <v>2.8400000000000002E-2</v>
          </cell>
          <cell r="BA153">
            <v>2.8400000000000002E-2</v>
          </cell>
          <cell r="BB153">
            <v>2.8400000000000002E-2</v>
          </cell>
          <cell r="BC153">
            <v>2.8400000000000002E-2</v>
          </cell>
          <cell r="BD153">
            <v>2.8400000000000002E-2</v>
          </cell>
          <cell r="BE153">
            <v>5.6800000000000003E-2</v>
          </cell>
          <cell r="BF153">
            <v>5.6800000000000003E-2</v>
          </cell>
          <cell r="BG153">
            <v>5.6800000000000003E-2</v>
          </cell>
          <cell r="BH153">
            <v>5.0000000000000001E-3</v>
          </cell>
          <cell r="BI153">
            <v>5.0000000000000001E-3</v>
          </cell>
          <cell r="BJ153">
            <v>5.0000000000000001E-3</v>
          </cell>
          <cell r="BK153">
            <v>5.0000000000000001E-3</v>
          </cell>
          <cell r="BL153">
            <v>5.0000000000000001E-3</v>
          </cell>
          <cell r="BM153">
            <v>5.0000000000000001E-3</v>
          </cell>
          <cell r="BN153">
            <v>5.0000000000000001E-3</v>
          </cell>
          <cell r="BO153">
            <v>5.0000000000000001E-3</v>
          </cell>
          <cell r="BP153">
            <v>5.0000000000000001E-3</v>
          </cell>
          <cell r="BQ153">
            <v>5.0000000000000001E-3</v>
          </cell>
          <cell r="BR153">
            <v>5.0000000000000001E-3</v>
          </cell>
          <cell r="BS153">
            <v>5.0000000000000001E-3</v>
          </cell>
          <cell r="BT153" t="str">
            <v>CFE</v>
          </cell>
          <cell r="BU153" t="str">
            <v>INT</v>
          </cell>
          <cell r="BV153">
            <v>3.1240000000000001</v>
          </cell>
          <cell r="BW153">
            <v>3.1240000000000001</v>
          </cell>
          <cell r="BX153">
            <v>0</v>
          </cell>
          <cell r="BY153">
            <v>6.1221263162311114E-2</v>
          </cell>
          <cell r="BZ153">
            <v>3.3671694739271114</v>
          </cell>
          <cell r="CB153">
            <v>54.725000000000001</v>
          </cell>
          <cell r="CC153">
            <v>55</v>
          </cell>
          <cell r="CD153">
            <v>55</v>
          </cell>
        </row>
        <row r="154">
          <cell r="A154">
            <v>1</v>
          </cell>
          <cell r="B154">
            <v>10</v>
          </cell>
          <cell r="C154" t="str">
            <v>DIC</v>
          </cell>
          <cell r="D154">
            <v>47818</v>
          </cell>
          <cell r="E154">
            <v>2030</v>
          </cell>
          <cell r="I154">
            <v>0</v>
          </cell>
          <cell r="J154">
            <v>0</v>
          </cell>
          <cell r="K154" t="str">
            <v>OCT</v>
          </cell>
          <cell r="L154">
            <v>1964</v>
          </cell>
          <cell r="M154" t="str">
            <v>ORI</v>
          </cell>
          <cell r="N154" t="str">
            <v>ACAPULCO</v>
          </cell>
          <cell r="O154" t="str">
            <v>TER</v>
          </cell>
          <cell r="P154">
            <v>23651</v>
          </cell>
          <cell r="Q154">
            <v>0</v>
          </cell>
          <cell r="R154">
            <v>0</v>
          </cell>
          <cell r="S154">
            <v>0</v>
          </cell>
          <cell r="T154">
            <v>5.0000000000000001E-3</v>
          </cell>
          <cell r="U154">
            <v>2030</v>
          </cell>
          <cell r="V154" t="str">
            <v>S</v>
          </cell>
          <cell r="W154" t="str">
            <v>GRO</v>
          </cell>
          <cell r="X154">
            <v>2.5000000000000001E-2</v>
          </cell>
          <cell r="Y154">
            <v>2.5000000000000001E-2</v>
          </cell>
          <cell r="Z154">
            <v>2.5000000000000001E-2</v>
          </cell>
          <cell r="AA154">
            <v>2.5000000000000001E-2</v>
          </cell>
          <cell r="AB154">
            <v>2.5000000000000001E-2</v>
          </cell>
          <cell r="AC154">
            <v>2.5000000000000001E-2</v>
          </cell>
          <cell r="AD154">
            <v>2.5000000000000001E-2</v>
          </cell>
          <cell r="AE154">
            <v>2.5000000000000001E-2</v>
          </cell>
          <cell r="AF154">
            <v>2.5000000000000001E-2</v>
          </cell>
          <cell r="AG154">
            <v>2.5000000000000001E-2</v>
          </cell>
          <cell r="AH154">
            <v>2.5000000000000001E-2</v>
          </cell>
          <cell r="AI154">
            <v>2.5000000000000001E-2</v>
          </cell>
          <cell r="AJ154">
            <v>0.1</v>
          </cell>
          <cell r="AK154">
            <v>0.1</v>
          </cell>
          <cell r="AL154">
            <v>0.1</v>
          </cell>
          <cell r="AM154">
            <v>0.1</v>
          </cell>
          <cell r="AN154">
            <v>0.1</v>
          </cell>
          <cell r="AO154">
            <v>0.1</v>
          </cell>
          <cell r="AP154">
            <v>0.1</v>
          </cell>
          <cell r="AQ154">
            <v>0.1</v>
          </cell>
          <cell r="AR154">
            <v>0.1</v>
          </cell>
          <cell r="AS154">
            <v>0.1</v>
          </cell>
          <cell r="AT154">
            <v>0.1</v>
          </cell>
          <cell r="AU154">
            <v>0.1</v>
          </cell>
          <cell r="AV154">
            <v>2.5000000000000001E-2</v>
          </cell>
          <cell r="AW154">
            <v>2.5000000000000001E-2</v>
          </cell>
          <cell r="AX154">
            <v>2.5000000000000001E-2</v>
          </cell>
          <cell r="AY154">
            <v>2.5000000000000001E-2</v>
          </cell>
          <cell r="AZ154">
            <v>2.5000000000000001E-2</v>
          </cell>
          <cell r="BA154">
            <v>2.5000000000000001E-2</v>
          </cell>
          <cell r="BB154">
            <v>2.5000000000000001E-2</v>
          </cell>
          <cell r="BC154">
            <v>2.5000000000000001E-2</v>
          </cell>
          <cell r="BD154">
            <v>2.5000000000000001E-2</v>
          </cell>
          <cell r="BE154">
            <v>2.5000000000000001E-2</v>
          </cell>
          <cell r="BF154">
            <v>2.5000000000000001E-2</v>
          </cell>
          <cell r="BG154">
            <v>2.5000000000000001E-2</v>
          </cell>
          <cell r="BH154">
            <v>0.1</v>
          </cell>
          <cell r="BI154">
            <v>0.1</v>
          </cell>
          <cell r="BJ154">
            <v>0.1</v>
          </cell>
          <cell r="BK154">
            <v>0.1</v>
          </cell>
          <cell r="BL154">
            <v>0.1</v>
          </cell>
          <cell r="BM154">
            <v>0.1</v>
          </cell>
          <cell r="BN154">
            <v>0.1</v>
          </cell>
          <cell r="BO154">
            <v>0.1</v>
          </cell>
          <cell r="BP154">
            <v>0.1</v>
          </cell>
          <cell r="BQ154">
            <v>0.1</v>
          </cell>
          <cell r="BR154">
            <v>0.1</v>
          </cell>
          <cell r="BS154">
            <v>0.1</v>
          </cell>
          <cell r="BT154" t="str">
            <v>CFE</v>
          </cell>
          <cell r="BU154" t="str">
            <v>INT</v>
          </cell>
          <cell r="BV154">
            <v>0</v>
          </cell>
          <cell r="BW154">
            <v>0</v>
          </cell>
          <cell r="BX154">
            <v>0</v>
          </cell>
          <cell r="BY154">
            <v>6.1221263162311114E-2</v>
          </cell>
          <cell r="BZ154">
            <v>0</v>
          </cell>
          <cell r="CB154">
            <v>0</v>
          </cell>
          <cell r="CC154">
            <v>0</v>
          </cell>
          <cell r="CD154">
            <v>0</v>
          </cell>
        </row>
        <row r="155">
          <cell r="A155">
            <v>1</v>
          </cell>
          <cell r="B155">
            <v>10</v>
          </cell>
          <cell r="C155" t="str">
            <v>DIC</v>
          </cell>
          <cell r="D155">
            <v>47818</v>
          </cell>
          <cell r="E155">
            <v>2030</v>
          </cell>
          <cell r="F155" t="str">
            <v>S.  ALVARADO   ( SANALONA )</v>
          </cell>
          <cell r="G155">
            <v>2</v>
          </cell>
          <cell r="H155" t="str">
            <v>HID</v>
          </cell>
          <cell r="I155">
            <v>7</v>
          </cell>
          <cell r="J155">
            <v>7</v>
          </cell>
          <cell r="K155" t="str">
            <v>OCT</v>
          </cell>
          <cell r="L155">
            <v>1964</v>
          </cell>
          <cell r="M155" t="str">
            <v>NOR</v>
          </cell>
          <cell r="N155" t="str">
            <v>CULIACAN</v>
          </cell>
          <cell r="O155" t="str">
            <v>HID</v>
          </cell>
          <cell r="P155">
            <v>23651</v>
          </cell>
          <cell r="Q155">
            <v>3.5000000000000003E-2</v>
          </cell>
          <cell r="R155">
            <v>0.12250000000000001</v>
          </cell>
          <cell r="S155">
            <v>6.9649999999999999</v>
          </cell>
          <cell r="T155">
            <v>5.0000000000000001E-3</v>
          </cell>
          <cell r="U155">
            <v>2030</v>
          </cell>
          <cell r="V155" t="str">
            <v>N</v>
          </cell>
          <cell r="W155" t="str">
            <v>SIN</v>
          </cell>
          <cell r="X155">
            <v>5.0000000000000001E-3</v>
          </cell>
          <cell r="Y155">
            <v>5.0000000000000001E-3</v>
          </cell>
          <cell r="Z155">
            <v>5.0000000000000001E-3</v>
          </cell>
          <cell r="AA155">
            <v>5.0000000000000001E-3</v>
          </cell>
          <cell r="AB155">
            <v>5.0000000000000001E-3</v>
          </cell>
          <cell r="AC155">
            <v>5.0000000000000001E-3</v>
          </cell>
          <cell r="AD155">
            <v>5.0000000000000001E-3</v>
          </cell>
          <cell r="AE155">
            <v>5.0000000000000001E-3</v>
          </cell>
          <cell r="AF155">
            <v>5.0000000000000001E-3</v>
          </cell>
          <cell r="AG155">
            <v>5.0000000000000001E-3</v>
          </cell>
          <cell r="AH155">
            <v>5.0000000000000001E-3</v>
          </cell>
          <cell r="AI155">
            <v>5.0000000000000001E-3</v>
          </cell>
          <cell r="AJ155">
            <v>1.7500000000000002E-2</v>
          </cell>
          <cell r="AK155">
            <v>1.7500000000000002E-2</v>
          </cell>
          <cell r="AL155">
            <v>1.7500000000000002E-2</v>
          </cell>
          <cell r="AM155">
            <v>1.7500000000000002E-2</v>
          </cell>
          <cell r="AN155">
            <v>1.7500000000000002E-2</v>
          </cell>
          <cell r="AO155">
            <v>1.7500000000000002E-2</v>
          </cell>
          <cell r="AP155">
            <v>1.7500000000000002E-2</v>
          </cell>
          <cell r="AQ155">
            <v>1.7500000000000002E-2</v>
          </cell>
          <cell r="AR155">
            <v>1.7500000000000002E-2</v>
          </cell>
          <cell r="AS155">
            <v>1.7500000000000002E-2</v>
          </cell>
          <cell r="AT155">
            <v>1.7500000000000002E-2</v>
          </cell>
          <cell r="AU155">
            <v>1.7500000000000002E-2</v>
          </cell>
          <cell r="AV155">
            <v>5.0000000000000001E-3</v>
          </cell>
          <cell r="AW155">
            <v>5.0000000000000001E-3</v>
          </cell>
          <cell r="AX155">
            <v>5.0000000000000001E-3</v>
          </cell>
          <cell r="AY155">
            <v>5.0000000000000001E-3</v>
          </cell>
          <cell r="AZ155">
            <v>5.0000000000000001E-3</v>
          </cell>
          <cell r="BA155">
            <v>5.0000000000000001E-3</v>
          </cell>
          <cell r="BB155">
            <v>5.0000000000000001E-3</v>
          </cell>
          <cell r="BC155">
            <v>5.0000000000000001E-3</v>
          </cell>
          <cell r="BD155">
            <v>5.0000000000000001E-3</v>
          </cell>
          <cell r="BE155">
            <v>5.0000000000000001E-3</v>
          </cell>
          <cell r="BF155">
            <v>5.0000000000000001E-3</v>
          </cell>
          <cell r="BG155">
            <v>5.0000000000000001E-3</v>
          </cell>
          <cell r="BH155">
            <v>1.7500000000000002E-2</v>
          </cell>
          <cell r="BI155">
            <v>1.7500000000000002E-2</v>
          </cell>
          <cell r="BJ155">
            <v>1.7500000000000002E-2</v>
          </cell>
          <cell r="BK155">
            <v>1.7500000000000002E-2</v>
          </cell>
          <cell r="BL155">
            <v>1.7500000000000002E-2</v>
          </cell>
          <cell r="BM155">
            <v>1.7500000000000002E-2</v>
          </cell>
          <cell r="BN155">
            <v>1.7500000000000002E-2</v>
          </cell>
          <cell r="BO155">
            <v>1.7500000000000002E-2</v>
          </cell>
          <cell r="BP155">
            <v>1.7500000000000002E-2</v>
          </cell>
          <cell r="BQ155">
            <v>1.7500000000000002E-2</v>
          </cell>
          <cell r="BR155">
            <v>1.7500000000000002E-2</v>
          </cell>
          <cell r="BS155">
            <v>1.7500000000000002E-2</v>
          </cell>
          <cell r="BT155" t="str">
            <v>CFE</v>
          </cell>
          <cell r="BU155" t="str">
            <v>INT</v>
          </cell>
          <cell r="BV155">
            <v>3.5000000000000003E-2</v>
          </cell>
          <cell r="BW155">
            <v>3.5000000000000003E-2</v>
          </cell>
          <cell r="BX155">
            <v>0</v>
          </cell>
          <cell r="BY155">
            <v>0</v>
          </cell>
          <cell r="CB155">
            <v>6.9649999999999999</v>
          </cell>
          <cell r="CC155">
            <v>7</v>
          </cell>
          <cell r="CD155">
            <v>7</v>
          </cell>
          <cell r="CE155">
            <v>7</v>
          </cell>
        </row>
        <row r="156">
          <cell r="A156">
            <v>1</v>
          </cell>
          <cell r="B156">
            <v>11</v>
          </cell>
          <cell r="C156" t="str">
            <v>DIC</v>
          </cell>
          <cell r="D156">
            <v>47818</v>
          </cell>
          <cell r="E156">
            <v>2030</v>
          </cell>
          <cell r="F156" t="str">
            <v>P.  ELÍAS   C.   ( EL  NOVILLO )</v>
          </cell>
          <cell r="G156">
            <v>1</v>
          </cell>
          <cell r="H156" t="str">
            <v>HID</v>
          </cell>
          <cell r="I156">
            <v>45</v>
          </cell>
          <cell r="J156">
            <v>45</v>
          </cell>
          <cell r="K156" t="str">
            <v>NOV</v>
          </cell>
          <cell r="L156">
            <v>1964</v>
          </cell>
          <cell r="M156" t="str">
            <v>NOR</v>
          </cell>
          <cell r="N156" t="str">
            <v>HERMOSILL</v>
          </cell>
          <cell r="O156" t="str">
            <v>HID</v>
          </cell>
          <cell r="P156">
            <v>23682</v>
          </cell>
          <cell r="Q156">
            <v>0.22500000000000001</v>
          </cell>
          <cell r="R156">
            <v>0.78750000000000009</v>
          </cell>
          <cell r="S156">
            <v>44.774999999999999</v>
          </cell>
          <cell r="T156">
            <v>5.0000000000000001E-3</v>
          </cell>
          <cell r="U156">
            <v>2030</v>
          </cell>
          <cell r="V156" t="str">
            <v>N</v>
          </cell>
          <cell r="W156" t="str">
            <v>SON</v>
          </cell>
          <cell r="X156">
            <v>5.0000000000000001E-3</v>
          </cell>
          <cell r="Y156">
            <v>5.0000000000000001E-3</v>
          </cell>
          <cell r="Z156">
            <v>5.0000000000000001E-3</v>
          </cell>
          <cell r="AA156">
            <v>5.0000000000000001E-3</v>
          </cell>
          <cell r="AB156">
            <v>5.0000000000000001E-3</v>
          </cell>
          <cell r="AC156">
            <v>5.0000000000000001E-3</v>
          </cell>
          <cell r="AD156">
            <v>5.0000000000000001E-3</v>
          </cell>
          <cell r="AE156">
            <v>5.0000000000000001E-3</v>
          </cell>
          <cell r="AF156">
            <v>5.0000000000000001E-3</v>
          </cell>
          <cell r="AG156">
            <v>5.0000000000000001E-3</v>
          </cell>
          <cell r="AH156">
            <v>5.0000000000000001E-3</v>
          </cell>
          <cell r="AI156">
            <v>5.0000000000000001E-3</v>
          </cell>
          <cell r="AJ156">
            <v>1.7500000000000002E-2</v>
          </cell>
          <cell r="AK156">
            <v>1.7500000000000002E-2</v>
          </cell>
          <cell r="AL156">
            <v>1.7500000000000002E-2</v>
          </cell>
          <cell r="AM156">
            <v>1.7500000000000002E-2</v>
          </cell>
          <cell r="AN156">
            <v>1.7500000000000002E-2</v>
          </cell>
          <cell r="AO156">
            <v>1.7500000000000002E-2</v>
          </cell>
          <cell r="AP156">
            <v>1.7500000000000002E-2</v>
          </cell>
          <cell r="AQ156">
            <v>1.7500000000000002E-2</v>
          </cell>
          <cell r="AR156">
            <v>1.7500000000000002E-2</v>
          </cell>
          <cell r="AS156">
            <v>1.7500000000000002E-2</v>
          </cell>
          <cell r="AT156">
            <v>1.7500000000000002E-2</v>
          </cell>
          <cell r="AU156">
            <v>1.7500000000000002E-2</v>
          </cell>
          <cell r="AV156">
            <v>5.0000000000000001E-3</v>
          </cell>
          <cell r="AW156">
            <v>5.0000000000000001E-3</v>
          </cell>
          <cell r="AX156">
            <v>5.0000000000000001E-3</v>
          </cell>
          <cell r="AY156">
            <v>5.0000000000000001E-3</v>
          </cell>
          <cell r="AZ156">
            <v>5.0000000000000001E-3</v>
          </cell>
          <cell r="BA156">
            <v>5.0000000000000001E-3</v>
          </cell>
          <cell r="BB156">
            <v>5.0000000000000001E-3</v>
          </cell>
          <cell r="BC156">
            <v>5.0000000000000001E-3</v>
          </cell>
          <cell r="BD156">
            <v>5.0000000000000001E-3</v>
          </cell>
          <cell r="BE156">
            <v>5.0000000000000001E-3</v>
          </cell>
          <cell r="BF156">
            <v>5.0000000000000001E-3</v>
          </cell>
          <cell r="BG156">
            <v>5.0000000000000001E-3</v>
          </cell>
          <cell r="BH156">
            <v>1.7500000000000002E-2</v>
          </cell>
          <cell r="BI156">
            <v>1.7500000000000002E-2</v>
          </cell>
          <cell r="BJ156">
            <v>1.7500000000000002E-2</v>
          </cell>
          <cell r="BK156">
            <v>1.7500000000000002E-2</v>
          </cell>
          <cell r="BL156">
            <v>1.7500000000000002E-2</v>
          </cell>
          <cell r="BM156">
            <v>1.7500000000000002E-2</v>
          </cell>
          <cell r="BN156">
            <v>1.7500000000000002E-2</v>
          </cell>
          <cell r="BO156">
            <v>1.7500000000000002E-2</v>
          </cell>
          <cell r="BP156">
            <v>1.7500000000000002E-2</v>
          </cell>
          <cell r="BQ156">
            <v>1.7500000000000002E-2</v>
          </cell>
          <cell r="BR156">
            <v>1.7500000000000002E-2</v>
          </cell>
          <cell r="BS156">
            <v>1.7500000000000002E-2</v>
          </cell>
          <cell r="BT156" t="str">
            <v>CFE</v>
          </cell>
          <cell r="BU156" t="str">
            <v>INT</v>
          </cell>
          <cell r="BV156">
            <v>0.22500000000000001</v>
          </cell>
          <cell r="BW156">
            <v>0.22500000000000001</v>
          </cell>
          <cell r="BX156">
            <v>0</v>
          </cell>
          <cell r="BY156">
            <v>0</v>
          </cell>
          <cell r="CB156">
            <v>44.774999999999999</v>
          </cell>
          <cell r="CC156">
            <v>45</v>
          </cell>
          <cell r="CD156">
            <v>45</v>
          </cell>
          <cell r="CE156">
            <v>45</v>
          </cell>
        </row>
        <row r="157">
          <cell r="A157">
            <v>1</v>
          </cell>
          <cell r="B157">
            <v>11</v>
          </cell>
          <cell r="C157" t="str">
            <v>DIC</v>
          </cell>
          <cell r="D157">
            <v>47818</v>
          </cell>
          <cell r="E157">
            <v>2030</v>
          </cell>
          <cell r="F157" t="str">
            <v>P.  ELÍAS   C.   ( EL  NOVILLO )</v>
          </cell>
          <cell r="G157">
            <v>2</v>
          </cell>
          <cell r="H157" t="str">
            <v>HID</v>
          </cell>
          <cell r="I157">
            <v>45</v>
          </cell>
          <cell r="J157">
            <v>45</v>
          </cell>
          <cell r="K157" t="str">
            <v>NOV</v>
          </cell>
          <cell r="L157">
            <v>1964</v>
          </cell>
          <cell r="M157" t="str">
            <v>NOR</v>
          </cell>
          <cell r="N157" t="str">
            <v>HERMOSILL</v>
          </cell>
          <cell r="O157" t="str">
            <v>HID</v>
          </cell>
          <cell r="P157">
            <v>23682</v>
          </cell>
          <cell r="Q157">
            <v>0.22500000000000001</v>
          </cell>
          <cell r="R157">
            <v>0.78750000000000009</v>
          </cell>
          <cell r="S157">
            <v>44.774999999999999</v>
          </cell>
          <cell r="T157">
            <v>5.0000000000000001E-3</v>
          </cell>
          <cell r="U157">
            <v>2030</v>
          </cell>
          <cell r="V157" t="str">
            <v>N</v>
          </cell>
          <cell r="W157" t="str">
            <v>SON</v>
          </cell>
          <cell r="X157">
            <v>5.0000000000000001E-3</v>
          </cell>
          <cell r="Y157">
            <v>5.0000000000000001E-3</v>
          </cell>
          <cell r="Z157">
            <v>5.0000000000000001E-3</v>
          </cell>
          <cell r="AA157">
            <v>5.0000000000000001E-3</v>
          </cell>
          <cell r="AB157">
            <v>5.0000000000000001E-3</v>
          </cell>
          <cell r="AC157">
            <v>5.0000000000000001E-3</v>
          </cell>
          <cell r="AD157">
            <v>5.0000000000000001E-3</v>
          </cell>
          <cell r="AE157">
            <v>5.0000000000000001E-3</v>
          </cell>
          <cell r="AF157">
            <v>5.0000000000000001E-3</v>
          </cell>
          <cell r="AG157">
            <v>5.0000000000000001E-3</v>
          </cell>
          <cell r="AH157">
            <v>5.0000000000000001E-3</v>
          </cell>
          <cell r="AI157">
            <v>5.0000000000000001E-3</v>
          </cell>
          <cell r="AJ157">
            <v>1.7500000000000002E-2</v>
          </cell>
          <cell r="AK157">
            <v>1.7500000000000002E-2</v>
          </cell>
          <cell r="AL157">
            <v>1.7500000000000002E-2</v>
          </cell>
          <cell r="AM157">
            <v>1.7500000000000002E-2</v>
          </cell>
          <cell r="AN157">
            <v>1.7500000000000002E-2</v>
          </cell>
          <cell r="AO157">
            <v>1.7500000000000002E-2</v>
          </cell>
          <cell r="AP157">
            <v>1.7500000000000002E-2</v>
          </cell>
          <cell r="AQ157">
            <v>1.7500000000000002E-2</v>
          </cell>
          <cell r="AR157">
            <v>1.7500000000000002E-2</v>
          </cell>
          <cell r="AS157">
            <v>1.7500000000000002E-2</v>
          </cell>
          <cell r="AT157">
            <v>1.7500000000000002E-2</v>
          </cell>
          <cell r="AU157">
            <v>1.7500000000000002E-2</v>
          </cell>
          <cell r="AV157">
            <v>5.0000000000000001E-3</v>
          </cell>
          <cell r="AW157">
            <v>5.0000000000000001E-3</v>
          </cell>
          <cell r="AX157">
            <v>5.0000000000000001E-3</v>
          </cell>
          <cell r="AY157">
            <v>5.0000000000000001E-3</v>
          </cell>
          <cell r="AZ157">
            <v>5.0000000000000001E-3</v>
          </cell>
          <cell r="BA157">
            <v>5.0000000000000001E-3</v>
          </cell>
          <cell r="BB157">
            <v>5.0000000000000001E-3</v>
          </cell>
          <cell r="BC157">
            <v>5.0000000000000001E-3</v>
          </cell>
          <cell r="BD157">
            <v>5.0000000000000001E-3</v>
          </cell>
          <cell r="BE157">
            <v>5.0000000000000001E-3</v>
          </cell>
          <cell r="BF157">
            <v>5.0000000000000001E-3</v>
          </cell>
          <cell r="BG157">
            <v>5.0000000000000001E-3</v>
          </cell>
          <cell r="BH157">
            <v>1.7500000000000002E-2</v>
          </cell>
          <cell r="BI157">
            <v>1.7500000000000002E-2</v>
          </cell>
          <cell r="BJ157">
            <v>1.7500000000000002E-2</v>
          </cell>
          <cell r="BK157">
            <v>1.7500000000000002E-2</v>
          </cell>
          <cell r="BL157">
            <v>1.7500000000000002E-2</v>
          </cell>
          <cell r="BM157">
            <v>1.7500000000000002E-2</v>
          </cell>
          <cell r="BN157">
            <v>1.7500000000000002E-2</v>
          </cell>
          <cell r="BO157">
            <v>1.7500000000000002E-2</v>
          </cell>
          <cell r="BP157">
            <v>1.7500000000000002E-2</v>
          </cell>
          <cell r="BQ157">
            <v>1.7500000000000002E-2</v>
          </cell>
          <cell r="BR157">
            <v>1.7500000000000002E-2</v>
          </cell>
          <cell r="BS157">
            <v>1.7500000000000002E-2</v>
          </cell>
          <cell r="BT157" t="str">
            <v>CFE</v>
          </cell>
          <cell r="BU157" t="str">
            <v>INT</v>
          </cell>
          <cell r="BV157">
            <v>0.22500000000000001</v>
          </cell>
          <cell r="BW157">
            <v>0.22500000000000001</v>
          </cell>
          <cell r="BX157">
            <v>0</v>
          </cell>
          <cell r="BY157">
            <v>0</v>
          </cell>
          <cell r="CB157">
            <v>44.774999999999999</v>
          </cell>
          <cell r="CC157">
            <v>45</v>
          </cell>
          <cell r="CD157">
            <v>45</v>
          </cell>
          <cell r="CE157">
            <v>45</v>
          </cell>
        </row>
        <row r="158">
          <cell r="A158">
            <v>1</v>
          </cell>
          <cell r="B158">
            <v>1</v>
          </cell>
          <cell r="C158" t="str">
            <v>FEB</v>
          </cell>
          <cell r="D158">
            <v>47515</v>
          </cell>
          <cell r="E158">
            <v>2030</v>
          </cell>
          <cell r="F158" t="str">
            <v>INFIERNILLO</v>
          </cell>
          <cell r="G158">
            <v>1</v>
          </cell>
          <cell r="H158" t="str">
            <v>HID</v>
          </cell>
          <cell r="I158">
            <v>200</v>
          </cell>
          <cell r="J158">
            <v>200</v>
          </cell>
          <cell r="K158" t="str">
            <v>ENE</v>
          </cell>
          <cell r="L158">
            <v>1965</v>
          </cell>
          <cell r="M158" t="str">
            <v>CEN</v>
          </cell>
          <cell r="N158" t="str">
            <v>LCARDENAS</v>
          </cell>
          <cell r="O158" t="str">
            <v>HID</v>
          </cell>
          <cell r="P158">
            <v>23743</v>
          </cell>
          <cell r="Q158">
            <v>20.8</v>
          </cell>
          <cell r="R158">
            <v>0.2</v>
          </cell>
          <cell r="S158">
            <v>166.95574736753775</v>
          </cell>
          <cell r="T158">
            <v>5.0000000000000001E-3</v>
          </cell>
          <cell r="U158">
            <v>2030</v>
          </cell>
          <cell r="V158" t="str">
            <v>S</v>
          </cell>
          <cell r="W158" t="str">
            <v>GRO</v>
          </cell>
          <cell r="X158">
            <v>0.13</v>
          </cell>
          <cell r="Y158">
            <v>0.13</v>
          </cell>
          <cell r="Z158">
            <v>0.13</v>
          </cell>
          <cell r="AA158">
            <v>0.13</v>
          </cell>
          <cell r="AB158">
            <v>2.5999999999999999E-2</v>
          </cell>
          <cell r="AC158">
            <v>2.5999999999999999E-2</v>
          </cell>
          <cell r="AD158">
            <v>2.5999999999999999E-2</v>
          </cell>
          <cell r="AE158">
            <v>2.5999999999999999E-2</v>
          </cell>
          <cell r="AF158">
            <v>2.5999999999999999E-2</v>
          </cell>
          <cell r="AG158">
            <v>2.5999999999999999E-2</v>
          </cell>
          <cell r="AH158">
            <v>2.5999999999999999E-2</v>
          </cell>
          <cell r="AI158">
            <v>0.104</v>
          </cell>
          <cell r="AJ158">
            <v>1E-3</v>
          </cell>
          <cell r="AK158">
            <v>1E-3</v>
          </cell>
          <cell r="AL158">
            <v>1E-3</v>
          </cell>
          <cell r="AM158">
            <v>1E-3</v>
          </cell>
          <cell r="AN158">
            <v>1E-3</v>
          </cell>
          <cell r="AO158">
            <v>1E-3</v>
          </cell>
          <cell r="AP158">
            <v>1E-3</v>
          </cell>
          <cell r="AQ158">
            <v>1E-3</v>
          </cell>
          <cell r="AR158">
            <v>1E-3</v>
          </cell>
          <cell r="AS158">
            <v>1E-3</v>
          </cell>
          <cell r="AT158">
            <v>1E-3</v>
          </cell>
          <cell r="AU158">
            <v>1E-3</v>
          </cell>
          <cell r="AV158">
            <v>0.13</v>
          </cell>
          <cell r="AW158">
            <v>0.13</v>
          </cell>
          <cell r="AX158">
            <v>0.13</v>
          </cell>
          <cell r="AY158">
            <v>0.13</v>
          </cell>
          <cell r="AZ158">
            <v>2.5999999999999999E-2</v>
          </cell>
          <cell r="BA158">
            <v>2.5999999999999999E-2</v>
          </cell>
          <cell r="BB158">
            <v>2.5999999999999999E-2</v>
          </cell>
          <cell r="BC158">
            <v>2.5999999999999999E-2</v>
          </cell>
          <cell r="BD158">
            <v>2.5999999999999999E-2</v>
          </cell>
          <cell r="BE158">
            <v>2.5999999999999999E-2</v>
          </cell>
          <cell r="BF158">
            <v>2.5999999999999999E-2</v>
          </cell>
          <cell r="BG158">
            <v>0.104</v>
          </cell>
          <cell r="BH158">
            <v>1E-3</v>
          </cell>
          <cell r="BI158">
            <v>1E-3</v>
          </cell>
          <cell r="BJ158">
            <v>1E-3</v>
          </cell>
          <cell r="BK158">
            <v>1E-3</v>
          </cell>
          <cell r="BL158">
            <v>1E-3</v>
          </cell>
          <cell r="BM158">
            <v>1E-3</v>
          </cell>
          <cell r="BN158">
            <v>1E-3</v>
          </cell>
          <cell r="BO158">
            <v>1E-3</v>
          </cell>
          <cell r="BP158">
            <v>1E-3</v>
          </cell>
          <cell r="BQ158">
            <v>1E-3</v>
          </cell>
          <cell r="BR158">
            <v>1E-3</v>
          </cell>
          <cell r="BS158">
            <v>1E-3</v>
          </cell>
          <cell r="BT158" t="str">
            <v>CFE</v>
          </cell>
          <cell r="BU158" t="str">
            <v>INT</v>
          </cell>
          <cell r="BV158">
            <v>20.8</v>
          </cell>
          <cell r="BW158">
            <v>20.8</v>
          </cell>
          <cell r="BX158">
            <v>0</v>
          </cell>
          <cell r="BY158">
            <v>6.1221263162311114E-2</v>
          </cell>
          <cell r="BZ158">
            <v>12.244252632462223</v>
          </cell>
          <cell r="CB158">
            <v>199</v>
          </cell>
          <cell r="CC158">
            <v>200</v>
          </cell>
          <cell r="CD158">
            <v>200</v>
          </cell>
        </row>
        <row r="159">
          <cell r="A159">
            <v>1</v>
          </cell>
          <cell r="B159">
            <v>3</v>
          </cell>
          <cell r="C159" t="str">
            <v>DIC</v>
          </cell>
          <cell r="D159">
            <v>47818</v>
          </cell>
          <cell r="E159">
            <v>2030</v>
          </cell>
          <cell r="I159">
            <v>0</v>
          </cell>
          <cell r="J159">
            <v>0</v>
          </cell>
          <cell r="K159" t="str">
            <v>MAR</v>
          </cell>
          <cell r="L159">
            <v>1965</v>
          </cell>
          <cell r="M159" t="str">
            <v>ORI</v>
          </cell>
          <cell r="N159" t="str">
            <v>ACAPULCO</v>
          </cell>
          <cell r="O159" t="str">
            <v>TER</v>
          </cell>
          <cell r="P159">
            <v>23802</v>
          </cell>
          <cell r="Q159">
            <v>0</v>
          </cell>
          <cell r="R159">
            <v>0</v>
          </cell>
          <cell r="S159">
            <v>0</v>
          </cell>
          <cell r="T159">
            <v>5.0000000000000001E-3</v>
          </cell>
          <cell r="U159">
            <v>2030</v>
          </cell>
          <cell r="V159" t="str">
            <v>S</v>
          </cell>
          <cell r="W159" t="str">
            <v>GRO</v>
          </cell>
          <cell r="X159">
            <v>2.5000000000000001E-2</v>
          </cell>
          <cell r="Y159">
            <v>2.5000000000000001E-2</v>
          </cell>
          <cell r="Z159">
            <v>2.5000000000000001E-2</v>
          </cell>
          <cell r="AA159">
            <v>2.5000000000000001E-2</v>
          </cell>
          <cell r="AB159">
            <v>2.5000000000000001E-2</v>
          </cell>
          <cell r="AC159">
            <v>2.5000000000000001E-2</v>
          </cell>
          <cell r="AD159">
            <v>2.5000000000000001E-2</v>
          </cell>
          <cell r="AE159">
            <v>2.5000000000000001E-2</v>
          </cell>
          <cell r="AF159">
            <v>2.5000000000000001E-2</v>
          </cell>
          <cell r="AG159">
            <v>2.5000000000000001E-2</v>
          </cell>
          <cell r="AH159">
            <v>2.5000000000000001E-2</v>
          </cell>
          <cell r="AI159">
            <v>2.5000000000000001E-2</v>
          </cell>
          <cell r="AJ159">
            <v>0.1</v>
          </cell>
          <cell r="AK159">
            <v>0.1</v>
          </cell>
          <cell r="AL159">
            <v>0.1</v>
          </cell>
          <cell r="AM159">
            <v>0.1</v>
          </cell>
          <cell r="AN159">
            <v>0.1</v>
          </cell>
          <cell r="AO159">
            <v>0.1</v>
          </cell>
          <cell r="AP159">
            <v>0.1</v>
          </cell>
          <cell r="AQ159">
            <v>0.1</v>
          </cell>
          <cell r="AR159">
            <v>0.1</v>
          </cell>
          <cell r="AS159">
            <v>0.1</v>
          </cell>
          <cell r="AT159">
            <v>0.1</v>
          </cell>
          <cell r="AU159">
            <v>0.1</v>
          </cell>
          <cell r="AV159">
            <v>2.5000000000000001E-2</v>
          </cell>
          <cell r="AW159">
            <v>2.5000000000000001E-2</v>
          </cell>
          <cell r="AX159">
            <v>2.5000000000000001E-2</v>
          </cell>
          <cell r="AY159">
            <v>2.5000000000000001E-2</v>
          </cell>
          <cell r="AZ159">
            <v>2.5000000000000001E-2</v>
          </cell>
          <cell r="BA159">
            <v>2.5000000000000001E-2</v>
          </cell>
          <cell r="BB159">
            <v>2.5000000000000001E-2</v>
          </cell>
          <cell r="BC159">
            <v>2.5000000000000001E-2</v>
          </cell>
          <cell r="BD159">
            <v>2.5000000000000001E-2</v>
          </cell>
          <cell r="BE159">
            <v>2.5000000000000001E-2</v>
          </cell>
          <cell r="BF159">
            <v>2.5000000000000001E-2</v>
          </cell>
          <cell r="BG159">
            <v>2.5000000000000001E-2</v>
          </cell>
          <cell r="BH159">
            <v>0.1</v>
          </cell>
          <cell r="BI159">
            <v>0.1</v>
          </cell>
          <cell r="BJ159">
            <v>0.1</v>
          </cell>
          <cell r="BK159">
            <v>0.1</v>
          </cell>
          <cell r="BL159">
            <v>0.1</v>
          </cell>
          <cell r="BM159">
            <v>0.1</v>
          </cell>
          <cell r="BN159">
            <v>0.1</v>
          </cell>
          <cell r="BO159">
            <v>0.1</v>
          </cell>
          <cell r="BP159">
            <v>0.1</v>
          </cell>
          <cell r="BQ159">
            <v>0.1</v>
          </cell>
          <cell r="BR159">
            <v>0.1</v>
          </cell>
          <cell r="BS159">
            <v>0.1</v>
          </cell>
          <cell r="BT159" t="str">
            <v>CFE</v>
          </cell>
          <cell r="BU159" t="str">
            <v>INT</v>
          </cell>
          <cell r="BV159">
            <v>0</v>
          </cell>
          <cell r="BW159">
            <v>0</v>
          </cell>
          <cell r="BX159">
            <v>0</v>
          </cell>
          <cell r="BY159">
            <v>6.1221263162311114E-2</v>
          </cell>
          <cell r="BZ159">
            <v>0</v>
          </cell>
          <cell r="CB159">
            <v>0</v>
          </cell>
          <cell r="CC159">
            <v>0</v>
          </cell>
          <cell r="CD159">
            <v>0</v>
          </cell>
        </row>
        <row r="160">
          <cell r="A160">
            <v>1</v>
          </cell>
          <cell r="B160">
            <v>4</v>
          </cell>
          <cell r="C160" t="str">
            <v>DIC</v>
          </cell>
          <cell r="D160">
            <v>47818</v>
          </cell>
          <cell r="E160">
            <v>2030</v>
          </cell>
          <cell r="I160">
            <v>0</v>
          </cell>
          <cell r="J160">
            <v>0</v>
          </cell>
          <cell r="K160" t="str">
            <v>ABR</v>
          </cell>
          <cell r="L160">
            <v>1965</v>
          </cell>
          <cell r="M160" t="str">
            <v>ORI</v>
          </cell>
          <cell r="N160" t="str">
            <v>ACAPULCO</v>
          </cell>
          <cell r="O160" t="str">
            <v>TER</v>
          </cell>
          <cell r="P160">
            <v>23833</v>
          </cell>
          <cell r="Q160">
            <v>0</v>
          </cell>
          <cell r="R160">
            <v>0</v>
          </cell>
          <cell r="S160">
            <v>0</v>
          </cell>
          <cell r="T160">
            <v>5.0000000000000001E-3</v>
          </cell>
          <cell r="U160">
            <v>2030</v>
          </cell>
          <cell r="V160" t="str">
            <v>S</v>
          </cell>
          <cell r="W160" t="str">
            <v>GRO</v>
          </cell>
          <cell r="X160">
            <v>2.5000000000000001E-2</v>
          </cell>
          <cell r="Y160">
            <v>2.5000000000000001E-2</v>
          </cell>
          <cell r="Z160">
            <v>2.5000000000000001E-2</v>
          </cell>
          <cell r="AA160">
            <v>2.5000000000000001E-2</v>
          </cell>
          <cell r="AB160">
            <v>2.5000000000000001E-2</v>
          </cell>
          <cell r="AC160">
            <v>2.5000000000000001E-2</v>
          </cell>
          <cell r="AD160">
            <v>2.5000000000000001E-2</v>
          </cell>
          <cell r="AE160">
            <v>2.5000000000000001E-2</v>
          </cell>
          <cell r="AF160">
            <v>2.5000000000000001E-2</v>
          </cell>
          <cell r="AG160">
            <v>2.5000000000000001E-2</v>
          </cell>
          <cell r="AH160">
            <v>2.5000000000000001E-2</v>
          </cell>
          <cell r="AI160">
            <v>2.5000000000000001E-2</v>
          </cell>
          <cell r="AJ160">
            <v>0.1</v>
          </cell>
          <cell r="AK160">
            <v>0.1</v>
          </cell>
          <cell r="AL160">
            <v>0.1</v>
          </cell>
          <cell r="AM160">
            <v>0.1</v>
          </cell>
          <cell r="AN160">
            <v>0.1</v>
          </cell>
          <cell r="AO160">
            <v>0.1</v>
          </cell>
          <cell r="AP160">
            <v>0.1</v>
          </cell>
          <cell r="AQ160">
            <v>0.1</v>
          </cell>
          <cell r="AR160">
            <v>0.1</v>
          </cell>
          <cell r="AS160">
            <v>0.1</v>
          </cell>
          <cell r="AT160">
            <v>0.1</v>
          </cell>
          <cell r="AU160">
            <v>0.1</v>
          </cell>
          <cell r="AV160">
            <v>2.5000000000000001E-2</v>
          </cell>
          <cell r="AW160">
            <v>2.5000000000000001E-2</v>
          </cell>
          <cell r="AX160">
            <v>2.5000000000000001E-2</v>
          </cell>
          <cell r="AY160">
            <v>2.5000000000000001E-2</v>
          </cell>
          <cell r="AZ160">
            <v>2.5000000000000001E-2</v>
          </cell>
          <cell r="BA160">
            <v>2.5000000000000001E-2</v>
          </cell>
          <cell r="BB160">
            <v>2.5000000000000001E-2</v>
          </cell>
          <cell r="BC160">
            <v>2.5000000000000001E-2</v>
          </cell>
          <cell r="BD160">
            <v>2.5000000000000001E-2</v>
          </cell>
          <cell r="BE160">
            <v>2.5000000000000001E-2</v>
          </cell>
          <cell r="BF160">
            <v>2.5000000000000001E-2</v>
          </cell>
          <cell r="BG160">
            <v>2.5000000000000001E-2</v>
          </cell>
          <cell r="BH160">
            <v>0.1</v>
          </cell>
          <cell r="BI160">
            <v>0.1</v>
          </cell>
          <cell r="BJ160">
            <v>0.1</v>
          </cell>
          <cell r="BK160">
            <v>0.1</v>
          </cell>
          <cell r="BL160">
            <v>0.1</v>
          </cell>
          <cell r="BM160">
            <v>0.1</v>
          </cell>
          <cell r="BN160">
            <v>0.1</v>
          </cell>
          <cell r="BO160">
            <v>0.1</v>
          </cell>
          <cell r="BP160">
            <v>0.1</v>
          </cell>
          <cell r="BQ160">
            <v>0.1</v>
          </cell>
          <cell r="BR160">
            <v>0.1</v>
          </cell>
          <cell r="BS160">
            <v>0.1</v>
          </cell>
          <cell r="BT160" t="str">
            <v>CFE</v>
          </cell>
          <cell r="BU160" t="str">
            <v>INT</v>
          </cell>
          <cell r="BV160">
            <v>0</v>
          </cell>
          <cell r="BW160">
            <v>0</v>
          </cell>
          <cell r="BX160">
            <v>0</v>
          </cell>
          <cell r="BY160">
            <v>6.1221263162311114E-2</v>
          </cell>
          <cell r="BZ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A161">
            <v>1</v>
          </cell>
          <cell r="B161">
            <v>5</v>
          </cell>
          <cell r="C161" t="str">
            <v>DIC</v>
          </cell>
          <cell r="D161">
            <v>47818</v>
          </cell>
          <cell r="E161">
            <v>2030</v>
          </cell>
          <cell r="I161">
            <v>0</v>
          </cell>
          <cell r="J161">
            <v>0</v>
          </cell>
          <cell r="K161" t="str">
            <v>MAY</v>
          </cell>
          <cell r="L161">
            <v>1965</v>
          </cell>
          <cell r="M161" t="str">
            <v>ORI</v>
          </cell>
          <cell r="N161" t="str">
            <v>ACAPULCO</v>
          </cell>
          <cell r="O161" t="str">
            <v>TER</v>
          </cell>
          <cell r="P161">
            <v>23863</v>
          </cell>
          <cell r="Q161">
            <v>0</v>
          </cell>
          <cell r="R161">
            <v>0</v>
          </cell>
          <cell r="S161">
            <v>0</v>
          </cell>
          <cell r="T161">
            <v>5.0000000000000001E-3</v>
          </cell>
          <cell r="U161">
            <v>2030</v>
          </cell>
          <cell r="V161" t="str">
            <v>S</v>
          </cell>
          <cell r="W161" t="str">
            <v>GRO</v>
          </cell>
          <cell r="X161">
            <v>2.5000000000000001E-2</v>
          </cell>
          <cell r="Y161">
            <v>2.5000000000000001E-2</v>
          </cell>
          <cell r="Z161">
            <v>2.5000000000000001E-2</v>
          </cell>
          <cell r="AA161">
            <v>2.5000000000000001E-2</v>
          </cell>
          <cell r="AB161">
            <v>2.5000000000000001E-2</v>
          </cell>
          <cell r="AC161">
            <v>2.5000000000000001E-2</v>
          </cell>
          <cell r="AD161">
            <v>2.5000000000000001E-2</v>
          </cell>
          <cell r="AE161">
            <v>2.5000000000000001E-2</v>
          </cell>
          <cell r="AF161">
            <v>2.5000000000000001E-2</v>
          </cell>
          <cell r="AG161">
            <v>2.5000000000000001E-2</v>
          </cell>
          <cell r="AH161">
            <v>2.5000000000000001E-2</v>
          </cell>
          <cell r="AI161">
            <v>2.5000000000000001E-2</v>
          </cell>
          <cell r="AJ161">
            <v>0.1</v>
          </cell>
          <cell r="AK161">
            <v>0.1</v>
          </cell>
          <cell r="AL161">
            <v>0.1</v>
          </cell>
          <cell r="AM161">
            <v>0.1</v>
          </cell>
          <cell r="AN161">
            <v>0.1</v>
          </cell>
          <cell r="AO161">
            <v>0.1</v>
          </cell>
          <cell r="AP161">
            <v>0.1</v>
          </cell>
          <cell r="AQ161">
            <v>0.1</v>
          </cell>
          <cell r="AR161">
            <v>0.1</v>
          </cell>
          <cell r="AS161">
            <v>0.1</v>
          </cell>
          <cell r="AT161">
            <v>0.1</v>
          </cell>
          <cell r="AU161">
            <v>0.1</v>
          </cell>
          <cell r="AV161">
            <v>2.5000000000000001E-2</v>
          </cell>
          <cell r="AW161">
            <v>2.5000000000000001E-2</v>
          </cell>
          <cell r="AX161">
            <v>2.5000000000000001E-2</v>
          </cell>
          <cell r="AY161">
            <v>2.5000000000000001E-2</v>
          </cell>
          <cell r="AZ161">
            <v>2.5000000000000001E-2</v>
          </cell>
          <cell r="BA161">
            <v>2.5000000000000001E-2</v>
          </cell>
          <cell r="BB161">
            <v>2.5000000000000001E-2</v>
          </cell>
          <cell r="BC161">
            <v>2.5000000000000001E-2</v>
          </cell>
          <cell r="BD161">
            <v>2.5000000000000001E-2</v>
          </cell>
          <cell r="BE161">
            <v>2.5000000000000001E-2</v>
          </cell>
          <cell r="BF161">
            <v>2.5000000000000001E-2</v>
          </cell>
          <cell r="BG161">
            <v>2.5000000000000001E-2</v>
          </cell>
          <cell r="BH161">
            <v>0.1</v>
          </cell>
          <cell r="BI161">
            <v>0.1</v>
          </cell>
          <cell r="BJ161">
            <v>0.1</v>
          </cell>
          <cell r="BK161">
            <v>0.1</v>
          </cell>
          <cell r="BL161">
            <v>0.1</v>
          </cell>
          <cell r="BM161">
            <v>0.1</v>
          </cell>
          <cell r="BN161">
            <v>0.1</v>
          </cell>
          <cell r="BO161">
            <v>0.1</v>
          </cell>
          <cell r="BP161">
            <v>0.1</v>
          </cell>
          <cell r="BQ161">
            <v>0.1</v>
          </cell>
          <cell r="BR161">
            <v>0.1</v>
          </cell>
          <cell r="BS161">
            <v>0.1</v>
          </cell>
          <cell r="BT161" t="str">
            <v>CFE</v>
          </cell>
          <cell r="BU161" t="str">
            <v>INT</v>
          </cell>
          <cell r="BV161">
            <v>0</v>
          </cell>
          <cell r="BW161">
            <v>0</v>
          </cell>
          <cell r="BX161">
            <v>0</v>
          </cell>
          <cell r="BY161">
            <v>6.1221263162311114E-2</v>
          </cell>
          <cell r="BZ161">
            <v>0</v>
          </cell>
          <cell r="CB161">
            <v>0</v>
          </cell>
          <cell r="CC161">
            <v>0</v>
          </cell>
          <cell r="CD161">
            <v>0</v>
          </cell>
        </row>
        <row r="162">
          <cell r="A162">
            <v>1</v>
          </cell>
          <cell r="B162">
            <v>6</v>
          </cell>
          <cell r="C162" t="str">
            <v>ENE</v>
          </cell>
          <cell r="D162">
            <v>47484</v>
          </cell>
          <cell r="E162">
            <v>2030</v>
          </cell>
          <cell r="F162" t="str">
            <v>INFIERNILLO</v>
          </cell>
          <cell r="G162">
            <v>2</v>
          </cell>
          <cell r="H162" t="str">
            <v>HID</v>
          </cell>
          <cell r="I162">
            <v>200</v>
          </cell>
          <cell r="J162">
            <v>200</v>
          </cell>
          <cell r="K162" t="str">
            <v>JUN</v>
          </cell>
          <cell r="L162">
            <v>1965</v>
          </cell>
          <cell r="M162" t="str">
            <v>CEN</v>
          </cell>
          <cell r="N162" t="str">
            <v>LCARDENAS</v>
          </cell>
          <cell r="O162" t="str">
            <v>HID</v>
          </cell>
          <cell r="P162">
            <v>23894</v>
          </cell>
          <cell r="Q162">
            <v>20.8</v>
          </cell>
          <cell r="R162">
            <v>0.2</v>
          </cell>
          <cell r="S162">
            <v>166.95574736753775</v>
          </cell>
          <cell r="T162">
            <v>5.0000000000000001E-3</v>
          </cell>
          <cell r="U162">
            <v>2030</v>
          </cell>
          <cell r="V162" t="str">
            <v>S</v>
          </cell>
          <cell r="W162" t="str">
            <v>GRO</v>
          </cell>
          <cell r="X162">
            <v>0.13</v>
          </cell>
          <cell r="Y162">
            <v>0.13</v>
          </cell>
          <cell r="Z162">
            <v>0.13</v>
          </cell>
          <cell r="AA162">
            <v>0.13</v>
          </cell>
          <cell r="AB162">
            <v>2.5999999999999999E-2</v>
          </cell>
          <cell r="AC162">
            <v>2.5999999999999999E-2</v>
          </cell>
          <cell r="AD162">
            <v>2.5999999999999999E-2</v>
          </cell>
          <cell r="AE162">
            <v>2.5999999999999999E-2</v>
          </cell>
          <cell r="AF162">
            <v>2.5999999999999999E-2</v>
          </cell>
          <cell r="AG162">
            <v>2.5999999999999999E-2</v>
          </cell>
          <cell r="AH162">
            <v>2.5999999999999999E-2</v>
          </cell>
          <cell r="AI162">
            <v>0.104</v>
          </cell>
          <cell r="AJ162">
            <v>1E-3</v>
          </cell>
          <cell r="AK162">
            <v>1E-3</v>
          </cell>
          <cell r="AL162">
            <v>1E-3</v>
          </cell>
          <cell r="AM162">
            <v>1E-3</v>
          </cell>
          <cell r="AN162">
            <v>1E-3</v>
          </cell>
          <cell r="AO162">
            <v>1E-3</v>
          </cell>
          <cell r="AP162">
            <v>1E-3</v>
          </cell>
          <cell r="AQ162">
            <v>1E-3</v>
          </cell>
          <cell r="AR162">
            <v>1E-3</v>
          </cell>
          <cell r="AS162">
            <v>1E-3</v>
          </cell>
          <cell r="AT162">
            <v>1E-3</v>
          </cell>
          <cell r="AU162">
            <v>1E-3</v>
          </cell>
          <cell r="AV162">
            <v>0.13</v>
          </cell>
          <cell r="AW162">
            <v>0.13</v>
          </cell>
          <cell r="AX162">
            <v>0.13</v>
          </cell>
          <cell r="AY162">
            <v>0.13</v>
          </cell>
          <cell r="AZ162">
            <v>2.5999999999999999E-2</v>
          </cell>
          <cell r="BA162">
            <v>2.5999999999999999E-2</v>
          </cell>
          <cell r="BB162">
            <v>2.5999999999999999E-2</v>
          </cell>
          <cell r="BC162">
            <v>2.5999999999999999E-2</v>
          </cell>
          <cell r="BD162">
            <v>2.5999999999999999E-2</v>
          </cell>
          <cell r="BE162">
            <v>2.5999999999999999E-2</v>
          </cell>
          <cell r="BF162">
            <v>2.5999999999999999E-2</v>
          </cell>
          <cell r="BG162">
            <v>0.104</v>
          </cell>
          <cell r="BH162">
            <v>1E-3</v>
          </cell>
          <cell r="BI162">
            <v>1E-3</v>
          </cell>
          <cell r="BJ162">
            <v>1E-3</v>
          </cell>
          <cell r="BK162">
            <v>1E-3</v>
          </cell>
          <cell r="BL162">
            <v>1E-3</v>
          </cell>
          <cell r="BM162">
            <v>1E-3</v>
          </cell>
          <cell r="BN162">
            <v>1E-3</v>
          </cell>
          <cell r="BO162">
            <v>1E-3</v>
          </cell>
          <cell r="BP162">
            <v>1E-3</v>
          </cell>
          <cell r="BQ162">
            <v>1E-3</v>
          </cell>
          <cell r="BR162">
            <v>1E-3</v>
          </cell>
          <cell r="BS162">
            <v>1E-3</v>
          </cell>
          <cell r="BT162" t="str">
            <v>CFE</v>
          </cell>
          <cell r="BU162" t="str">
            <v>INT</v>
          </cell>
          <cell r="BV162">
            <v>20.8</v>
          </cell>
          <cell r="BW162">
            <v>20.8</v>
          </cell>
          <cell r="BX162">
            <v>0</v>
          </cell>
          <cell r="BY162">
            <v>6.1221263162311114E-2</v>
          </cell>
          <cell r="BZ162">
            <v>12.244252632462223</v>
          </cell>
          <cell r="CB162">
            <v>199</v>
          </cell>
          <cell r="CC162">
            <v>200</v>
          </cell>
          <cell r="CD162">
            <v>200</v>
          </cell>
        </row>
        <row r="163">
          <cell r="A163">
            <v>1</v>
          </cell>
          <cell r="B163">
            <v>7</v>
          </cell>
          <cell r="C163" t="str">
            <v>DIC</v>
          </cell>
          <cell r="D163">
            <v>47818</v>
          </cell>
          <cell r="E163">
            <v>2030</v>
          </cell>
          <cell r="F163" t="str">
            <v>CHILAPAN</v>
          </cell>
          <cell r="G163">
            <v>3</v>
          </cell>
          <cell r="H163" t="str">
            <v>HID</v>
          </cell>
          <cell r="I163">
            <v>9</v>
          </cell>
          <cell r="J163">
            <v>9</v>
          </cell>
          <cell r="K163" t="str">
            <v>JUL</v>
          </cell>
          <cell r="L163">
            <v>1965</v>
          </cell>
          <cell r="M163" t="str">
            <v>ORI</v>
          </cell>
          <cell r="N163" t="str">
            <v>VERACRUZ</v>
          </cell>
          <cell r="O163" t="str">
            <v>HID</v>
          </cell>
          <cell r="P163">
            <v>23924</v>
          </cell>
          <cell r="Q163">
            <v>0.22500000000000001</v>
          </cell>
          <cell r="R163">
            <v>0.9</v>
          </cell>
          <cell r="S163">
            <v>8.2240086315392009</v>
          </cell>
          <cell r="T163">
            <v>5.0000000000000001E-3</v>
          </cell>
          <cell r="U163">
            <v>2030</v>
          </cell>
          <cell r="V163" t="str">
            <v>S</v>
          </cell>
          <cell r="W163" t="str">
            <v>VER</v>
          </cell>
          <cell r="X163">
            <v>2.5000000000000001E-2</v>
          </cell>
          <cell r="Y163">
            <v>2.5000000000000001E-2</v>
          </cell>
          <cell r="Z163">
            <v>2.5000000000000001E-2</v>
          </cell>
          <cell r="AA163">
            <v>2.5000000000000001E-2</v>
          </cell>
          <cell r="AB163">
            <v>2.5000000000000001E-2</v>
          </cell>
          <cell r="AC163">
            <v>2.5000000000000001E-2</v>
          </cell>
          <cell r="AD163">
            <v>2.5000000000000001E-2</v>
          </cell>
          <cell r="AE163">
            <v>2.5000000000000001E-2</v>
          </cell>
          <cell r="AF163">
            <v>2.5000000000000001E-2</v>
          </cell>
          <cell r="AG163">
            <v>2.5000000000000001E-2</v>
          </cell>
          <cell r="AH163">
            <v>2.5000000000000001E-2</v>
          </cell>
          <cell r="AI163">
            <v>2.5000000000000001E-2</v>
          </cell>
          <cell r="AJ163">
            <v>0.1</v>
          </cell>
          <cell r="AK163">
            <v>0.1</v>
          </cell>
          <cell r="AL163">
            <v>0.1</v>
          </cell>
          <cell r="AM163">
            <v>0.1</v>
          </cell>
          <cell r="AN163">
            <v>0.1</v>
          </cell>
          <cell r="AO163">
            <v>0.1</v>
          </cell>
          <cell r="AP163">
            <v>0.1</v>
          </cell>
          <cell r="AQ163">
            <v>0.1</v>
          </cell>
          <cell r="AR163">
            <v>0.1</v>
          </cell>
          <cell r="AS163">
            <v>0.1</v>
          </cell>
          <cell r="AT163">
            <v>0.1</v>
          </cell>
          <cell r="AU163">
            <v>0.1</v>
          </cell>
          <cell r="AV163">
            <v>2.5000000000000001E-2</v>
          </cell>
          <cell r="AW163">
            <v>2.5000000000000001E-2</v>
          </cell>
          <cell r="AX163">
            <v>2.5000000000000001E-2</v>
          </cell>
          <cell r="AY163">
            <v>2.5000000000000001E-2</v>
          </cell>
          <cell r="AZ163">
            <v>2.5000000000000001E-2</v>
          </cell>
          <cell r="BA163">
            <v>2.5000000000000001E-2</v>
          </cell>
          <cell r="BB163">
            <v>2.5000000000000001E-2</v>
          </cell>
          <cell r="BC163">
            <v>2.5000000000000001E-2</v>
          </cell>
          <cell r="BD163">
            <v>2.5000000000000001E-2</v>
          </cell>
          <cell r="BE163">
            <v>2.5000000000000001E-2</v>
          </cell>
          <cell r="BF163">
            <v>2.5000000000000001E-2</v>
          </cell>
          <cell r="BG163">
            <v>2.5000000000000001E-2</v>
          </cell>
          <cell r="BH163">
            <v>0.1</v>
          </cell>
          <cell r="BI163">
            <v>0.1</v>
          </cell>
          <cell r="BJ163">
            <v>0.1</v>
          </cell>
          <cell r="BK163">
            <v>0.1</v>
          </cell>
          <cell r="BL163">
            <v>0.1</v>
          </cell>
          <cell r="BM163">
            <v>0.1</v>
          </cell>
          <cell r="BN163">
            <v>0.1</v>
          </cell>
          <cell r="BO163">
            <v>0.1</v>
          </cell>
          <cell r="BP163">
            <v>0.1</v>
          </cell>
          <cell r="BQ163">
            <v>0.1</v>
          </cell>
          <cell r="BR163">
            <v>0.1</v>
          </cell>
          <cell r="BS163">
            <v>0.1</v>
          </cell>
          <cell r="BT163" t="str">
            <v>CFE</v>
          </cell>
          <cell r="BU163" t="str">
            <v>INT</v>
          </cell>
          <cell r="BV163">
            <v>0.22500000000000001</v>
          </cell>
          <cell r="BW163">
            <v>0.22500000000000001</v>
          </cell>
          <cell r="BX163">
            <v>0</v>
          </cell>
          <cell r="BY163">
            <v>6.1221263162311114E-2</v>
          </cell>
          <cell r="BZ163">
            <v>0.55099136846079999</v>
          </cell>
          <cell r="CB163">
            <v>8.9550000000000001</v>
          </cell>
          <cell r="CC163">
            <v>9</v>
          </cell>
          <cell r="CD163">
            <v>9</v>
          </cell>
        </row>
        <row r="164">
          <cell r="A164">
            <v>1</v>
          </cell>
          <cell r="B164">
            <v>9</v>
          </cell>
          <cell r="C164" t="str">
            <v>DIC</v>
          </cell>
          <cell r="D164">
            <v>47818</v>
          </cell>
          <cell r="E164">
            <v>2030</v>
          </cell>
          <cell r="F164" t="str">
            <v>CHILAPAN</v>
          </cell>
          <cell r="G164">
            <v>4</v>
          </cell>
          <cell r="H164" t="str">
            <v>HID</v>
          </cell>
          <cell r="I164">
            <v>9</v>
          </cell>
          <cell r="J164">
            <v>9</v>
          </cell>
          <cell r="K164" t="str">
            <v>SEP</v>
          </cell>
          <cell r="L164">
            <v>1965</v>
          </cell>
          <cell r="M164" t="str">
            <v>ORI</v>
          </cell>
          <cell r="N164" t="str">
            <v>VERACRUZ</v>
          </cell>
          <cell r="O164" t="str">
            <v>HID</v>
          </cell>
          <cell r="P164">
            <v>23986</v>
          </cell>
          <cell r="Q164">
            <v>0.22500000000000001</v>
          </cell>
          <cell r="R164">
            <v>0.9</v>
          </cell>
          <cell r="S164">
            <v>8.2240086315392009</v>
          </cell>
          <cell r="T164">
            <v>5.0000000000000001E-3</v>
          </cell>
          <cell r="U164">
            <v>2030</v>
          </cell>
          <cell r="V164" t="str">
            <v>S</v>
          </cell>
          <cell r="W164" t="str">
            <v>VER</v>
          </cell>
          <cell r="X164">
            <v>2.5000000000000001E-2</v>
          </cell>
          <cell r="Y164">
            <v>2.5000000000000001E-2</v>
          </cell>
          <cell r="Z164">
            <v>2.5000000000000001E-2</v>
          </cell>
          <cell r="AA164">
            <v>2.5000000000000001E-2</v>
          </cell>
          <cell r="AB164">
            <v>2.5000000000000001E-2</v>
          </cell>
          <cell r="AC164">
            <v>2.5000000000000001E-2</v>
          </cell>
          <cell r="AD164">
            <v>2.5000000000000001E-2</v>
          </cell>
          <cell r="AE164">
            <v>2.5000000000000001E-2</v>
          </cell>
          <cell r="AF164">
            <v>2.5000000000000001E-2</v>
          </cell>
          <cell r="AG164">
            <v>2.5000000000000001E-2</v>
          </cell>
          <cell r="AH164">
            <v>2.5000000000000001E-2</v>
          </cell>
          <cell r="AI164">
            <v>2.5000000000000001E-2</v>
          </cell>
          <cell r="AJ164">
            <v>0.1</v>
          </cell>
          <cell r="AK164">
            <v>0.1</v>
          </cell>
          <cell r="AL164">
            <v>0.1</v>
          </cell>
          <cell r="AM164">
            <v>0.1</v>
          </cell>
          <cell r="AN164">
            <v>0.1</v>
          </cell>
          <cell r="AO164">
            <v>0.1</v>
          </cell>
          <cell r="AP164">
            <v>0.1</v>
          </cell>
          <cell r="AQ164">
            <v>0.1</v>
          </cell>
          <cell r="AR164">
            <v>0.1</v>
          </cell>
          <cell r="AS164">
            <v>0.1</v>
          </cell>
          <cell r="AT164">
            <v>0.1</v>
          </cell>
          <cell r="AU164">
            <v>0.1</v>
          </cell>
          <cell r="AV164">
            <v>2.5000000000000001E-2</v>
          </cell>
          <cell r="AW164">
            <v>2.5000000000000001E-2</v>
          </cell>
          <cell r="AX164">
            <v>2.5000000000000001E-2</v>
          </cell>
          <cell r="AY164">
            <v>2.5000000000000001E-2</v>
          </cell>
          <cell r="AZ164">
            <v>2.5000000000000001E-2</v>
          </cell>
          <cell r="BA164">
            <v>2.5000000000000001E-2</v>
          </cell>
          <cell r="BB164">
            <v>2.5000000000000001E-2</v>
          </cell>
          <cell r="BC164">
            <v>2.5000000000000001E-2</v>
          </cell>
          <cell r="BD164">
            <v>2.5000000000000001E-2</v>
          </cell>
          <cell r="BE164">
            <v>2.5000000000000001E-2</v>
          </cell>
          <cell r="BF164">
            <v>2.5000000000000001E-2</v>
          </cell>
          <cell r="BG164">
            <v>2.5000000000000001E-2</v>
          </cell>
          <cell r="BH164">
            <v>0.1</v>
          </cell>
          <cell r="BI164">
            <v>0.1</v>
          </cell>
          <cell r="BJ164">
            <v>0.1</v>
          </cell>
          <cell r="BK164">
            <v>0.1</v>
          </cell>
          <cell r="BL164">
            <v>0.1</v>
          </cell>
          <cell r="BM164">
            <v>0.1</v>
          </cell>
          <cell r="BN164">
            <v>0.1</v>
          </cell>
          <cell r="BO164">
            <v>0.1</v>
          </cell>
          <cell r="BP164">
            <v>0.1</v>
          </cell>
          <cell r="BQ164">
            <v>0.1</v>
          </cell>
          <cell r="BR164">
            <v>0.1</v>
          </cell>
          <cell r="BS164">
            <v>0.1</v>
          </cell>
          <cell r="BT164" t="str">
            <v>CFE</v>
          </cell>
          <cell r="BU164" t="str">
            <v>INT</v>
          </cell>
          <cell r="BV164">
            <v>0.22500000000000001</v>
          </cell>
          <cell r="BW164">
            <v>0.22500000000000001</v>
          </cell>
          <cell r="BX164">
            <v>0</v>
          </cell>
          <cell r="BY164">
            <v>6.1221263162311114E-2</v>
          </cell>
          <cell r="BZ164">
            <v>0.55099136846079999</v>
          </cell>
          <cell r="CB164">
            <v>8.9550000000000001</v>
          </cell>
          <cell r="CC164">
            <v>9</v>
          </cell>
          <cell r="CD164">
            <v>9</v>
          </cell>
        </row>
        <row r="165">
          <cell r="A165">
            <v>1</v>
          </cell>
          <cell r="B165">
            <v>10</v>
          </cell>
          <cell r="C165" t="str">
            <v>DIC</v>
          </cell>
          <cell r="D165">
            <v>47818</v>
          </cell>
          <cell r="E165">
            <v>2030</v>
          </cell>
          <cell r="I165">
            <v>0</v>
          </cell>
          <cell r="J165">
            <v>0</v>
          </cell>
          <cell r="K165" t="str">
            <v>OCT</v>
          </cell>
          <cell r="L165">
            <v>1965</v>
          </cell>
          <cell r="M165" t="str">
            <v>ORI</v>
          </cell>
          <cell r="N165" t="str">
            <v>ACAPULCO</v>
          </cell>
          <cell r="O165" t="str">
            <v>TER</v>
          </cell>
          <cell r="P165">
            <v>24016</v>
          </cell>
          <cell r="Q165">
            <v>0</v>
          </cell>
          <cell r="R165">
            <v>0</v>
          </cell>
          <cell r="S165">
            <v>0</v>
          </cell>
          <cell r="T165">
            <v>5.0000000000000001E-3</v>
          </cell>
          <cell r="U165">
            <v>2030</v>
          </cell>
          <cell r="V165" t="str">
            <v>S</v>
          </cell>
          <cell r="W165" t="str">
            <v>GRO</v>
          </cell>
          <cell r="X165">
            <v>2.5000000000000001E-2</v>
          </cell>
          <cell r="Y165">
            <v>2.5000000000000001E-2</v>
          </cell>
          <cell r="Z165">
            <v>2.5000000000000001E-2</v>
          </cell>
          <cell r="AA165">
            <v>2.5000000000000001E-2</v>
          </cell>
          <cell r="AB165">
            <v>2.5000000000000001E-2</v>
          </cell>
          <cell r="AC165">
            <v>2.5000000000000001E-2</v>
          </cell>
          <cell r="AD165">
            <v>2.5000000000000001E-2</v>
          </cell>
          <cell r="AE165">
            <v>2.5000000000000001E-2</v>
          </cell>
          <cell r="AF165">
            <v>2.5000000000000001E-2</v>
          </cell>
          <cell r="AG165">
            <v>2.5000000000000001E-2</v>
          </cell>
          <cell r="AH165">
            <v>2.5000000000000001E-2</v>
          </cell>
          <cell r="AI165">
            <v>2.5000000000000001E-2</v>
          </cell>
          <cell r="AJ165">
            <v>0.1</v>
          </cell>
          <cell r="AK165">
            <v>0.1</v>
          </cell>
          <cell r="AL165">
            <v>0.1</v>
          </cell>
          <cell r="AM165">
            <v>0.1</v>
          </cell>
          <cell r="AN165">
            <v>0.1</v>
          </cell>
          <cell r="AO165">
            <v>0.1</v>
          </cell>
          <cell r="AP165">
            <v>0.1</v>
          </cell>
          <cell r="AQ165">
            <v>0.1</v>
          </cell>
          <cell r="AR165">
            <v>0.1</v>
          </cell>
          <cell r="AS165">
            <v>0.1</v>
          </cell>
          <cell r="AT165">
            <v>0.1</v>
          </cell>
          <cell r="AU165">
            <v>0.1</v>
          </cell>
          <cell r="AV165">
            <v>2.5000000000000001E-2</v>
          </cell>
          <cell r="AW165">
            <v>2.5000000000000001E-2</v>
          </cell>
          <cell r="AX165">
            <v>2.5000000000000001E-2</v>
          </cell>
          <cell r="AY165">
            <v>2.5000000000000001E-2</v>
          </cell>
          <cell r="AZ165">
            <v>2.5000000000000001E-2</v>
          </cell>
          <cell r="BA165">
            <v>2.5000000000000001E-2</v>
          </cell>
          <cell r="BB165">
            <v>2.5000000000000001E-2</v>
          </cell>
          <cell r="BC165">
            <v>2.5000000000000001E-2</v>
          </cell>
          <cell r="BD165">
            <v>2.5000000000000001E-2</v>
          </cell>
          <cell r="BE165">
            <v>2.5000000000000001E-2</v>
          </cell>
          <cell r="BF165">
            <v>2.5000000000000001E-2</v>
          </cell>
          <cell r="BG165">
            <v>2.5000000000000001E-2</v>
          </cell>
          <cell r="BH165">
            <v>0.1</v>
          </cell>
          <cell r="BI165">
            <v>0.1</v>
          </cell>
          <cell r="BJ165">
            <v>0.1</v>
          </cell>
          <cell r="BK165">
            <v>0.1</v>
          </cell>
          <cell r="BL165">
            <v>0.1</v>
          </cell>
          <cell r="BM165">
            <v>0.1</v>
          </cell>
          <cell r="BN165">
            <v>0.1</v>
          </cell>
          <cell r="BO165">
            <v>0.1</v>
          </cell>
          <cell r="BP165">
            <v>0.1</v>
          </cell>
          <cell r="BQ165">
            <v>0.1</v>
          </cell>
          <cell r="BR165">
            <v>0.1</v>
          </cell>
          <cell r="BS165">
            <v>0.1</v>
          </cell>
          <cell r="BT165" t="str">
            <v>CFE</v>
          </cell>
          <cell r="BU165" t="str">
            <v>INT</v>
          </cell>
          <cell r="BV165">
            <v>0</v>
          </cell>
          <cell r="BW165">
            <v>0</v>
          </cell>
          <cell r="BX165">
            <v>0</v>
          </cell>
          <cell r="BY165">
            <v>6.1221263162311114E-2</v>
          </cell>
          <cell r="BZ165">
            <v>0</v>
          </cell>
          <cell r="CB165">
            <v>0</v>
          </cell>
          <cell r="CC165">
            <v>0</v>
          </cell>
          <cell r="CD165">
            <v>0</v>
          </cell>
        </row>
        <row r="166">
          <cell r="A166">
            <v>1</v>
          </cell>
          <cell r="B166">
            <v>2</v>
          </cell>
          <cell r="C166" t="str">
            <v>MAY</v>
          </cell>
          <cell r="D166">
            <v>47604</v>
          </cell>
          <cell r="E166">
            <v>2030</v>
          </cell>
          <cell r="F166" t="str">
            <v>INFIERNILLO</v>
          </cell>
          <cell r="G166">
            <v>3</v>
          </cell>
          <cell r="H166" t="str">
            <v>HID</v>
          </cell>
          <cell r="I166">
            <v>200</v>
          </cell>
          <cell r="J166">
            <v>200</v>
          </cell>
          <cell r="K166" t="str">
            <v>FEB</v>
          </cell>
          <cell r="L166">
            <v>1966</v>
          </cell>
          <cell r="M166" t="str">
            <v>CEN</v>
          </cell>
          <cell r="N166" t="str">
            <v>LCARDENAS</v>
          </cell>
          <cell r="O166" t="str">
            <v>HID</v>
          </cell>
          <cell r="P166">
            <v>24139</v>
          </cell>
          <cell r="Q166">
            <v>20.8</v>
          </cell>
          <cell r="R166">
            <v>0.2</v>
          </cell>
          <cell r="S166">
            <v>166.95574736753775</v>
          </cell>
          <cell r="T166">
            <v>5.0000000000000001E-3</v>
          </cell>
          <cell r="U166">
            <v>2030</v>
          </cell>
          <cell r="V166" t="str">
            <v>S</v>
          </cell>
          <cell r="W166" t="str">
            <v>GRO</v>
          </cell>
          <cell r="X166">
            <v>0.13</v>
          </cell>
          <cell r="Y166">
            <v>0.13</v>
          </cell>
          <cell r="Z166">
            <v>0.13</v>
          </cell>
          <cell r="AA166">
            <v>0.13</v>
          </cell>
          <cell r="AB166">
            <v>2.5999999999999999E-2</v>
          </cell>
          <cell r="AC166">
            <v>2.5999999999999999E-2</v>
          </cell>
          <cell r="AD166">
            <v>2.5999999999999999E-2</v>
          </cell>
          <cell r="AE166">
            <v>2.5999999999999999E-2</v>
          </cell>
          <cell r="AF166">
            <v>2.5999999999999999E-2</v>
          </cell>
          <cell r="AG166">
            <v>2.5999999999999999E-2</v>
          </cell>
          <cell r="AH166">
            <v>2.5999999999999999E-2</v>
          </cell>
          <cell r="AI166">
            <v>0.104</v>
          </cell>
          <cell r="AJ166">
            <v>1E-3</v>
          </cell>
          <cell r="AK166">
            <v>1E-3</v>
          </cell>
          <cell r="AL166">
            <v>1E-3</v>
          </cell>
          <cell r="AM166">
            <v>1E-3</v>
          </cell>
          <cell r="AN166">
            <v>1E-3</v>
          </cell>
          <cell r="AO166">
            <v>1E-3</v>
          </cell>
          <cell r="AP166">
            <v>1E-3</v>
          </cell>
          <cell r="AQ166">
            <v>1E-3</v>
          </cell>
          <cell r="AR166">
            <v>1E-3</v>
          </cell>
          <cell r="AS166">
            <v>1E-3</v>
          </cell>
          <cell r="AT166">
            <v>1E-3</v>
          </cell>
          <cell r="AU166">
            <v>1E-3</v>
          </cell>
          <cell r="AV166">
            <v>0.13</v>
          </cell>
          <cell r="AW166">
            <v>0.13</v>
          </cell>
          <cell r="AX166">
            <v>0.13</v>
          </cell>
          <cell r="AY166">
            <v>0.13</v>
          </cell>
          <cell r="AZ166">
            <v>2.5999999999999999E-2</v>
          </cell>
          <cell r="BA166">
            <v>2.5999999999999999E-2</v>
          </cell>
          <cell r="BB166">
            <v>2.5999999999999999E-2</v>
          </cell>
          <cell r="BC166">
            <v>2.5999999999999999E-2</v>
          </cell>
          <cell r="BD166">
            <v>2.5999999999999999E-2</v>
          </cell>
          <cell r="BE166">
            <v>2.5999999999999999E-2</v>
          </cell>
          <cell r="BF166">
            <v>2.5999999999999999E-2</v>
          </cell>
          <cell r="BG166">
            <v>0.104</v>
          </cell>
          <cell r="BH166">
            <v>1E-3</v>
          </cell>
          <cell r="BI166">
            <v>1E-3</v>
          </cell>
          <cell r="BJ166">
            <v>1E-3</v>
          </cell>
          <cell r="BK166">
            <v>1E-3</v>
          </cell>
          <cell r="BL166">
            <v>1E-3</v>
          </cell>
          <cell r="BM166">
            <v>1E-3</v>
          </cell>
          <cell r="BN166">
            <v>1E-3</v>
          </cell>
          <cell r="BO166">
            <v>1E-3</v>
          </cell>
          <cell r="BP166">
            <v>1E-3</v>
          </cell>
          <cell r="BQ166">
            <v>1E-3</v>
          </cell>
          <cell r="BR166">
            <v>1E-3</v>
          </cell>
          <cell r="BS166">
            <v>1E-3</v>
          </cell>
          <cell r="BT166" t="str">
            <v>CFE</v>
          </cell>
          <cell r="BU166" t="str">
            <v>INT</v>
          </cell>
          <cell r="BV166">
            <v>20.8</v>
          </cell>
          <cell r="BW166">
            <v>20.8</v>
          </cell>
          <cell r="BX166">
            <v>0</v>
          </cell>
          <cell r="BY166">
            <v>6.1221263162311114E-2</v>
          </cell>
          <cell r="BZ166">
            <v>12.244252632462223</v>
          </cell>
          <cell r="CB166">
            <v>199</v>
          </cell>
          <cell r="CC166">
            <v>200</v>
          </cell>
          <cell r="CD166">
            <v>200</v>
          </cell>
        </row>
        <row r="167">
          <cell r="A167">
            <v>1</v>
          </cell>
          <cell r="B167">
            <v>3</v>
          </cell>
          <cell r="C167" t="str">
            <v>MAR</v>
          </cell>
          <cell r="D167">
            <v>47543</v>
          </cell>
          <cell r="E167">
            <v>2030</v>
          </cell>
          <cell r="F167" t="str">
            <v>INFIERNILLO</v>
          </cell>
          <cell r="G167">
            <v>4</v>
          </cell>
          <cell r="H167" t="str">
            <v>HID</v>
          </cell>
          <cell r="I167">
            <v>200</v>
          </cell>
          <cell r="J167">
            <v>200</v>
          </cell>
          <cell r="K167" t="str">
            <v>MAR</v>
          </cell>
          <cell r="L167">
            <v>1966</v>
          </cell>
          <cell r="M167" t="str">
            <v>CEN</v>
          </cell>
          <cell r="N167" t="str">
            <v>LCARDENAS</v>
          </cell>
          <cell r="O167" t="str">
            <v>HID</v>
          </cell>
          <cell r="P167">
            <v>24167</v>
          </cell>
          <cell r="Q167">
            <v>20.8</v>
          </cell>
          <cell r="R167">
            <v>0.2</v>
          </cell>
          <cell r="S167">
            <v>166.95574736753775</v>
          </cell>
          <cell r="T167">
            <v>5.0000000000000001E-3</v>
          </cell>
          <cell r="U167">
            <v>2030</v>
          </cell>
          <cell r="V167" t="str">
            <v>S</v>
          </cell>
          <cell r="W167" t="str">
            <v>GRO</v>
          </cell>
          <cell r="X167">
            <v>0.13</v>
          </cell>
          <cell r="Y167">
            <v>0.13</v>
          </cell>
          <cell r="Z167">
            <v>0.13</v>
          </cell>
          <cell r="AA167">
            <v>0.13</v>
          </cell>
          <cell r="AB167">
            <v>2.5999999999999999E-2</v>
          </cell>
          <cell r="AC167">
            <v>2.5999999999999999E-2</v>
          </cell>
          <cell r="AD167">
            <v>2.5999999999999999E-2</v>
          </cell>
          <cell r="AE167">
            <v>2.5999999999999999E-2</v>
          </cell>
          <cell r="AF167">
            <v>2.5999999999999999E-2</v>
          </cell>
          <cell r="AG167">
            <v>2.5999999999999999E-2</v>
          </cell>
          <cell r="AH167">
            <v>2.5999999999999999E-2</v>
          </cell>
          <cell r="AI167">
            <v>0.104</v>
          </cell>
          <cell r="AJ167">
            <v>1E-3</v>
          </cell>
          <cell r="AK167">
            <v>1E-3</v>
          </cell>
          <cell r="AL167">
            <v>1E-3</v>
          </cell>
          <cell r="AM167">
            <v>1E-3</v>
          </cell>
          <cell r="AN167">
            <v>1E-3</v>
          </cell>
          <cell r="AO167">
            <v>1E-3</v>
          </cell>
          <cell r="AP167">
            <v>1E-3</v>
          </cell>
          <cell r="AQ167">
            <v>1E-3</v>
          </cell>
          <cell r="AR167">
            <v>1E-3</v>
          </cell>
          <cell r="AS167">
            <v>1E-3</v>
          </cell>
          <cell r="AT167">
            <v>1E-3</v>
          </cell>
          <cell r="AU167">
            <v>1E-3</v>
          </cell>
          <cell r="AV167">
            <v>0.13</v>
          </cell>
          <cell r="AW167">
            <v>0.13</v>
          </cell>
          <cell r="AX167">
            <v>0.13</v>
          </cell>
          <cell r="AY167">
            <v>0.13</v>
          </cell>
          <cell r="AZ167">
            <v>2.5999999999999999E-2</v>
          </cell>
          <cell r="BA167">
            <v>2.5999999999999999E-2</v>
          </cell>
          <cell r="BB167">
            <v>2.5999999999999999E-2</v>
          </cell>
          <cell r="BC167">
            <v>2.5999999999999999E-2</v>
          </cell>
          <cell r="BD167">
            <v>2.5999999999999999E-2</v>
          </cell>
          <cell r="BE167">
            <v>2.5999999999999999E-2</v>
          </cell>
          <cell r="BF167">
            <v>2.5999999999999999E-2</v>
          </cell>
          <cell r="BG167">
            <v>0.104</v>
          </cell>
          <cell r="BH167">
            <v>1E-3</v>
          </cell>
          <cell r="BI167">
            <v>1E-3</v>
          </cell>
          <cell r="BJ167">
            <v>1E-3</v>
          </cell>
          <cell r="BK167">
            <v>1E-3</v>
          </cell>
          <cell r="BL167">
            <v>1E-3</v>
          </cell>
          <cell r="BM167">
            <v>1E-3</v>
          </cell>
          <cell r="BN167">
            <v>1E-3</v>
          </cell>
          <cell r="BO167">
            <v>1E-3</v>
          </cell>
          <cell r="BP167">
            <v>1E-3</v>
          </cell>
          <cell r="BQ167">
            <v>1E-3</v>
          </cell>
          <cell r="BR167">
            <v>1E-3</v>
          </cell>
          <cell r="BS167">
            <v>1E-3</v>
          </cell>
          <cell r="BT167" t="str">
            <v>CFE</v>
          </cell>
          <cell r="BU167" t="str">
            <v>INT</v>
          </cell>
          <cell r="BV167">
            <v>20.8</v>
          </cell>
          <cell r="BW167">
            <v>20.8</v>
          </cell>
          <cell r="BX167">
            <v>0</v>
          </cell>
          <cell r="BY167">
            <v>6.1221263162311114E-2</v>
          </cell>
          <cell r="BZ167">
            <v>12.244252632462223</v>
          </cell>
          <cell r="CB167">
            <v>199</v>
          </cell>
          <cell r="CC167">
            <v>200</v>
          </cell>
          <cell r="CD167">
            <v>200</v>
          </cell>
        </row>
        <row r="168">
          <cell r="A168">
            <v>1</v>
          </cell>
          <cell r="B168">
            <v>7</v>
          </cell>
          <cell r="C168" t="str">
            <v>DIC</v>
          </cell>
          <cell r="D168">
            <v>47818</v>
          </cell>
          <cell r="E168">
            <v>2030</v>
          </cell>
          <cell r="F168" t="str">
            <v>CAMILO  ARRIAGA   ( EL SALTO )</v>
          </cell>
          <cell r="G168">
            <v>1</v>
          </cell>
          <cell r="H168" t="str">
            <v>HID</v>
          </cell>
          <cell r="I168">
            <v>9</v>
          </cell>
          <cell r="J168">
            <v>9</v>
          </cell>
          <cell r="K168" t="str">
            <v>JUL</v>
          </cell>
          <cell r="L168">
            <v>1966</v>
          </cell>
          <cell r="M168" t="str">
            <v>NES</v>
          </cell>
          <cell r="N168" t="str">
            <v>HUASTECA</v>
          </cell>
          <cell r="O168" t="str">
            <v>HID</v>
          </cell>
          <cell r="P168">
            <v>24289</v>
          </cell>
          <cell r="Q168">
            <v>0.22500000000000001</v>
          </cell>
          <cell r="R168">
            <v>0.9</v>
          </cell>
          <cell r="S168">
            <v>8.2240086315392009</v>
          </cell>
          <cell r="T168">
            <v>5.0000000000000001E-3</v>
          </cell>
          <cell r="U168">
            <v>2030</v>
          </cell>
          <cell r="V168" t="str">
            <v>N</v>
          </cell>
          <cell r="W168" t="str">
            <v>SLP</v>
          </cell>
          <cell r="X168">
            <v>2.5000000000000001E-2</v>
          </cell>
          <cell r="Y168">
            <v>2.5000000000000001E-2</v>
          </cell>
          <cell r="Z168">
            <v>2.5000000000000001E-2</v>
          </cell>
          <cell r="AA168">
            <v>2.5000000000000001E-2</v>
          </cell>
          <cell r="AB168">
            <v>2.5000000000000001E-2</v>
          </cell>
          <cell r="AC168">
            <v>2.5000000000000001E-2</v>
          </cell>
          <cell r="AD168">
            <v>2.5000000000000001E-2</v>
          </cell>
          <cell r="AE168">
            <v>2.5000000000000001E-2</v>
          </cell>
          <cell r="AF168">
            <v>2.5000000000000001E-2</v>
          </cell>
          <cell r="AG168">
            <v>2.5000000000000001E-2</v>
          </cell>
          <cell r="AH168">
            <v>2.5000000000000001E-2</v>
          </cell>
          <cell r="AI168">
            <v>2.5000000000000001E-2</v>
          </cell>
          <cell r="AJ168">
            <v>0.1</v>
          </cell>
          <cell r="AK168">
            <v>0.1</v>
          </cell>
          <cell r="AL168">
            <v>0.1</v>
          </cell>
          <cell r="AM168">
            <v>0.1</v>
          </cell>
          <cell r="AN168">
            <v>0.1</v>
          </cell>
          <cell r="AO168">
            <v>0.1</v>
          </cell>
          <cell r="AP168">
            <v>0.1</v>
          </cell>
          <cell r="AQ168">
            <v>0.1</v>
          </cell>
          <cell r="AR168">
            <v>0.1</v>
          </cell>
          <cell r="AS168">
            <v>0.1</v>
          </cell>
          <cell r="AT168">
            <v>0.1</v>
          </cell>
          <cell r="AU168">
            <v>0.1</v>
          </cell>
          <cell r="AV168">
            <v>2.5000000000000001E-2</v>
          </cell>
          <cell r="AW168">
            <v>2.5000000000000001E-2</v>
          </cell>
          <cell r="AX168">
            <v>2.5000000000000001E-2</v>
          </cell>
          <cell r="AY168">
            <v>2.5000000000000001E-2</v>
          </cell>
          <cell r="AZ168">
            <v>2.5000000000000001E-2</v>
          </cell>
          <cell r="BA168">
            <v>2.5000000000000001E-2</v>
          </cell>
          <cell r="BB168">
            <v>2.5000000000000001E-2</v>
          </cell>
          <cell r="BC168">
            <v>2.5000000000000001E-2</v>
          </cell>
          <cell r="BD168">
            <v>2.5000000000000001E-2</v>
          </cell>
          <cell r="BE168">
            <v>2.5000000000000001E-2</v>
          </cell>
          <cell r="BF168">
            <v>2.5000000000000001E-2</v>
          </cell>
          <cell r="BG168">
            <v>2.5000000000000001E-2</v>
          </cell>
          <cell r="BH168">
            <v>0.1</v>
          </cell>
          <cell r="BI168">
            <v>0.1</v>
          </cell>
          <cell r="BJ168">
            <v>0.1</v>
          </cell>
          <cell r="BK168">
            <v>0.1</v>
          </cell>
          <cell r="BL168">
            <v>0.1</v>
          </cell>
          <cell r="BM168">
            <v>0.1</v>
          </cell>
          <cell r="BN168">
            <v>0.1</v>
          </cell>
          <cell r="BO168">
            <v>0.1</v>
          </cell>
          <cell r="BP168">
            <v>0.1</v>
          </cell>
          <cell r="BQ168">
            <v>0.1</v>
          </cell>
          <cell r="BR168">
            <v>0.1</v>
          </cell>
          <cell r="BS168">
            <v>0.1</v>
          </cell>
          <cell r="BT168" t="str">
            <v>CFE</v>
          </cell>
          <cell r="BU168" t="str">
            <v>INT</v>
          </cell>
          <cell r="BV168">
            <v>0.22500000000000001</v>
          </cell>
          <cell r="BW168">
            <v>0.22500000000000001</v>
          </cell>
          <cell r="BX168">
            <v>0</v>
          </cell>
          <cell r="BY168">
            <v>6.1221263162311114E-2</v>
          </cell>
          <cell r="BZ168">
            <v>0.55099136846079999</v>
          </cell>
          <cell r="CB168">
            <v>8.9550000000000001</v>
          </cell>
          <cell r="CC168">
            <v>9</v>
          </cell>
          <cell r="CD168">
            <v>9</v>
          </cell>
        </row>
        <row r="169">
          <cell r="A169">
            <v>1</v>
          </cell>
          <cell r="B169">
            <v>8</v>
          </cell>
          <cell r="C169" t="str">
            <v>DIC</v>
          </cell>
          <cell r="D169">
            <v>47818</v>
          </cell>
          <cell r="E169">
            <v>2030</v>
          </cell>
          <cell r="F169" t="str">
            <v>CAMILO  ARRIAGA   ( EL SALTO )</v>
          </cell>
          <cell r="G169">
            <v>2</v>
          </cell>
          <cell r="H169" t="str">
            <v>HID</v>
          </cell>
          <cell r="I169">
            <v>9</v>
          </cell>
          <cell r="J169">
            <v>9</v>
          </cell>
          <cell r="K169" t="str">
            <v>AGO</v>
          </cell>
          <cell r="L169">
            <v>1966</v>
          </cell>
          <cell r="M169" t="str">
            <v>NES</v>
          </cell>
          <cell r="N169" t="str">
            <v>HUASTECA</v>
          </cell>
          <cell r="O169" t="str">
            <v>HID</v>
          </cell>
          <cell r="P169">
            <v>24320</v>
          </cell>
          <cell r="Q169">
            <v>0.22500000000000001</v>
          </cell>
          <cell r="R169">
            <v>0.9</v>
          </cell>
          <cell r="S169">
            <v>8.2240086315392009</v>
          </cell>
          <cell r="T169">
            <v>5.0000000000000001E-3</v>
          </cell>
          <cell r="U169">
            <v>2030</v>
          </cell>
          <cell r="V169" t="str">
            <v>N</v>
          </cell>
          <cell r="W169" t="str">
            <v>SLP</v>
          </cell>
          <cell r="X169">
            <v>2.5000000000000001E-2</v>
          </cell>
          <cell r="Y169">
            <v>2.5000000000000001E-2</v>
          </cell>
          <cell r="Z169">
            <v>2.5000000000000001E-2</v>
          </cell>
          <cell r="AA169">
            <v>2.5000000000000001E-2</v>
          </cell>
          <cell r="AB169">
            <v>2.5000000000000001E-2</v>
          </cell>
          <cell r="AC169">
            <v>2.5000000000000001E-2</v>
          </cell>
          <cell r="AD169">
            <v>2.5000000000000001E-2</v>
          </cell>
          <cell r="AE169">
            <v>2.5000000000000001E-2</v>
          </cell>
          <cell r="AF169">
            <v>2.5000000000000001E-2</v>
          </cell>
          <cell r="AG169">
            <v>2.5000000000000001E-2</v>
          </cell>
          <cell r="AH169">
            <v>2.5000000000000001E-2</v>
          </cell>
          <cell r="AI169">
            <v>2.5000000000000001E-2</v>
          </cell>
          <cell r="AJ169">
            <v>0.1</v>
          </cell>
          <cell r="AK169">
            <v>0.1</v>
          </cell>
          <cell r="AL169">
            <v>0.1</v>
          </cell>
          <cell r="AM169">
            <v>0.1</v>
          </cell>
          <cell r="AN169">
            <v>0.1</v>
          </cell>
          <cell r="AO169">
            <v>0.1</v>
          </cell>
          <cell r="AP169">
            <v>0.1</v>
          </cell>
          <cell r="AQ169">
            <v>0.1</v>
          </cell>
          <cell r="AR169">
            <v>0.1</v>
          </cell>
          <cell r="AS169">
            <v>0.1</v>
          </cell>
          <cell r="AT169">
            <v>0.1</v>
          </cell>
          <cell r="AU169">
            <v>0.1</v>
          </cell>
          <cell r="AV169">
            <v>2.5000000000000001E-2</v>
          </cell>
          <cell r="AW169">
            <v>2.5000000000000001E-2</v>
          </cell>
          <cell r="AX169">
            <v>2.5000000000000001E-2</v>
          </cell>
          <cell r="AY169">
            <v>2.5000000000000001E-2</v>
          </cell>
          <cell r="AZ169">
            <v>2.5000000000000001E-2</v>
          </cell>
          <cell r="BA169">
            <v>2.5000000000000001E-2</v>
          </cell>
          <cell r="BB169">
            <v>2.5000000000000001E-2</v>
          </cell>
          <cell r="BC169">
            <v>2.5000000000000001E-2</v>
          </cell>
          <cell r="BD169">
            <v>2.5000000000000001E-2</v>
          </cell>
          <cell r="BE169">
            <v>2.5000000000000001E-2</v>
          </cell>
          <cell r="BF169">
            <v>2.5000000000000001E-2</v>
          </cell>
          <cell r="BG169">
            <v>2.5000000000000001E-2</v>
          </cell>
          <cell r="BH169">
            <v>0.1</v>
          </cell>
          <cell r="BI169">
            <v>0.1</v>
          </cell>
          <cell r="BJ169">
            <v>0.1</v>
          </cell>
          <cell r="BK169">
            <v>0.1</v>
          </cell>
          <cell r="BL169">
            <v>0.1</v>
          </cell>
          <cell r="BM169">
            <v>0.1</v>
          </cell>
          <cell r="BN169">
            <v>0.1</v>
          </cell>
          <cell r="BO169">
            <v>0.1</v>
          </cell>
          <cell r="BP169">
            <v>0.1</v>
          </cell>
          <cell r="BQ169">
            <v>0.1</v>
          </cell>
          <cell r="BR169">
            <v>0.1</v>
          </cell>
          <cell r="BS169">
            <v>0.1</v>
          </cell>
          <cell r="BT169" t="str">
            <v>CFE</v>
          </cell>
          <cell r="BU169" t="str">
            <v>INT</v>
          </cell>
          <cell r="BV169">
            <v>0.22500000000000001</v>
          </cell>
          <cell r="BW169">
            <v>0.22500000000000001</v>
          </cell>
          <cell r="BX169">
            <v>0</v>
          </cell>
          <cell r="BY169">
            <v>6.1221263162311114E-2</v>
          </cell>
          <cell r="BZ169">
            <v>0.55099136846079999</v>
          </cell>
          <cell r="CB169">
            <v>8.9550000000000001</v>
          </cell>
          <cell r="CC169">
            <v>9</v>
          </cell>
          <cell r="CD169">
            <v>9</v>
          </cell>
        </row>
        <row r="170">
          <cell r="A170">
            <v>1</v>
          </cell>
          <cell r="B170">
            <v>4</v>
          </cell>
          <cell r="C170" t="str">
            <v>DIC</v>
          </cell>
          <cell r="D170">
            <v>47818</v>
          </cell>
          <cell r="E170">
            <v>2030</v>
          </cell>
          <cell r="F170" t="str">
            <v>J. C.  DEL   VALLE   ( EL RETIRO )</v>
          </cell>
          <cell r="G170">
            <v>1</v>
          </cell>
          <cell r="H170" t="str">
            <v>HID</v>
          </cell>
          <cell r="I170">
            <v>7</v>
          </cell>
          <cell r="J170">
            <v>7</v>
          </cell>
          <cell r="K170" t="str">
            <v>ABR</v>
          </cell>
          <cell r="L170">
            <v>1967</v>
          </cell>
          <cell r="M170" t="str">
            <v>ORI</v>
          </cell>
          <cell r="N170" t="str">
            <v>GRIJALVA</v>
          </cell>
          <cell r="O170" t="str">
            <v>HID</v>
          </cell>
          <cell r="P170">
            <v>24563</v>
          </cell>
          <cell r="Q170">
            <v>0.17500000000000002</v>
          </cell>
          <cell r="R170">
            <v>0.70000000000000007</v>
          </cell>
          <cell r="S170">
            <v>6.3964511578638223</v>
          </cell>
          <cell r="T170">
            <v>5.0000000000000001E-3</v>
          </cell>
          <cell r="U170">
            <v>2030</v>
          </cell>
          <cell r="V170" t="str">
            <v>S</v>
          </cell>
          <cell r="W170" t="str">
            <v>CHIS</v>
          </cell>
          <cell r="X170">
            <v>2.5000000000000001E-2</v>
          </cell>
          <cell r="Y170">
            <v>2.5000000000000001E-2</v>
          </cell>
          <cell r="Z170">
            <v>2.5000000000000001E-2</v>
          </cell>
          <cell r="AA170">
            <v>2.5000000000000001E-2</v>
          </cell>
          <cell r="AB170">
            <v>2.5000000000000001E-2</v>
          </cell>
          <cell r="AC170">
            <v>2.5000000000000001E-2</v>
          </cell>
          <cell r="AD170">
            <v>2.5000000000000001E-2</v>
          </cell>
          <cell r="AE170">
            <v>2.5000000000000001E-2</v>
          </cell>
          <cell r="AF170">
            <v>2.5000000000000001E-2</v>
          </cell>
          <cell r="AG170">
            <v>2.5000000000000001E-2</v>
          </cell>
          <cell r="AH170">
            <v>2.5000000000000001E-2</v>
          </cell>
          <cell r="AI170">
            <v>2.5000000000000001E-2</v>
          </cell>
          <cell r="AJ170">
            <v>0.1</v>
          </cell>
          <cell r="AK170">
            <v>0.1</v>
          </cell>
          <cell r="AL170">
            <v>0.1</v>
          </cell>
          <cell r="AM170">
            <v>0.1</v>
          </cell>
          <cell r="AN170">
            <v>0.1</v>
          </cell>
          <cell r="AO170">
            <v>0.1</v>
          </cell>
          <cell r="AP170">
            <v>0.1</v>
          </cell>
          <cell r="AQ170">
            <v>0.1</v>
          </cell>
          <cell r="AR170">
            <v>0.1</v>
          </cell>
          <cell r="AS170">
            <v>0.1</v>
          </cell>
          <cell r="AT170">
            <v>0.1</v>
          </cell>
          <cell r="AU170">
            <v>0.1</v>
          </cell>
          <cell r="AV170">
            <v>2.5000000000000001E-2</v>
          </cell>
          <cell r="AW170">
            <v>2.5000000000000001E-2</v>
          </cell>
          <cell r="AX170">
            <v>2.5000000000000001E-2</v>
          </cell>
          <cell r="AY170">
            <v>2.5000000000000001E-2</v>
          </cell>
          <cell r="AZ170">
            <v>2.5000000000000001E-2</v>
          </cell>
          <cell r="BA170">
            <v>2.5000000000000001E-2</v>
          </cell>
          <cell r="BB170">
            <v>2.5000000000000001E-2</v>
          </cell>
          <cell r="BC170">
            <v>2.5000000000000001E-2</v>
          </cell>
          <cell r="BD170">
            <v>2.5000000000000001E-2</v>
          </cell>
          <cell r="BE170">
            <v>2.5000000000000001E-2</v>
          </cell>
          <cell r="BF170">
            <v>2.5000000000000001E-2</v>
          </cell>
          <cell r="BG170">
            <v>2.5000000000000001E-2</v>
          </cell>
          <cell r="BH170">
            <v>0.1</v>
          </cell>
          <cell r="BI170">
            <v>0.1</v>
          </cell>
          <cell r="BJ170">
            <v>0.1</v>
          </cell>
          <cell r="BK170">
            <v>0.1</v>
          </cell>
          <cell r="BL170">
            <v>0.1</v>
          </cell>
          <cell r="BM170">
            <v>0.1</v>
          </cell>
          <cell r="BN170">
            <v>0.1</v>
          </cell>
          <cell r="BO170">
            <v>0.1</v>
          </cell>
          <cell r="BP170">
            <v>0.1</v>
          </cell>
          <cell r="BQ170">
            <v>0.1</v>
          </cell>
          <cell r="BR170">
            <v>0.1</v>
          </cell>
          <cell r="BS170">
            <v>0.1</v>
          </cell>
          <cell r="BT170" t="str">
            <v>CFE</v>
          </cell>
          <cell r="BU170" t="str">
            <v>INT</v>
          </cell>
          <cell r="BV170">
            <v>0.17500000000000002</v>
          </cell>
          <cell r="BW170">
            <v>0.17500000000000002</v>
          </cell>
          <cell r="BX170">
            <v>0</v>
          </cell>
          <cell r="BY170">
            <v>6.1221263162311114E-2</v>
          </cell>
          <cell r="BZ170">
            <v>0.42854884213617778</v>
          </cell>
          <cell r="CB170">
            <v>6.9649999999999999</v>
          </cell>
          <cell r="CC170">
            <v>7</v>
          </cell>
          <cell r="CD170">
            <v>7</v>
          </cell>
        </row>
        <row r="171">
          <cell r="A171">
            <v>1</v>
          </cell>
          <cell r="B171">
            <v>5</v>
          </cell>
          <cell r="C171" t="str">
            <v>DIC</v>
          </cell>
          <cell r="D171">
            <v>47818</v>
          </cell>
          <cell r="E171">
            <v>2030</v>
          </cell>
          <cell r="F171" t="str">
            <v>J. C.  DEL   VALLE   ( EL RETIRO )</v>
          </cell>
          <cell r="G171">
            <v>3</v>
          </cell>
          <cell r="H171" t="str">
            <v>HID</v>
          </cell>
          <cell r="I171">
            <v>7</v>
          </cell>
          <cell r="J171">
            <v>7</v>
          </cell>
          <cell r="K171" t="str">
            <v>MAY</v>
          </cell>
          <cell r="L171">
            <v>1967</v>
          </cell>
          <cell r="M171" t="str">
            <v>ORI</v>
          </cell>
          <cell r="N171" t="str">
            <v>GRIJALVA</v>
          </cell>
          <cell r="O171" t="str">
            <v>HID</v>
          </cell>
          <cell r="P171">
            <v>24593</v>
          </cell>
          <cell r="Q171">
            <v>0.17500000000000002</v>
          </cell>
          <cell r="R171">
            <v>0.70000000000000007</v>
          </cell>
          <cell r="S171">
            <v>6.3964511578638223</v>
          </cell>
          <cell r="T171">
            <v>5.0000000000000001E-3</v>
          </cell>
          <cell r="U171">
            <v>2030</v>
          </cell>
          <cell r="V171" t="str">
            <v>S</v>
          </cell>
          <cell r="W171" t="str">
            <v>CHIS</v>
          </cell>
          <cell r="X171">
            <v>2.5000000000000001E-2</v>
          </cell>
          <cell r="Y171">
            <v>2.5000000000000001E-2</v>
          </cell>
          <cell r="Z171">
            <v>2.5000000000000001E-2</v>
          </cell>
          <cell r="AA171">
            <v>2.5000000000000001E-2</v>
          </cell>
          <cell r="AB171">
            <v>2.5000000000000001E-2</v>
          </cell>
          <cell r="AC171">
            <v>2.5000000000000001E-2</v>
          </cell>
          <cell r="AD171">
            <v>2.5000000000000001E-2</v>
          </cell>
          <cell r="AE171">
            <v>2.5000000000000001E-2</v>
          </cell>
          <cell r="AF171">
            <v>2.5000000000000001E-2</v>
          </cell>
          <cell r="AG171">
            <v>2.5000000000000001E-2</v>
          </cell>
          <cell r="AH171">
            <v>2.5000000000000001E-2</v>
          </cell>
          <cell r="AI171">
            <v>2.5000000000000001E-2</v>
          </cell>
          <cell r="AJ171">
            <v>0.1</v>
          </cell>
          <cell r="AK171">
            <v>0.1</v>
          </cell>
          <cell r="AL171">
            <v>0.1</v>
          </cell>
          <cell r="AM171">
            <v>0.1</v>
          </cell>
          <cell r="AN171">
            <v>0.1</v>
          </cell>
          <cell r="AO171">
            <v>0.1</v>
          </cell>
          <cell r="AP171">
            <v>0.1</v>
          </cell>
          <cell r="AQ171">
            <v>0.1</v>
          </cell>
          <cell r="AR171">
            <v>0.1</v>
          </cell>
          <cell r="AS171">
            <v>0.1</v>
          </cell>
          <cell r="AT171">
            <v>0.1</v>
          </cell>
          <cell r="AU171">
            <v>0.1</v>
          </cell>
          <cell r="AV171">
            <v>2.5000000000000001E-2</v>
          </cell>
          <cell r="AW171">
            <v>2.5000000000000001E-2</v>
          </cell>
          <cell r="AX171">
            <v>2.5000000000000001E-2</v>
          </cell>
          <cell r="AY171">
            <v>2.5000000000000001E-2</v>
          </cell>
          <cell r="AZ171">
            <v>2.5000000000000001E-2</v>
          </cell>
          <cell r="BA171">
            <v>2.5000000000000001E-2</v>
          </cell>
          <cell r="BB171">
            <v>2.5000000000000001E-2</v>
          </cell>
          <cell r="BC171">
            <v>2.5000000000000001E-2</v>
          </cell>
          <cell r="BD171">
            <v>2.5000000000000001E-2</v>
          </cell>
          <cell r="BE171">
            <v>2.5000000000000001E-2</v>
          </cell>
          <cell r="BF171">
            <v>2.5000000000000001E-2</v>
          </cell>
          <cell r="BG171">
            <v>2.5000000000000001E-2</v>
          </cell>
          <cell r="BH171">
            <v>0.1</v>
          </cell>
          <cell r="BI171">
            <v>0.1</v>
          </cell>
          <cell r="BJ171">
            <v>0.1</v>
          </cell>
          <cell r="BK171">
            <v>0.1</v>
          </cell>
          <cell r="BL171">
            <v>0.1</v>
          </cell>
          <cell r="BM171">
            <v>0.1</v>
          </cell>
          <cell r="BN171">
            <v>0.1</v>
          </cell>
          <cell r="BO171">
            <v>0.1</v>
          </cell>
          <cell r="BP171">
            <v>0.1</v>
          </cell>
          <cell r="BQ171">
            <v>0.1</v>
          </cell>
          <cell r="BR171">
            <v>0.1</v>
          </cell>
          <cell r="BS171">
            <v>0.1</v>
          </cell>
          <cell r="BT171" t="str">
            <v>CFE</v>
          </cell>
          <cell r="BU171" t="str">
            <v>INT</v>
          </cell>
          <cell r="BV171">
            <v>0.17500000000000002</v>
          </cell>
          <cell r="BW171">
            <v>0.17500000000000002</v>
          </cell>
          <cell r="BX171">
            <v>0</v>
          </cell>
          <cell r="BY171">
            <v>6.1221263162311114E-2</v>
          </cell>
          <cell r="BZ171">
            <v>0.42854884213617778</v>
          </cell>
          <cell r="CB171">
            <v>6.9649999999999999</v>
          </cell>
          <cell r="CC171">
            <v>7</v>
          </cell>
          <cell r="CD171">
            <v>7</v>
          </cell>
        </row>
        <row r="172">
          <cell r="A172">
            <v>1</v>
          </cell>
          <cell r="B172">
            <v>3</v>
          </cell>
          <cell r="C172" t="str">
            <v>DIC</v>
          </cell>
          <cell r="D172">
            <v>47818</v>
          </cell>
          <cell r="E172">
            <v>2030</v>
          </cell>
          <cell r="F172" t="str">
            <v>J. C.  DEL   VALLE   ( EL RETIRO )</v>
          </cell>
          <cell r="G172">
            <v>2</v>
          </cell>
          <cell r="H172" t="str">
            <v>HID</v>
          </cell>
          <cell r="I172">
            <v>7</v>
          </cell>
          <cell r="J172">
            <v>7</v>
          </cell>
          <cell r="K172" t="str">
            <v>MAR</v>
          </cell>
          <cell r="L172">
            <v>1968</v>
          </cell>
          <cell r="M172" t="str">
            <v>ORI</v>
          </cell>
          <cell r="N172" t="str">
            <v>GRIJALVA</v>
          </cell>
          <cell r="O172" t="str">
            <v>HID</v>
          </cell>
          <cell r="P172">
            <v>24898</v>
          </cell>
          <cell r="Q172">
            <v>0.17500000000000002</v>
          </cell>
          <cell r="R172">
            <v>0.70000000000000007</v>
          </cell>
          <cell r="S172">
            <v>6.3964511578638223</v>
          </cell>
          <cell r="T172">
            <v>5.0000000000000001E-3</v>
          </cell>
          <cell r="U172">
            <v>2030</v>
          </cell>
          <cell r="V172" t="str">
            <v>S</v>
          </cell>
          <cell r="W172" t="str">
            <v>CHIS</v>
          </cell>
          <cell r="X172">
            <v>2.5000000000000001E-2</v>
          </cell>
          <cell r="Y172">
            <v>2.5000000000000001E-2</v>
          </cell>
          <cell r="Z172">
            <v>2.5000000000000001E-2</v>
          </cell>
          <cell r="AA172">
            <v>2.5000000000000001E-2</v>
          </cell>
          <cell r="AB172">
            <v>2.5000000000000001E-2</v>
          </cell>
          <cell r="AC172">
            <v>2.5000000000000001E-2</v>
          </cell>
          <cell r="AD172">
            <v>2.5000000000000001E-2</v>
          </cell>
          <cell r="AE172">
            <v>2.5000000000000001E-2</v>
          </cell>
          <cell r="AF172">
            <v>2.5000000000000001E-2</v>
          </cell>
          <cell r="AG172">
            <v>2.5000000000000001E-2</v>
          </cell>
          <cell r="AH172">
            <v>2.5000000000000001E-2</v>
          </cell>
          <cell r="AI172">
            <v>2.5000000000000001E-2</v>
          </cell>
          <cell r="AJ172">
            <v>0.1</v>
          </cell>
          <cell r="AK172">
            <v>0.1</v>
          </cell>
          <cell r="AL172">
            <v>0.1</v>
          </cell>
          <cell r="AM172">
            <v>0.1</v>
          </cell>
          <cell r="AN172">
            <v>0.1</v>
          </cell>
          <cell r="AO172">
            <v>0.1</v>
          </cell>
          <cell r="AP172">
            <v>0.1</v>
          </cell>
          <cell r="AQ172">
            <v>0.1</v>
          </cell>
          <cell r="AR172">
            <v>0.1</v>
          </cell>
          <cell r="AS172">
            <v>0.1</v>
          </cell>
          <cell r="AT172">
            <v>0.1</v>
          </cell>
          <cell r="AU172">
            <v>0.1</v>
          </cell>
          <cell r="AV172">
            <v>2.5000000000000001E-2</v>
          </cell>
          <cell r="AW172">
            <v>2.5000000000000001E-2</v>
          </cell>
          <cell r="AX172">
            <v>2.5000000000000001E-2</v>
          </cell>
          <cell r="AY172">
            <v>2.5000000000000001E-2</v>
          </cell>
          <cell r="AZ172">
            <v>2.5000000000000001E-2</v>
          </cell>
          <cell r="BA172">
            <v>2.5000000000000001E-2</v>
          </cell>
          <cell r="BB172">
            <v>2.5000000000000001E-2</v>
          </cell>
          <cell r="BC172">
            <v>2.5000000000000001E-2</v>
          </cell>
          <cell r="BD172">
            <v>2.5000000000000001E-2</v>
          </cell>
          <cell r="BE172">
            <v>2.5000000000000001E-2</v>
          </cell>
          <cell r="BF172">
            <v>2.5000000000000001E-2</v>
          </cell>
          <cell r="BG172">
            <v>2.5000000000000001E-2</v>
          </cell>
          <cell r="BH172">
            <v>0.1</v>
          </cell>
          <cell r="BI172">
            <v>0.1</v>
          </cell>
          <cell r="BJ172">
            <v>0.1</v>
          </cell>
          <cell r="BK172">
            <v>0.1</v>
          </cell>
          <cell r="BL172">
            <v>0.1</v>
          </cell>
          <cell r="BM172">
            <v>0.1</v>
          </cell>
          <cell r="BN172">
            <v>0.1</v>
          </cell>
          <cell r="BO172">
            <v>0.1</v>
          </cell>
          <cell r="BP172">
            <v>0.1</v>
          </cell>
          <cell r="BQ172">
            <v>0.1</v>
          </cell>
          <cell r="BR172">
            <v>0.1</v>
          </cell>
          <cell r="BS172">
            <v>0.1</v>
          </cell>
          <cell r="BT172" t="str">
            <v>CFE</v>
          </cell>
          <cell r="BU172" t="str">
            <v>INT</v>
          </cell>
          <cell r="BV172">
            <v>0.17500000000000002</v>
          </cell>
          <cell r="BW172">
            <v>0.17500000000000002</v>
          </cell>
          <cell r="BX172">
            <v>0</v>
          </cell>
          <cell r="BY172">
            <v>6.1221263162311114E-2</v>
          </cell>
          <cell r="BZ172">
            <v>0.42854884213617778</v>
          </cell>
          <cell r="CB172">
            <v>6.9649999999999999</v>
          </cell>
          <cell r="CC172">
            <v>7</v>
          </cell>
          <cell r="CD172">
            <v>7</v>
          </cell>
        </row>
        <row r="173">
          <cell r="A173">
            <v>1</v>
          </cell>
          <cell r="B173">
            <v>1</v>
          </cell>
          <cell r="C173" t="str">
            <v>DIC</v>
          </cell>
          <cell r="D173">
            <v>47818</v>
          </cell>
          <cell r="E173">
            <v>2030</v>
          </cell>
          <cell r="F173" t="str">
            <v>MALPASO</v>
          </cell>
          <cell r="G173">
            <v>1</v>
          </cell>
          <cell r="H173" t="str">
            <v>HID</v>
          </cell>
          <cell r="I173">
            <v>180</v>
          </cell>
          <cell r="J173">
            <v>180</v>
          </cell>
          <cell r="K173" t="str">
            <v>ENE</v>
          </cell>
          <cell r="L173">
            <v>1969</v>
          </cell>
          <cell r="M173" t="str">
            <v>ORI</v>
          </cell>
          <cell r="N173" t="str">
            <v>GRIJALVA</v>
          </cell>
          <cell r="O173" t="str">
            <v>HID</v>
          </cell>
          <cell r="P173">
            <v>25204</v>
          </cell>
          <cell r="Q173">
            <v>14.49</v>
          </cell>
          <cell r="R173">
            <v>7.5600000000000005</v>
          </cell>
          <cell r="S173">
            <v>154.490172630784</v>
          </cell>
          <cell r="T173">
            <v>5.0000000000000001E-3</v>
          </cell>
          <cell r="U173">
            <v>2030</v>
          </cell>
          <cell r="V173" t="str">
            <v>S</v>
          </cell>
          <cell r="W173" t="str">
            <v>CHIS</v>
          </cell>
          <cell r="X173">
            <v>0.12075</v>
          </cell>
          <cell r="Y173">
            <v>0.12075</v>
          </cell>
          <cell r="Z173">
            <v>0.12075</v>
          </cell>
          <cell r="AA173">
            <v>0.12075</v>
          </cell>
          <cell r="AB173">
            <v>4.0250000000000001E-2</v>
          </cell>
          <cell r="AC173">
            <v>4.0250000000000001E-2</v>
          </cell>
          <cell r="AD173">
            <v>4.0250000000000001E-2</v>
          </cell>
          <cell r="AE173">
            <v>4.0250000000000001E-2</v>
          </cell>
          <cell r="AF173">
            <v>4.0250000000000001E-2</v>
          </cell>
          <cell r="AG173">
            <v>8.0500000000000002E-2</v>
          </cell>
          <cell r="AH173">
            <v>8.0500000000000002E-2</v>
          </cell>
          <cell r="AI173">
            <v>8.0500000000000002E-2</v>
          </cell>
          <cell r="AJ173">
            <v>4.2000000000000003E-2</v>
          </cell>
          <cell r="AK173">
            <v>4.2000000000000003E-2</v>
          </cell>
          <cell r="AL173">
            <v>4.2000000000000003E-2</v>
          </cell>
          <cell r="AM173">
            <v>4.2000000000000003E-2</v>
          </cell>
          <cell r="AN173">
            <v>4.2000000000000003E-2</v>
          </cell>
          <cell r="AO173">
            <v>4.2000000000000003E-2</v>
          </cell>
          <cell r="AP173">
            <v>4.2000000000000003E-2</v>
          </cell>
          <cell r="AQ173">
            <v>4.2000000000000003E-2</v>
          </cell>
          <cell r="AR173">
            <v>4.2000000000000003E-2</v>
          </cell>
          <cell r="AS173">
            <v>4.2000000000000003E-2</v>
          </cell>
          <cell r="AT173">
            <v>4.2000000000000003E-2</v>
          </cell>
          <cell r="AU173">
            <v>4.2000000000000003E-2</v>
          </cell>
          <cell r="AV173">
            <v>0.12075</v>
          </cell>
          <cell r="AW173">
            <v>0.12075</v>
          </cell>
          <cell r="AX173">
            <v>0.12075</v>
          </cell>
          <cell r="AY173">
            <v>0.12075</v>
          </cell>
          <cell r="AZ173">
            <v>4.0250000000000001E-2</v>
          </cell>
          <cell r="BA173">
            <v>4.0250000000000001E-2</v>
          </cell>
          <cell r="BB173">
            <v>4.0250000000000001E-2</v>
          </cell>
          <cell r="BC173">
            <v>4.0250000000000001E-2</v>
          </cell>
          <cell r="BD173">
            <v>4.0250000000000001E-2</v>
          </cell>
          <cell r="BE173">
            <v>8.0500000000000002E-2</v>
          </cell>
          <cell r="BF173">
            <v>8.0500000000000002E-2</v>
          </cell>
          <cell r="BG173">
            <v>8.0500000000000002E-2</v>
          </cell>
          <cell r="BH173">
            <v>4.2000000000000003E-2</v>
          </cell>
          <cell r="BI173">
            <v>4.2000000000000003E-2</v>
          </cell>
          <cell r="BJ173">
            <v>4.2000000000000003E-2</v>
          </cell>
          <cell r="BK173">
            <v>4.2000000000000003E-2</v>
          </cell>
          <cell r="BL173">
            <v>4.2000000000000003E-2</v>
          </cell>
          <cell r="BM173">
            <v>4.2000000000000003E-2</v>
          </cell>
          <cell r="BN173">
            <v>4.2000000000000003E-2</v>
          </cell>
          <cell r="BO173">
            <v>4.2000000000000003E-2</v>
          </cell>
          <cell r="BP173">
            <v>4.2000000000000003E-2</v>
          </cell>
          <cell r="BQ173">
            <v>4.2000000000000003E-2</v>
          </cell>
          <cell r="BR173">
            <v>4.2000000000000003E-2</v>
          </cell>
          <cell r="BS173">
            <v>4.2000000000000003E-2</v>
          </cell>
          <cell r="BT173" t="str">
            <v>CFE</v>
          </cell>
          <cell r="BU173" t="str">
            <v>INT</v>
          </cell>
          <cell r="BV173">
            <v>14.49</v>
          </cell>
          <cell r="BW173">
            <v>14.49</v>
          </cell>
          <cell r="BX173">
            <v>0</v>
          </cell>
          <cell r="BY173">
            <v>6.1221263162311114E-2</v>
          </cell>
          <cell r="BZ173">
            <v>11.019827369216001</v>
          </cell>
          <cell r="CB173">
            <v>179.1</v>
          </cell>
          <cell r="CC173">
            <v>180</v>
          </cell>
          <cell r="CD173">
            <v>180</v>
          </cell>
        </row>
        <row r="174">
          <cell r="A174">
            <v>1</v>
          </cell>
          <cell r="B174">
            <v>2</v>
          </cell>
          <cell r="C174" t="str">
            <v>DIC</v>
          </cell>
          <cell r="D174">
            <v>47818</v>
          </cell>
          <cell r="E174">
            <v>2030</v>
          </cell>
          <cell r="F174" t="str">
            <v>MALPASO</v>
          </cell>
          <cell r="G174">
            <v>2</v>
          </cell>
          <cell r="H174" t="str">
            <v>HID</v>
          </cell>
          <cell r="I174">
            <v>180</v>
          </cell>
          <cell r="J174">
            <v>180</v>
          </cell>
          <cell r="K174" t="str">
            <v>FEB</v>
          </cell>
          <cell r="L174">
            <v>1969</v>
          </cell>
          <cell r="M174" t="str">
            <v>ORI</v>
          </cell>
          <cell r="N174" t="str">
            <v>GRIJALVA</v>
          </cell>
          <cell r="O174" t="str">
            <v>HID</v>
          </cell>
          <cell r="P174">
            <v>25235</v>
          </cell>
          <cell r="Q174">
            <v>14.49</v>
          </cell>
          <cell r="R174">
            <v>7.5600000000000005</v>
          </cell>
          <cell r="S174">
            <v>154.490172630784</v>
          </cell>
          <cell r="T174">
            <v>5.0000000000000001E-3</v>
          </cell>
          <cell r="U174">
            <v>2030</v>
          </cell>
          <cell r="V174" t="str">
            <v>S</v>
          </cell>
          <cell r="W174" t="str">
            <v>CHIS</v>
          </cell>
          <cell r="X174">
            <v>0.12075</v>
          </cell>
          <cell r="Y174">
            <v>0.12075</v>
          </cell>
          <cell r="Z174">
            <v>0.12075</v>
          </cell>
          <cell r="AA174">
            <v>0.12075</v>
          </cell>
          <cell r="AB174">
            <v>4.0250000000000001E-2</v>
          </cell>
          <cell r="AC174">
            <v>4.0250000000000001E-2</v>
          </cell>
          <cell r="AD174">
            <v>4.0250000000000001E-2</v>
          </cell>
          <cell r="AE174">
            <v>4.0250000000000001E-2</v>
          </cell>
          <cell r="AF174">
            <v>4.0250000000000001E-2</v>
          </cell>
          <cell r="AG174">
            <v>8.0500000000000002E-2</v>
          </cell>
          <cell r="AH174">
            <v>8.0500000000000002E-2</v>
          </cell>
          <cell r="AI174">
            <v>8.0500000000000002E-2</v>
          </cell>
          <cell r="AJ174">
            <v>4.2000000000000003E-2</v>
          </cell>
          <cell r="AK174">
            <v>4.2000000000000003E-2</v>
          </cell>
          <cell r="AL174">
            <v>4.2000000000000003E-2</v>
          </cell>
          <cell r="AM174">
            <v>4.2000000000000003E-2</v>
          </cell>
          <cell r="AN174">
            <v>4.2000000000000003E-2</v>
          </cell>
          <cell r="AO174">
            <v>4.2000000000000003E-2</v>
          </cell>
          <cell r="AP174">
            <v>4.2000000000000003E-2</v>
          </cell>
          <cell r="AQ174">
            <v>4.2000000000000003E-2</v>
          </cell>
          <cell r="AR174">
            <v>4.2000000000000003E-2</v>
          </cell>
          <cell r="AS174">
            <v>4.2000000000000003E-2</v>
          </cell>
          <cell r="AT174">
            <v>4.2000000000000003E-2</v>
          </cell>
          <cell r="AU174">
            <v>4.2000000000000003E-2</v>
          </cell>
          <cell r="AV174">
            <v>0.12075</v>
          </cell>
          <cell r="AW174">
            <v>0.12075</v>
          </cell>
          <cell r="AX174">
            <v>0.12075</v>
          </cell>
          <cell r="AY174">
            <v>0.12075</v>
          </cell>
          <cell r="AZ174">
            <v>4.0250000000000001E-2</v>
          </cell>
          <cell r="BA174">
            <v>4.0250000000000001E-2</v>
          </cell>
          <cell r="BB174">
            <v>4.0250000000000001E-2</v>
          </cell>
          <cell r="BC174">
            <v>4.0250000000000001E-2</v>
          </cell>
          <cell r="BD174">
            <v>4.0250000000000001E-2</v>
          </cell>
          <cell r="BE174">
            <v>8.0500000000000002E-2</v>
          </cell>
          <cell r="BF174">
            <v>8.0500000000000002E-2</v>
          </cell>
          <cell r="BG174">
            <v>8.0500000000000002E-2</v>
          </cell>
          <cell r="BH174">
            <v>4.2000000000000003E-2</v>
          </cell>
          <cell r="BI174">
            <v>4.2000000000000003E-2</v>
          </cell>
          <cell r="BJ174">
            <v>4.2000000000000003E-2</v>
          </cell>
          <cell r="BK174">
            <v>4.2000000000000003E-2</v>
          </cell>
          <cell r="BL174">
            <v>4.2000000000000003E-2</v>
          </cell>
          <cell r="BM174">
            <v>4.2000000000000003E-2</v>
          </cell>
          <cell r="BN174">
            <v>4.2000000000000003E-2</v>
          </cell>
          <cell r="BO174">
            <v>4.2000000000000003E-2</v>
          </cell>
          <cell r="BP174">
            <v>4.2000000000000003E-2</v>
          </cell>
          <cell r="BQ174">
            <v>4.2000000000000003E-2</v>
          </cell>
          <cell r="BR174">
            <v>4.2000000000000003E-2</v>
          </cell>
          <cell r="BS174">
            <v>4.2000000000000003E-2</v>
          </cell>
          <cell r="BT174" t="str">
            <v>CFE</v>
          </cell>
          <cell r="BU174" t="str">
            <v>INT</v>
          </cell>
          <cell r="BV174">
            <v>14.49</v>
          </cell>
          <cell r="BW174">
            <v>14.49</v>
          </cell>
          <cell r="BX174">
            <v>0</v>
          </cell>
          <cell r="BY174">
            <v>6.1221263162311114E-2</v>
          </cell>
          <cell r="BZ174">
            <v>11.019827369216001</v>
          </cell>
          <cell r="CB174">
            <v>179.1</v>
          </cell>
          <cell r="CC174">
            <v>180</v>
          </cell>
          <cell r="CD174">
            <v>180</v>
          </cell>
        </row>
        <row r="175">
          <cell r="A175">
            <v>1</v>
          </cell>
          <cell r="B175">
            <v>4</v>
          </cell>
          <cell r="C175" t="str">
            <v>DIC</v>
          </cell>
          <cell r="D175">
            <v>47818</v>
          </cell>
          <cell r="E175">
            <v>2030</v>
          </cell>
          <cell r="F175" t="str">
            <v>MALPASO</v>
          </cell>
          <cell r="G175">
            <v>3</v>
          </cell>
          <cell r="H175" t="str">
            <v>HID</v>
          </cell>
          <cell r="I175">
            <v>180</v>
          </cell>
          <cell r="J175">
            <v>180</v>
          </cell>
          <cell r="K175" t="str">
            <v>ABR</v>
          </cell>
          <cell r="L175">
            <v>1969</v>
          </cell>
          <cell r="M175" t="str">
            <v>ORI</v>
          </cell>
          <cell r="N175" t="str">
            <v>GRIJALVA</v>
          </cell>
          <cell r="O175" t="str">
            <v>HID</v>
          </cell>
          <cell r="P175">
            <v>25294</v>
          </cell>
          <cell r="Q175">
            <v>14.49</v>
          </cell>
          <cell r="R175">
            <v>7.5600000000000005</v>
          </cell>
          <cell r="S175">
            <v>154.490172630784</v>
          </cell>
          <cell r="T175">
            <v>5.0000000000000001E-3</v>
          </cell>
          <cell r="U175">
            <v>2030</v>
          </cell>
          <cell r="V175" t="str">
            <v>S</v>
          </cell>
          <cell r="W175" t="str">
            <v>CHIS</v>
          </cell>
          <cell r="X175">
            <v>0.12075</v>
          </cell>
          <cell r="Y175">
            <v>0.12075</v>
          </cell>
          <cell r="Z175">
            <v>0.12075</v>
          </cell>
          <cell r="AA175">
            <v>0.12075</v>
          </cell>
          <cell r="AB175">
            <v>4.0250000000000001E-2</v>
          </cell>
          <cell r="AC175">
            <v>4.0250000000000001E-2</v>
          </cell>
          <cell r="AD175">
            <v>4.0250000000000001E-2</v>
          </cell>
          <cell r="AE175">
            <v>4.0250000000000001E-2</v>
          </cell>
          <cell r="AF175">
            <v>4.0250000000000001E-2</v>
          </cell>
          <cell r="AG175">
            <v>8.0500000000000002E-2</v>
          </cell>
          <cell r="AH175">
            <v>8.0500000000000002E-2</v>
          </cell>
          <cell r="AI175">
            <v>8.0500000000000002E-2</v>
          </cell>
          <cell r="AJ175">
            <v>4.2000000000000003E-2</v>
          </cell>
          <cell r="AK175">
            <v>4.2000000000000003E-2</v>
          </cell>
          <cell r="AL175">
            <v>4.2000000000000003E-2</v>
          </cell>
          <cell r="AM175">
            <v>4.2000000000000003E-2</v>
          </cell>
          <cell r="AN175">
            <v>4.2000000000000003E-2</v>
          </cell>
          <cell r="AO175">
            <v>4.2000000000000003E-2</v>
          </cell>
          <cell r="AP175">
            <v>4.2000000000000003E-2</v>
          </cell>
          <cell r="AQ175">
            <v>4.2000000000000003E-2</v>
          </cell>
          <cell r="AR175">
            <v>4.2000000000000003E-2</v>
          </cell>
          <cell r="AS175">
            <v>4.2000000000000003E-2</v>
          </cell>
          <cell r="AT175">
            <v>4.2000000000000003E-2</v>
          </cell>
          <cell r="AU175">
            <v>4.2000000000000003E-2</v>
          </cell>
          <cell r="AV175">
            <v>0.12075</v>
          </cell>
          <cell r="AW175">
            <v>0.12075</v>
          </cell>
          <cell r="AX175">
            <v>0.12075</v>
          </cell>
          <cell r="AY175">
            <v>0.12075</v>
          </cell>
          <cell r="AZ175">
            <v>4.0250000000000001E-2</v>
          </cell>
          <cell r="BA175">
            <v>4.0250000000000001E-2</v>
          </cell>
          <cell r="BB175">
            <v>4.0250000000000001E-2</v>
          </cell>
          <cell r="BC175">
            <v>4.0250000000000001E-2</v>
          </cell>
          <cell r="BD175">
            <v>4.0250000000000001E-2</v>
          </cell>
          <cell r="BE175">
            <v>8.0500000000000002E-2</v>
          </cell>
          <cell r="BF175">
            <v>8.0500000000000002E-2</v>
          </cell>
          <cell r="BG175">
            <v>8.0500000000000002E-2</v>
          </cell>
          <cell r="BH175">
            <v>4.2000000000000003E-2</v>
          </cell>
          <cell r="BI175">
            <v>4.2000000000000003E-2</v>
          </cell>
          <cell r="BJ175">
            <v>4.2000000000000003E-2</v>
          </cell>
          <cell r="BK175">
            <v>4.2000000000000003E-2</v>
          </cell>
          <cell r="BL175">
            <v>4.2000000000000003E-2</v>
          </cell>
          <cell r="BM175">
            <v>4.2000000000000003E-2</v>
          </cell>
          <cell r="BN175">
            <v>4.2000000000000003E-2</v>
          </cell>
          <cell r="BO175">
            <v>4.2000000000000003E-2</v>
          </cell>
          <cell r="BP175">
            <v>4.2000000000000003E-2</v>
          </cell>
          <cell r="BQ175">
            <v>4.2000000000000003E-2</v>
          </cell>
          <cell r="BR175">
            <v>4.2000000000000003E-2</v>
          </cell>
          <cell r="BS175">
            <v>4.2000000000000003E-2</v>
          </cell>
          <cell r="BT175" t="str">
            <v>CFE</v>
          </cell>
          <cell r="BU175" t="str">
            <v>INT</v>
          </cell>
          <cell r="BV175">
            <v>14.49</v>
          </cell>
          <cell r="BW175">
            <v>14.49</v>
          </cell>
          <cell r="BX175">
            <v>0</v>
          </cell>
          <cell r="BY175">
            <v>6.1221263162311114E-2</v>
          </cell>
          <cell r="BZ175">
            <v>11.019827369216001</v>
          </cell>
          <cell r="CB175">
            <v>179.1</v>
          </cell>
          <cell r="CC175">
            <v>180</v>
          </cell>
          <cell r="CD175">
            <v>180</v>
          </cell>
        </row>
        <row r="176">
          <cell r="A176">
            <v>1</v>
          </cell>
          <cell r="B176">
            <v>7</v>
          </cell>
          <cell r="C176" t="str">
            <v>DIC</v>
          </cell>
          <cell r="D176">
            <v>47818</v>
          </cell>
          <cell r="E176">
            <v>2030</v>
          </cell>
          <cell r="F176" t="str">
            <v>MALPASO</v>
          </cell>
          <cell r="G176">
            <v>4</v>
          </cell>
          <cell r="H176" t="str">
            <v>HID</v>
          </cell>
          <cell r="I176">
            <v>180</v>
          </cell>
          <cell r="J176">
            <v>180</v>
          </cell>
          <cell r="K176" t="str">
            <v>JUL</v>
          </cell>
          <cell r="L176">
            <v>1969</v>
          </cell>
          <cell r="M176" t="str">
            <v>ORI</v>
          </cell>
          <cell r="N176" t="str">
            <v>GRIJALVA</v>
          </cell>
          <cell r="O176" t="str">
            <v>HID</v>
          </cell>
          <cell r="P176">
            <v>25385</v>
          </cell>
          <cell r="Q176">
            <v>14.49</v>
          </cell>
          <cell r="R176">
            <v>7.5600000000000005</v>
          </cell>
          <cell r="S176">
            <v>154.490172630784</v>
          </cell>
          <cell r="T176">
            <v>5.0000000000000001E-3</v>
          </cell>
          <cell r="U176">
            <v>2030</v>
          </cell>
          <cell r="V176" t="str">
            <v>S</v>
          </cell>
          <cell r="W176" t="str">
            <v>CHIS</v>
          </cell>
          <cell r="X176">
            <v>0.12075</v>
          </cell>
          <cell r="Y176">
            <v>0.12075</v>
          </cell>
          <cell r="Z176">
            <v>0.12075</v>
          </cell>
          <cell r="AA176">
            <v>0.12075</v>
          </cell>
          <cell r="AB176">
            <v>4.0250000000000001E-2</v>
          </cell>
          <cell r="AC176">
            <v>4.0250000000000001E-2</v>
          </cell>
          <cell r="AD176">
            <v>4.0250000000000001E-2</v>
          </cell>
          <cell r="AE176">
            <v>4.0250000000000001E-2</v>
          </cell>
          <cell r="AF176">
            <v>4.0250000000000001E-2</v>
          </cell>
          <cell r="AG176">
            <v>8.0500000000000002E-2</v>
          </cell>
          <cell r="AH176">
            <v>8.0500000000000002E-2</v>
          </cell>
          <cell r="AI176">
            <v>8.0500000000000002E-2</v>
          </cell>
          <cell r="AJ176">
            <v>4.2000000000000003E-2</v>
          </cell>
          <cell r="AK176">
            <v>4.2000000000000003E-2</v>
          </cell>
          <cell r="AL176">
            <v>4.2000000000000003E-2</v>
          </cell>
          <cell r="AM176">
            <v>4.2000000000000003E-2</v>
          </cell>
          <cell r="AN176">
            <v>4.2000000000000003E-2</v>
          </cell>
          <cell r="AO176">
            <v>4.2000000000000003E-2</v>
          </cell>
          <cell r="AP176">
            <v>4.2000000000000003E-2</v>
          </cell>
          <cell r="AQ176">
            <v>4.2000000000000003E-2</v>
          </cell>
          <cell r="AR176">
            <v>4.2000000000000003E-2</v>
          </cell>
          <cell r="AS176">
            <v>4.2000000000000003E-2</v>
          </cell>
          <cell r="AT176">
            <v>4.2000000000000003E-2</v>
          </cell>
          <cell r="AU176">
            <v>4.2000000000000003E-2</v>
          </cell>
          <cell r="AV176">
            <v>0.12075</v>
          </cell>
          <cell r="AW176">
            <v>0.12075</v>
          </cell>
          <cell r="AX176">
            <v>0.12075</v>
          </cell>
          <cell r="AY176">
            <v>0.12075</v>
          </cell>
          <cell r="AZ176">
            <v>4.0250000000000001E-2</v>
          </cell>
          <cell r="BA176">
            <v>4.0250000000000001E-2</v>
          </cell>
          <cell r="BB176">
            <v>4.0250000000000001E-2</v>
          </cell>
          <cell r="BC176">
            <v>4.0250000000000001E-2</v>
          </cell>
          <cell r="BD176">
            <v>4.0250000000000001E-2</v>
          </cell>
          <cell r="BE176">
            <v>8.0500000000000002E-2</v>
          </cell>
          <cell r="BF176">
            <v>8.0500000000000002E-2</v>
          </cell>
          <cell r="BG176">
            <v>8.0500000000000002E-2</v>
          </cell>
          <cell r="BH176">
            <v>4.2000000000000003E-2</v>
          </cell>
          <cell r="BI176">
            <v>4.2000000000000003E-2</v>
          </cell>
          <cell r="BJ176">
            <v>4.2000000000000003E-2</v>
          </cell>
          <cell r="BK176">
            <v>4.2000000000000003E-2</v>
          </cell>
          <cell r="BL176">
            <v>4.2000000000000003E-2</v>
          </cell>
          <cell r="BM176">
            <v>4.2000000000000003E-2</v>
          </cell>
          <cell r="BN176">
            <v>4.2000000000000003E-2</v>
          </cell>
          <cell r="BO176">
            <v>4.2000000000000003E-2</v>
          </cell>
          <cell r="BP176">
            <v>4.2000000000000003E-2</v>
          </cell>
          <cell r="BQ176">
            <v>4.2000000000000003E-2</v>
          </cell>
          <cell r="BR176">
            <v>4.2000000000000003E-2</v>
          </cell>
          <cell r="BS176">
            <v>4.2000000000000003E-2</v>
          </cell>
          <cell r="BT176" t="str">
            <v>CFE</v>
          </cell>
          <cell r="BU176" t="str">
            <v>INT</v>
          </cell>
          <cell r="BV176">
            <v>14.49</v>
          </cell>
          <cell r="BW176">
            <v>14.49</v>
          </cell>
          <cell r="BX176">
            <v>0</v>
          </cell>
          <cell r="BY176">
            <v>6.1221263162311114E-2</v>
          </cell>
          <cell r="BZ176">
            <v>11.019827369216001</v>
          </cell>
          <cell r="CB176">
            <v>179.1</v>
          </cell>
          <cell r="CC176">
            <v>180</v>
          </cell>
          <cell r="CD176">
            <v>180</v>
          </cell>
        </row>
        <row r="177">
          <cell r="A177">
            <v>1</v>
          </cell>
          <cell r="B177">
            <v>1</v>
          </cell>
          <cell r="C177" t="str">
            <v>SEP</v>
          </cell>
          <cell r="D177">
            <v>47727</v>
          </cell>
          <cell r="E177">
            <v>2030</v>
          </cell>
          <cell r="F177" t="str">
            <v>J.  Ma.  MORELOS   ( VILLITA )</v>
          </cell>
          <cell r="G177">
            <v>4</v>
          </cell>
          <cell r="H177" t="str">
            <v>HID</v>
          </cell>
          <cell r="I177">
            <v>80</v>
          </cell>
          <cell r="J177">
            <v>80</v>
          </cell>
          <cell r="K177" t="str">
            <v>ENE</v>
          </cell>
          <cell r="L177">
            <v>1973</v>
          </cell>
          <cell r="M177" t="str">
            <v>CEN</v>
          </cell>
          <cell r="N177" t="str">
            <v>LCARDENAS</v>
          </cell>
          <cell r="O177" t="str">
            <v>HID</v>
          </cell>
          <cell r="P177">
            <v>26665</v>
          </cell>
          <cell r="Q177">
            <v>11.783999999999999</v>
          </cell>
          <cell r="R177">
            <v>0.4</v>
          </cell>
          <cell r="S177">
            <v>63.318298947015123</v>
          </cell>
          <cell r="T177">
            <v>5.0000000000000001E-3</v>
          </cell>
          <cell r="U177">
            <v>2030</v>
          </cell>
          <cell r="V177" t="str">
            <v>S</v>
          </cell>
          <cell r="W177" t="str">
            <v>MICH</v>
          </cell>
          <cell r="X177">
            <v>0.18412499999999998</v>
          </cell>
          <cell r="Y177">
            <v>0.18412499999999998</v>
          </cell>
          <cell r="Z177">
            <v>0.18412499999999998</v>
          </cell>
          <cell r="AA177">
            <v>4.6031249999999996E-2</v>
          </cell>
          <cell r="AB177">
            <v>4.6031249999999996E-2</v>
          </cell>
          <cell r="AC177">
            <v>4.6031249999999996E-2</v>
          </cell>
          <cell r="AD177">
            <v>4.6031249999999996E-2</v>
          </cell>
          <cell r="AE177">
            <v>4.6031249999999996E-2</v>
          </cell>
          <cell r="AF177">
            <v>4.6031249999999996E-2</v>
          </cell>
          <cell r="AG177">
            <v>0.18412499999999998</v>
          </cell>
          <cell r="AH177">
            <v>0.18412499999999998</v>
          </cell>
          <cell r="AI177">
            <v>0.14729999999999999</v>
          </cell>
          <cell r="AJ177">
            <v>5.0000000000000001E-3</v>
          </cell>
          <cell r="AK177">
            <v>5.0000000000000001E-3</v>
          </cell>
          <cell r="AL177">
            <v>5.0000000000000001E-3</v>
          </cell>
          <cell r="AM177">
            <v>5.0000000000000001E-3</v>
          </cell>
          <cell r="AN177">
            <v>5.0000000000000001E-3</v>
          </cell>
          <cell r="AO177">
            <v>5.0000000000000001E-3</v>
          </cell>
          <cell r="AP177">
            <v>5.0000000000000001E-3</v>
          </cell>
          <cell r="AQ177">
            <v>5.0000000000000001E-3</v>
          </cell>
          <cell r="AR177">
            <v>5.0000000000000001E-3</v>
          </cell>
          <cell r="AS177">
            <v>5.0000000000000001E-3</v>
          </cell>
          <cell r="AT177">
            <v>5.0000000000000001E-3</v>
          </cell>
          <cell r="AU177">
            <v>5.0000000000000001E-3</v>
          </cell>
          <cell r="AV177">
            <v>0.18412499999999998</v>
          </cell>
          <cell r="AW177">
            <v>0.18412499999999998</v>
          </cell>
          <cell r="AX177">
            <v>0.18412499999999998</v>
          </cell>
          <cell r="AY177">
            <v>4.6031249999999996E-2</v>
          </cell>
          <cell r="AZ177">
            <v>4.6031249999999996E-2</v>
          </cell>
          <cell r="BA177">
            <v>4.6031249999999996E-2</v>
          </cell>
          <cell r="BB177">
            <v>4.6031249999999996E-2</v>
          </cell>
          <cell r="BC177">
            <v>4.6031249999999996E-2</v>
          </cell>
          <cell r="BD177">
            <v>4.6031249999999996E-2</v>
          </cell>
          <cell r="BE177">
            <v>0.18412499999999998</v>
          </cell>
          <cell r="BF177">
            <v>0.18412499999999998</v>
          </cell>
          <cell r="BG177">
            <v>0.14729999999999999</v>
          </cell>
          <cell r="BH177">
            <v>5.0000000000000001E-3</v>
          </cell>
          <cell r="BI177">
            <v>5.0000000000000001E-3</v>
          </cell>
          <cell r="BJ177">
            <v>5.0000000000000001E-3</v>
          </cell>
          <cell r="BK177">
            <v>5.0000000000000001E-3</v>
          </cell>
          <cell r="BL177">
            <v>5.0000000000000001E-3</v>
          </cell>
          <cell r="BM177">
            <v>5.0000000000000001E-3</v>
          </cell>
          <cell r="BN177">
            <v>5.0000000000000001E-3</v>
          </cell>
          <cell r="BO177">
            <v>5.0000000000000001E-3</v>
          </cell>
          <cell r="BP177">
            <v>5.0000000000000001E-3</v>
          </cell>
          <cell r="BQ177">
            <v>5.0000000000000001E-3</v>
          </cell>
          <cell r="BR177">
            <v>5.0000000000000001E-3</v>
          </cell>
          <cell r="BS177">
            <v>5.0000000000000001E-3</v>
          </cell>
          <cell r="BT177" t="str">
            <v>CFE</v>
          </cell>
          <cell r="BU177" t="str">
            <v>INT</v>
          </cell>
          <cell r="BV177">
            <v>11.783999999999999</v>
          </cell>
          <cell r="BW177">
            <v>11.783999999999999</v>
          </cell>
          <cell r="BX177">
            <v>0</v>
          </cell>
          <cell r="BY177">
            <v>6.1221263162311114E-2</v>
          </cell>
          <cell r="BZ177">
            <v>4.897701052984889</v>
          </cell>
          <cell r="CB177">
            <v>79.599999999999994</v>
          </cell>
          <cell r="CC177">
            <v>80</v>
          </cell>
          <cell r="CD177">
            <v>80</v>
          </cell>
        </row>
        <row r="178">
          <cell r="A178">
            <v>1</v>
          </cell>
          <cell r="B178">
            <v>4</v>
          </cell>
          <cell r="C178" t="str">
            <v>DIC</v>
          </cell>
          <cell r="D178">
            <v>47818</v>
          </cell>
          <cell r="E178">
            <v>2030</v>
          </cell>
          <cell r="F178" t="str">
            <v>J.  Ma.  MORELOS   ( VILLITA )</v>
          </cell>
          <cell r="G178">
            <v>3</v>
          </cell>
          <cell r="H178" t="str">
            <v>HID</v>
          </cell>
          <cell r="I178">
            <v>80</v>
          </cell>
          <cell r="J178">
            <v>80</v>
          </cell>
          <cell r="K178" t="str">
            <v>ABR</v>
          </cell>
          <cell r="L178">
            <v>1973</v>
          </cell>
          <cell r="M178" t="str">
            <v>CEN</v>
          </cell>
          <cell r="N178" t="str">
            <v>LCARDENAS</v>
          </cell>
          <cell r="O178" t="str">
            <v>HID</v>
          </cell>
          <cell r="P178">
            <v>26755</v>
          </cell>
          <cell r="Q178">
            <v>11.783999999999999</v>
          </cell>
          <cell r="R178">
            <v>0.4</v>
          </cell>
          <cell r="S178">
            <v>63.318298947015123</v>
          </cell>
          <cell r="T178">
            <v>5.0000000000000001E-3</v>
          </cell>
          <cell r="U178">
            <v>2030</v>
          </cell>
          <cell r="V178" t="str">
            <v>S</v>
          </cell>
          <cell r="W178" t="str">
            <v>MICH</v>
          </cell>
          <cell r="X178">
            <v>0.18412499999999998</v>
          </cell>
          <cell r="Y178">
            <v>0.18412499999999998</v>
          </cell>
          <cell r="Z178">
            <v>0.18412499999999998</v>
          </cell>
          <cell r="AA178">
            <v>4.6031249999999996E-2</v>
          </cell>
          <cell r="AB178">
            <v>4.6031249999999996E-2</v>
          </cell>
          <cell r="AC178">
            <v>4.6031249999999996E-2</v>
          </cell>
          <cell r="AD178">
            <v>4.6031249999999996E-2</v>
          </cell>
          <cell r="AE178">
            <v>4.6031249999999996E-2</v>
          </cell>
          <cell r="AF178">
            <v>4.6031249999999996E-2</v>
          </cell>
          <cell r="AG178">
            <v>0.18412499999999998</v>
          </cell>
          <cell r="AH178">
            <v>0.18412499999999998</v>
          </cell>
          <cell r="AI178">
            <v>0.14729999999999999</v>
          </cell>
          <cell r="AJ178">
            <v>5.0000000000000001E-3</v>
          </cell>
          <cell r="AK178">
            <v>5.0000000000000001E-3</v>
          </cell>
          <cell r="AL178">
            <v>5.0000000000000001E-3</v>
          </cell>
          <cell r="AM178">
            <v>5.0000000000000001E-3</v>
          </cell>
          <cell r="AN178">
            <v>5.0000000000000001E-3</v>
          </cell>
          <cell r="AO178">
            <v>5.0000000000000001E-3</v>
          </cell>
          <cell r="AP178">
            <v>5.0000000000000001E-3</v>
          </cell>
          <cell r="AQ178">
            <v>5.0000000000000001E-3</v>
          </cell>
          <cell r="AR178">
            <v>5.0000000000000001E-3</v>
          </cell>
          <cell r="AS178">
            <v>5.0000000000000001E-3</v>
          </cell>
          <cell r="AT178">
            <v>5.0000000000000001E-3</v>
          </cell>
          <cell r="AU178">
            <v>5.0000000000000001E-3</v>
          </cell>
          <cell r="AV178">
            <v>0.18412499999999998</v>
          </cell>
          <cell r="AW178">
            <v>0.18412499999999998</v>
          </cell>
          <cell r="AX178">
            <v>0.18412499999999998</v>
          </cell>
          <cell r="AY178">
            <v>4.6031249999999996E-2</v>
          </cell>
          <cell r="AZ178">
            <v>4.6031249999999996E-2</v>
          </cell>
          <cell r="BA178">
            <v>4.6031249999999996E-2</v>
          </cell>
          <cell r="BB178">
            <v>4.6031249999999996E-2</v>
          </cell>
          <cell r="BC178">
            <v>4.6031249999999996E-2</v>
          </cell>
          <cell r="BD178">
            <v>4.6031249999999996E-2</v>
          </cell>
          <cell r="BE178">
            <v>0.18412499999999998</v>
          </cell>
          <cell r="BF178">
            <v>0.18412499999999998</v>
          </cell>
          <cell r="BG178">
            <v>0.14729999999999999</v>
          </cell>
          <cell r="BH178">
            <v>5.0000000000000001E-3</v>
          </cell>
          <cell r="BI178">
            <v>5.0000000000000001E-3</v>
          </cell>
          <cell r="BJ178">
            <v>5.0000000000000001E-3</v>
          </cell>
          <cell r="BK178">
            <v>5.0000000000000001E-3</v>
          </cell>
          <cell r="BL178">
            <v>5.0000000000000001E-3</v>
          </cell>
          <cell r="BM178">
            <v>5.0000000000000001E-3</v>
          </cell>
          <cell r="BN178">
            <v>5.0000000000000001E-3</v>
          </cell>
          <cell r="BO178">
            <v>5.0000000000000001E-3</v>
          </cell>
          <cell r="BP178">
            <v>5.0000000000000001E-3</v>
          </cell>
          <cell r="BQ178">
            <v>5.0000000000000001E-3</v>
          </cell>
          <cell r="BR178">
            <v>5.0000000000000001E-3</v>
          </cell>
          <cell r="BS178">
            <v>5.0000000000000001E-3</v>
          </cell>
          <cell r="BT178" t="str">
            <v>CFE</v>
          </cell>
          <cell r="BU178" t="str">
            <v>INT</v>
          </cell>
          <cell r="BV178">
            <v>11.783999999999999</v>
          </cell>
          <cell r="BW178">
            <v>11.783999999999999</v>
          </cell>
          <cell r="BX178">
            <v>0</v>
          </cell>
          <cell r="BY178">
            <v>6.1221263162311114E-2</v>
          </cell>
          <cell r="BZ178">
            <v>4.897701052984889</v>
          </cell>
          <cell r="CB178">
            <v>79.599999999999994</v>
          </cell>
          <cell r="CC178">
            <v>80</v>
          </cell>
          <cell r="CD178">
            <v>80</v>
          </cell>
        </row>
        <row r="179">
          <cell r="A179">
            <v>1</v>
          </cell>
          <cell r="B179">
            <v>7</v>
          </cell>
          <cell r="C179" t="str">
            <v>DIC</v>
          </cell>
          <cell r="D179">
            <v>47818</v>
          </cell>
          <cell r="E179">
            <v>2030</v>
          </cell>
          <cell r="F179" t="str">
            <v>J.  Ma.  MORELOS   ( VILLITA )</v>
          </cell>
          <cell r="G179">
            <v>2</v>
          </cell>
          <cell r="H179" t="str">
            <v>HID</v>
          </cell>
          <cell r="I179">
            <v>80</v>
          </cell>
          <cell r="J179">
            <v>80</v>
          </cell>
          <cell r="K179" t="str">
            <v>JUL</v>
          </cell>
          <cell r="L179">
            <v>1973</v>
          </cell>
          <cell r="M179" t="str">
            <v>CEN</v>
          </cell>
          <cell r="N179" t="str">
            <v>LCARDENAS</v>
          </cell>
          <cell r="O179" t="str">
            <v>HID</v>
          </cell>
          <cell r="P179">
            <v>26846</v>
          </cell>
          <cell r="Q179">
            <v>11.783999999999999</v>
          </cell>
          <cell r="R179">
            <v>0.4</v>
          </cell>
          <cell r="S179">
            <v>63.318298947015123</v>
          </cell>
          <cell r="T179">
            <v>5.0000000000000001E-3</v>
          </cell>
          <cell r="U179">
            <v>2030</v>
          </cell>
          <cell r="V179" t="str">
            <v>S</v>
          </cell>
          <cell r="W179" t="str">
            <v>MICH</v>
          </cell>
          <cell r="X179">
            <v>0.18412499999999998</v>
          </cell>
          <cell r="Y179">
            <v>0.18412499999999998</v>
          </cell>
          <cell r="Z179">
            <v>0.18412499999999998</v>
          </cell>
          <cell r="AA179">
            <v>4.6031249999999996E-2</v>
          </cell>
          <cell r="AB179">
            <v>4.6031249999999996E-2</v>
          </cell>
          <cell r="AC179">
            <v>4.6031249999999996E-2</v>
          </cell>
          <cell r="AD179">
            <v>4.6031249999999996E-2</v>
          </cell>
          <cell r="AE179">
            <v>4.6031249999999996E-2</v>
          </cell>
          <cell r="AF179">
            <v>4.6031249999999996E-2</v>
          </cell>
          <cell r="AG179">
            <v>0.18412499999999998</v>
          </cell>
          <cell r="AH179">
            <v>0.18412499999999998</v>
          </cell>
          <cell r="AI179">
            <v>0.14729999999999999</v>
          </cell>
          <cell r="AJ179">
            <v>5.0000000000000001E-3</v>
          </cell>
          <cell r="AK179">
            <v>5.0000000000000001E-3</v>
          </cell>
          <cell r="AL179">
            <v>5.0000000000000001E-3</v>
          </cell>
          <cell r="AM179">
            <v>5.0000000000000001E-3</v>
          </cell>
          <cell r="AN179">
            <v>5.0000000000000001E-3</v>
          </cell>
          <cell r="AO179">
            <v>5.0000000000000001E-3</v>
          </cell>
          <cell r="AP179">
            <v>5.0000000000000001E-3</v>
          </cell>
          <cell r="AQ179">
            <v>5.0000000000000001E-3</v>
          </cell>
          <cell r="AR179">
            <v>5.0000000000000001E-3</v>
          </cell>
          <cell r="AS179">
            <v>5.0000000000000001E-3</v>
          </cell>
          <cell r="AT179">
            <v>5.0000000000000001E-3</v>
          </cell>
          <cell r="AU179">
            <v>5.0000000000000001E-3</v>
          </cell>
          <cell r="AV179">
            <v>0.18412499999999998</v>
          </cell>
          <cell r="AW179">
            <v>0.18412499999999998</v>
          </cell>
          <cell r="AX179">
            <v>0.18412499999999998</v>
          </cell>
          <cell r="AY179">
            <v>4.6031249999999996E-2</v>
          </cell>
          <cell r="AZ179">
            <v>4.6031249999999996E-2</v>
          </cell>
          <cell r="BA179">
            <v>4.6031249999999996E-2</v>
          </cell>
          <cell r="BB179">
            <v>4.6031249999999996E-2</v>
          </cell>
          <cell r="BC179">
            <v>4.6031249999999996E-2</v>
          </cell>
          <cell r="BD179">
            <v>4.6031249999999996E-2</v>
          </cell>
          <cell r="BE179">
            <v>0.18412499999999998</v>
          </cell>
          <cell r="BF179">
            <v>0.18412499999999998</v>
          </cell>
          <cell r="BG179">
            <v>0.14729999999999999</v>
          </cell>
          <cell r="BH179">
            <v>5.0000000000000001E-3</v>
          </cell>
          <cell r="BI179">
            <v>5.0000000000000001E-3</v>
          </cell>
          <cell r="BJ179">
            <v>5.0000000000000001E-3</v>
          </cell>
          <cell r="BK179">
            <v>5.0000000000000001E-3</v>
          </cell>
          <cell r="BL179">
            <v>5.0000000000000001E-3</v>
          </cell>
          <cell r="BM179">
            <v>5.0000000000000001E-3</v>
          </cell>
          <cell r="BN179">
            <v>5.0000000000000001E-3</v>
          </cell>
          <cell r="BO179">
            <v>5.0000000000000001E-3</v>
          </cell>
          <cell r="BP179">
            <v>5.0000000000000001E-3</v>
          </cell>
          <cell r="BQ179">
            <v>5.0000000000000001E-3</v>
          </cell>
          <cell r="BR179">
            <v>5.0000000000000001E-3</v>
          </cell>
          <cell r="BS179">
            <v>5.0000000000000001E-3</v>
          </cell>
          <cell r="BT179" t="str">
            <v>CFE</v>
          </cell>
          <cell r="BU179" t="str">
            <v>INT</v>
          </cell>
          <cell r="BV179">
            <v>11.783999999999999</v>
          </cell>
          <cell r="BW179">
            <v>11.783999999999999</v>
          </cell>
          <cell r="BX179">
            <v>0</v>
          </cell>
          <cell r="BY179">
            <v>6.1221263162311114E-2</v>
          </cell>
          <cell r="BZ179">
            <v>4.897701052984889</v>
          </cell>
          <cell r="CB179">
            <v>79.599999999999994</v>
          </cell>
          <cell r="CC179">
            <v>80</v>
          </cell>
          <cell r="CD179">
            <v>80</v>
          </cell>
        </row>
        <row r="180">
          <cell r="A180">
            <v>1</v>
          </cell>
          <cell r="B180">
            <v>9</v>
          </cell>
          <cell r="C180" t="str">
            <v>SEP</v>
          </cell>
          <cell r="D180">
            <v>47727</v>
          </cell>
          <cell r="E180">
            <v>2030</v>
          </cell>
          <cell r="F180" t="str">
            <v>J.  Ma.  MORELOS   ( VILLITA )</v>
          </cell>
          <cell r="G180">
            <v>1</v>
          </cell>
          <cell r="H180" t="str">
            <v>HID</v>
          </cell>
          <cell r="I180">
            <v>80</v>
          </cell>
          <cell r="J180">
            <v>80</v>
          </cell>
          <cell r="K180" t="str">
            <v>SEP</v>
          </cell>
          <cell r="L180">
            <v>1973</v>
          </cell>
          <cell r="M180" t="str">
            <v>CEN</v>
          </cell>
          <cell r="N180" t="str">
            <v>LCARDENAS</v>
          </cell>
          <cell r="O180" t="str">
            <v>HID</v>
          </cell>
          <cell r="P180">
            <v>26908</v>
          </cell>
          <cell r="Q180">
            <v>11.783999999999999</v>
          </cell>
          <cell r="R180">
            <v>0.4</v>
          </cell>
          <cell r="S180">
            <v>63.318298947015123</v>
          </cell>
          <cell r="T180">
            <v>5.0000000000000001E-3</v>
          </cell>
          <cell r="U180">
            <v>2030</v>
          </cell>
          <cell r="V180" t="str">
            <v>S</v>
          </cell>
          <cell r="W180" t="str">
            <v>MICH</v>
          </cell>
          <cell r="X180">
            <v>0.18412499999999998</v>
          </cell>
          <cell r="Y180">
            <v>0.18412499999999998</v>
          </cell>
          <cell r="Z180">
            <v>0.18412499999999998</v>
          </cell>
          <cell r="AA180">
            <v>4.6031249999999996E-2</v>
          </cell>
          <cell r="AB180">
            <v>4.6031249999999996E-2</v>
          </cell>
          <cell r="AC180">
            <v>4.6031249999999996E-2</v>
          </cell>
          <cell r="AD180">
            <v>4.6031249999999996E-2</v>
          </cell>
          <cell r="AE180">
            <v>4.6031249999999996E-2</v>
          </cell>
          <cell r="AF180">
            <v>4.6031249999999996E-2</v>
          </cell>
          <cell r="AG180">
            <v>0.18412499999999998</v>
          </cell>
          <cell r="AH180">
            <v>0.18412499999999998</v>
          </cell>
          <cell r="AI180">
            <v>0.14729999999999999</v>
          </cell>
          <cell r="AJ180">
            <v>5.0000000000000001E-3</v>
          </cell>
          <cell r="AK180">
            <v>5.0000000000000001E-3</v>
          </cell>
          <cell r="AL180">
            <v>5.0000000000000001E-3</v>
          </cell>
          <cell r="AM180">
            <v>5.0000000000000001E-3</v>
          </cell>
          <cell r="AN180">
            <v>5.0000000000000001E-3</v>
          </cell>
          <cell r="AO180">
            <v>5.0000000000000001E-3</v>
          </cell>
          <cell r="AP180">
            <v>5.0000000000000001E-3</v>
          </cell>
          <cell r="AQ180">
            <v>5.0000000000000001E-3</v>
          </cell>
          <cell r="AR180">
            <v>5.0000000000000001E-3</v>
          </cell>
          <cell r="AS180">
            <v>5.0000000000000001E-3</v>
          </cell>
          <cell r="AT180">
            <v>5.0000000000000001E-3</v>
          </cell>
          <cell r="AU180">
            <v>5.0000000000000001E-3</v>
          </cell>
          <cell r="AV180">
            <v>0.18412499999999998</v>
          </cell>
          <cell r="AW180">
            <v>0.18412499999999998</v>
          </cell>
          <cell r="AX180">
            <v>0.18412499999999998</v>
          </cell>
          <cell r="AY180">
            <v>4.6031249999999996E-2</v>
          </cell>
          <cell r="AZ180">
            <v>4.6031249999999996E-2</v>
          </cell>
          <cell r="BA180">
            <v>4.6031249999999996E-2</v>
          </cell>
          <cell r="BB180">
            <v>4.6031249999999996E-2</v>
          </cell>
          <cell r="BC180">
            <v>4.6031249999999996E-2</v>
          </cell>
          <cell r="BD180">
            <v>4.6031249999999996E-2</v>
          </cell>
          <cell r="BE180">
            <v>0.18412499999999998</v>
          </cell>
          <cell r="BF180">
            <v>0.18412499999999998</v>
          </cell>
          <cell r="BG180">
            <v>0.14729999999999999</v>
          </cell>
          <cell r="BH180">
            <v>5.0000000000000001E-3</v>
          </cell>
          <cell r="BI180">
            <v>5.0000000000000001E-3</v>
          </cell>
          <cell r="BJ180">
            <v>5.0000000000000001E-3</v>
          </cell>
          <cell r="BK180">
            <v>5.0000000000000001E-3</v>
          </cell>
          <cell r="BL180">
            <v>5.0000000000000001E-3</v>
          </cell>
          <cell r="BM180">
            <v>5.0000000000000001E-3</v>
          </cell>
          <cell r="BN180">
            <v>5.0000000000000001E-3</v>
          </cell>
          <cell r="BO180">
            <v>5.0000000000000001E-3</v>
          </cell>
          <cell r="BP180">
            <v>5.0000000000000001E-3</v>
          </cell>
          <cell r="BQ180">
            <v>5.0000000000000001E-3</v>
          </cell>
          <cell r="BR180">
            <v>5.0000000000000001E-3</v>
          </cell>
          <cell r="BS180">
            <v>5.0000000000000001E-3</v>
          </cell>
          <cell r="BT180" t="str">
            <v>CFE</v>
          </cell>
          <cell r="BU180" t="str">
            <v>INT</v>
          </cell>
          <cell r="BV180">
            <v>11.783999999999999</v>
          </cell>
          <cell r="BW180">
            <v>11.783999999999999</v>
          </cell>
          <cell r="BX180">
            <v>0</v>
          </cell>
          <cell r="BY180">
            <v>6.1221263162311114E-2</v>
          </cell>
          <cell r="BZ180">
            <v>4.897701052984889</v>
          </cell>
          <cell r="CB180">
            <v>79.599999999999994</v>
          </cell>
          <cell r="CC180">
            <v>80</v>
          </cell>
          <cell r="CD180">
            <v>80</v>
          </cell>
        </row>
        <row r="181">
          <cell r="A181">
            <v>1</v>
          </cell>
          <cell r="B181">
            <v>5</v>
          </cell>
          <cell r="C181" t="str">
            <v>DIC</v>
          </cell>
          <cell r="D181">
            <v>47818</v>
          </cell>
          <cell r="E181">
            <v>2030</v>
          </cell>
          <cell r="F181" t="str">
            <v>INFIERNILLO</v>
          </cell>
          <cell r="G181">
            <v>5</v>
          </cell>
          <cell r="H181" t="str">
            <v>HID</v>
          </cell>
          <cell r="I181">
            <v>200</v>
          </cell>
          <cell r="J181">
            <v>200</v>
          </cell>
          <cell r="K181" t="str">
            <v>MAY</v>
          </cell>
          <cell r="L181">
            <v>1975</v>
          </cell>
          <cell r="M181" t="str">
            <v>CEN</v>
          </cell>
          <cell r="N181" t="str">
            <v>LCARDENAS</v>
          </cell>
          <cell r="O181" t="str">
            <v>HID</v>
          </cell>
          <cell r="P181">
            <v>27515</v>
          </cell>
          <cell r="Q181">
            <v>20.8</v>
          </cell>
          <cell r="R181">
            <v>0.2</v>
          </cell>
          <cell r="S181">
            <v>166.95574736753775</v>
          </cell>
          <cell r="T181">
            <v>5.0000000000000001E-3</v>
          </cell>
          <cell r="U181">
            <v>2030</v>
          </cell>
          <cell r="V181" t="str">
            <v>S</v>
          </cell>
          <cell r="W181" t="str">
            <v>GRO</v>
          </cell>
          <cell r="X181">
            <v>0.13</v>
          </cell>
          <cell r="Y181">
            <v>0.13</v>
          </cell>
          <cell r="Z181">
            <v>0.13</v>
          </cell>
          <cell r="AA181">
            <v>0.13</v>
          </cell>
          <cell r="AB181">
            <v>2.5999999999999999E-2</v>
          </cell>
          <cell r="AC181">
            <v>2.5999999999999999E-2</v>
          </cell>
          <cell r="AD181">
            <v>2.5999999999999999E-2</v>
          </cell>
          <cell r="AE181">
            <v>2.5999999999999999E-2</v>
          </cell>
          <cell r="AF181">
            <v>2.5999999999999999E-2</v>
          </cell>
          <cell r="AG181">
            <v>2.5999999999999999E-2</v>
          </cell>
          <cell r="AH181">
            <v>2.5999999999999999E-2</v>
          </cell>
          <cell r="AI181">
            <v>0.104</v>
          </cell>
          <cell r="AJ181">
            <v>1E-3</v>
          </cell>
          <cell r="AK181">
            <v>1E-3</v>
          </cell>
          <cell r="AL181">
            <v>1E-3</v>
          </cell>
          <cell r="AM181">
            <v>1E-3</v>
          </cell>
          <cell r="AN181">
            <v>1E-3</v>
          </cell>
          <cell r="AO181">
            <v>1E-3</v>
          </cell>
          <cell r="AP181">
            <v>1E-3</v>
          </cell>
          <cell r="AQ181">
            <v>1E-3</v>
          </cell>
          <cell r="AR181">
            <v>1E-3</v>
          </cell>
          <cell r="AS181">
            <v>1E-3</v>
          </cell>
          <cell r="AT181">
            <v>1E-3</v>
          </cell>
          <cell r="AU181">
            <v>1E-3</v>
          </cell>
          <cell r="AV181">
            <v>0.13</v>
          </cell>
          <cell r="AW181">
            <v>0.13</v>
          </cell>
          <cell r="AX181">
            <v>0.13</v>
          </cell>
          <cell r="AY181">
            <v>0.13</v>
          </cell>
          <cell r="AZ181">
            <v>2.5999999999999999E-2</v>
          </cell>
          <cell r="BA181">
            <v>2.5999999999999999E-2</v>
          </cell>
          <cell r="BB181">
            <v>2.5999999999999999E-2</v>
          </cell>
          <cell r="BC181">
            <v>2.5999999999999999E-2</v>
          </cell>
          <cell r="BD181">
            <v>2.5999999999999999E-2</v>
          </cell>
          <cell r="BE181">
            <v>2.5999999999999999E-2</v>
          </cell>
          <cell r="BF181">
            <v>2.5999999999999999E-2</v>
          </cell>
          <cell r="BG181">
            <v>0.104</v>
          </cell>
          <cell r="BH181">
            <v>1E-3</v>
          </cell>
          <cell r="BI181">
            <v>1E-3</v>
          </cell>
          <cell r="BJ181">
            <v>1E-3</v>
          </cell>
          <cell r="BK181">
            <v>1E-3</v>
          </cell>
          <cell r="BL181">
            <v>1E-3</v>
          </cell>
          <cell r="BM181">
            <v>1E-3</v>
          </cell>
          <cell r="BN181">
            <v>1E-3</v>
          </cell>
          <cell r="BO181">
            <v>1E-3</v>
          </cell>
          <cell r="BP181">
            <v>1E-3</v>
          </cell>
          <cell r="BQ181">
            <v>1E-3</v>
          </cell>
          <cell r="BR181">
            <v>1E-3</v>
          </cell>
          <cell r="BS181">
            <v>1E-3</v>
          </cell>
          <cell r="BT181" t="str">
            <v>CFE</v>
          </cell>
          <cell r="BU181" t="str">
            <v>INT</v>
          </cell>
          <cell r="BV181">
            <v>20.8</v>
          </cell>
          <cell r="BW181">
            <v>20.8</v>
          </cell>
          <cell r="BX181">
            <v>0</v>
          </cell>
          <cell r="BY181">
            <v>6.1221263162311114E-2</v>
          </cell>
          <cell r="BZ181">
            <v>12.244252632462223</v>
          </cell>
          <cell r="CB181">
            <v>199</v>
          </cell>
          <cell r="CC181">
            <v>200</v>
          </cell>
          <cell r="CD181">
            <v>200</v>
          </cell>
        </row>
        <row r="182">
          <cell r="A182">
            <v>1</v>
          </cell>
          <cell r="B182">
            <v>6</v>
          </cell>
          <cell r="C182" t="str">
            <v>DIC</v>
          </cell>
          <cell r="D182">
            <v>47818</v>
          </cell>
          <cell r="E182">
            <v>2030</v>
          </cell>
          <cell r="F182" t="str">
            <v>INFIERNILLO</v>
          </cell>
          <cell r="G182">
            <v>6</v>
          </cell>
          <cell r="H182" t="str">
            <v>HID</v>
          </cell>
          <cell r="I182">
            <v>200</v>
          </cell>
          <cell r="J182">
            <v>200</v>
          </cell>
          <cell r="K182" t="str">
            <v>JUN</v>
          </cell>
          <cell r="L182">
            <v>1975</v>
          </cell>
          <cell r="M182" t="str">
            <v>CEN</v>
          </cell>
          <cell r="N182" t="str">
            <v>LCARDENAS</v>
          </cell>
          <cell r="O182" t="str">
            <v>HID</v>
          </cell>
          <cell r="P182">
            <v>27546</v>
          </cell>
          <cell r="Q182">
            <v>20.8</v>
          </cell>
          <cell r="R182">
            <v>0.2</v>
          </cell>
          <cell r="S182">
            <v>166.95574736753775</v>
          </cell>
          <cell r="T182">
            <v>5.0000000000000001E-3</v>
          </cell>
          <cell r="U182">
            <v>2030</v>
          </cell>
          <cell r="V182" t="str">
            <v>S</v>
          </cell>
          <cell r="W182" t="str">
            <v>GRO</v>
          </cell>
          <cell r="X182">
            <v>0.13</v>
          </cell>
          <cell r="Y182">
            <v>0.13</v>
          </cell>
          <cell r="Z182">
            <v>0.13</v>
          </cell>
          <cell r="AA182">
            <v>0.13</v>
          </cell>
          <cell r="AB182">
            <v>2.5999999999999999E-2</v>
          </cell>
          <cell r="AC182">
            <v>2.5999999999999999E-2</v>
          </cell>
          <cell r="AD182">
            <v>2.5999999999999999E-2</v>
          </cell>
          <cell r="AE182">
            <v>2.5999999999999999E-2</v>
          </cell>
          <cell r="AF182">
            <v>2.5999999999999999E-2</v>
          </cell>
          <cell r="AG182">
            <v>2.5999999999999999E-2</v>
          </cell>
          <cell r="AH182">
            <v>2.5999999999999999E-2</v>
          </cell>
          <cell r="AI182">
            <v>0.104</v>
          </cell>
          <cell r="AJ182">
            <v>1E-3</v>
          </cell>
          <cell r="AK182">
            <v>1E-3</v>
          </cell>
          <cell r="AL182">
            <v>1E-3</v>
          </cell>
          <cell r="AM182">
            <v>1E-3</v>
          </cell>
          <cell r="AN182">
            <v>1E-3</v>
          </cell>
          <cell r="AO182">
            <v>1E-3</v>
          </cell>
          <cell r="AP182">
            <v>1E-3</v>
          </cell>
          <cell r="AQ182">
            <v>1E-3</v>
          </cell>
          <cell r="AR182">
            <v>1E-3</v>
          </cell>
          <cell r="AS182">
            <v>1E-3</v>
          </cell>
          <cell r="AT182">
            <v>1E-3</v>
          </cell>
          <cell r="AU182">
            <v>1E-3</v>
          </cell>
          <cell r="AV182">
            <v>0.13</v>
          </cell>
          <cell r="AW182">
            <v>0.13</v>
          </cell>
          <cell r="AX182">
            <v>0.13</v>
          </cell>
          <cell r="AY182">
            <v>0.13</v>
          </cell>
          <cell r="AZ182">
            <v>2.5999999999999999E-2</v>
          </cell>
          <cell r="BA182">
            <v>2.5999999999999999E-2</v>
          </cell>
          <cell r="BB182">
            <v>2.5999999999999999E-2</v>
          </cell>
          <cell r="BC182">
            <v>2.5999999999999999E-2</v>
          </cell>
          <cell r="BD182">
            <v>2.5999999999999999E-2</v>
          </cell>
          <cell r="BE182">
            <v>2.5999999999999999E-2</v>
          </cell>
          <cell r="BF182">
            <v>2.5999999999999999E-2</v>
          </cell>
          <cell r="BG182">
            <v>0.104</v>
          </cell>
          <cell r="BH182">
            <v>1E-3</v>
          </cell>
          <cell r="BI182">
            <v>1E-3</v>
          </cell>
          <cell r="BJ182">
            <v>1E-3</v>
          </cell>
          <cell r="BK182">
            <v>1E-3</v>
          </cell>
          <cell r="BL182">
            <v>1E-3</v>
          </cell>
          <cell r="BM182">
            <v>1E-3</v>
          </cell>
          <cell r="BN182">
            <v>1E-3</v>
          </cell>
          <cell r="BO182">
            <v>1E-3</v>
          </cell>
          <cell r="BP182">
            <v>1E-3</v>
          </cell>
          <cell r="BQ182">
            <v>1E-3</v>
          </cell>
          <cell r="BR182">
            <v>1E-3</v>
          </cell>
          <cell r="BS182">
            <v>1E-3</v>
          </cell>
          <cell r="BT182" t="str">
            <v>CFE</v>
          </cell>
          <cell r="BU182" t="str">
            <v>INT</v>
          </cell>
          <cell r="BV182">
            <v>20.8</v>
          </cell>
          <cell r="BW182">
            <v>20.8</v>
          </cell>
          <cell r="BX182">
            <v>0</v>
          </cell>
          <cell r="BY182">
            <v>6.1221263162311114E-2</v>
          </cell>
          <cell r="BZ182">
            <v>12.244252632462223</v>
          </cell>
          <cell r="CB182">
            <v>199</v>
          </cell>
          <cell r="CC182">
            <v>200</v>
          </cell>
          <cell r="CD182">
            <v>200</v>
          </cell>
        </row>
        <row r="183">
          <cell r="A183">
            <v>1</v>
          </cell>
          <cell r="B183">
            <v>11</v>
          </cell>
          <cell r="C183" t="str">
            <v>DIC</v>
          </cell>
          <cell r="D183">
            <v>47818</v>
          </cell>
          <cell r="E183">
            <v>2030</v>
          </cell>
          <cell r="F183" t="str">
            <v>B.  DOMÍNGUEZ   ( ANGOSTURA )</v>
          </cell>
          <cell r="G183">
            <v>3</v>
          </cell>
          <cell r="H183" t="str">
            <v>HID</v>
          </cell>
          <cell r="I183">
            <v>180</v>
          </cell>
          <cell r="J183">
            <v>180</v>
          </cell>
          <cell r="K183" t="str">
            <v>NOV</v>
          </cell>
          <cell r="L183">
            <v>1975</v>
          </cell>
          <cell r="M183" t="str">
            <v>ORI</v>
          </cell>
          <cell r="N183" t="str">
            <v>GRIJALVA</v>
          </cell>
          <cell r="O183" t="str">
            <v>HID</v>
          </cell>
          <cell r="P183">
            <v>27699</v>
          </cell>
          <cell r="Q183">
            <v>21.635999999999999</v>
          </cell>
          <cell r="R183">
            <v>1.08</v>
          </cell>
          <cell r="S183">
            <v>147.34417263078402</v>
          </cell>
          <cell r="T183">
            <v>5.0000000000000001E-3</v>
          </cell>
          <cell r="U183">
            <v>2030</v>
          </cell>
          <cell r="V183" t="str">
            <v>S</v>
          </cell>
          <cell r="W183" t="str">
            <v>CHIS</v>
          </cell>
          <cell r="X183">
            <v>0.15024999999999999</v>
          </cell>
          <cell r="Y183">
            <v>0.15024999999999999</v>
          </cell>
          <cell r="Z183">
            <v>0.15024999999999999</v>
          </cell>
          <cell r="AA183">
            <v>0.15024999999999999</v>
          </cell>
          <cell r="AB183">
            <v>3.005E-2</v>
          </cell>
          <cell r="AC183">
            <v>3.005E-2</v>
          </cell>
          <cell r="AD183">
            <v>3.005E-2</v>
          </cell>
          <cell r="AE183">
            <v>3.005E-2</v>
          </cell>
          <cell r="AF183">
            <v>3.005E-2</v>
          </cell>
          <cell r="AG183">
            <v>3.005E-2</v>
          </cell>
          <cell r="AH183">
            <v>3.005E-2</v>
          </cell>
          <cell r="AI183">
            <v>0.1202</v>
          </cell>
          <cell r="AJ183">
            <v>6.0000000000000001E-3</v>
          </cell>
          <cell r="AK183">
            <v>6.0000000000000001E-3</v>
          </cell>
          <cell r="AL183">
            <v>6.0000000000000001E-3</v>
          </cell>
          <cell r="AM183">
            <v>6.0000000000000001E-3</v>
          </cell>
          <cell r="AN183">
            <v>6.0000000000000001E-3</v>
          </cell>
          <cell r="AO183">
            <v>6.0000000000000001E-3</v>
          </cell>
          <cell r="AP183">
            <v>6.0000000000000001E-3</v>
          </cell>
          <cell r="AQ183">
            <v>6.0000000000000001E-3</v>
          </cell>
          <cell r="AR183">
            <v>6.0000000000000001E-3</v>
          </cell>
          <cell r="AS183">
            <v>6.0000000000000001E-3</v>
          </cell>
          <cell r="AT183">
            <v>6.0000000000000001E-3</v>
          </cell>
          <cell r="AU183">
            <v>6.0000000000000001E-3</v>
          </cell>
          <cell r="AV183">
            <v>0.15024999999999999</v>
          </cell>
          <cell r="AW183">
            <v>0.15024999999999999</v>
          </cell>
          <cell r="AX183">
            <v>0.15024999999999999</v>
          </cell>
          <cell r="AY183">
            <v>0.15024999999999999</v>
          </cell>
          <cell r="AZ183">
            <v>3.005E-2</v>
          </cell>
          <cell r="BA183">
            <v>3.005E-2</v>
          </cell>
          <cell r="BB183">
            <v>3.005E-2</v>
          </cell>
          <cell r="BC183">
            <v>3.005E-2</v>
          </cell>
          <cell r="BD183">
            <v>3.005E-2</v>
          </cell>
          <cell r="BE183">
            <v>3.005E-2</v>
          </cell>
          <cell r="BF183">
            <v>3.005E-2</v>
          </cell>
          <cell r="BG183">
            <v>0.1202</v>
          </cell>
          <cell r="BH183">
            <v>6.0000000000000001E-3</v>
          </cell>
          <cell r="BI183">
            <v>6.0000000000000001E-3</v>
          </cell>
          <cell r="BJ183">
            <v>6.0000000000000001E-3</v>
          </cell>
          <cell r="BK183">
            <v>6.0000000000000001E-3</v>
          </cell>
          <cell r="BL183">
            <v>6.0000000000000001E-3</v>
          </cell>
          <cell r="BM183">
            <v>6.0000000000000001E-3</v>
          </cell>
          <cell r="BN183">
            <v>6.0000000000000001E-3</v>
          </cell>
          <cell r="BO183">
            <v>6.0000000000000001E-3</v>
          </cell>
          <cell r="BP183">
            <v>6.0000000000000001E-3</v>
          </cell>
          <cell r="BQ183">
            <v>6.0000000000000001E-3</v>
          </cell>
          <cell r="BR183">
            <v>6.0000000000000001E-3</v>
          </cell>
          <cell r="BS183">
            <v>6.0000000000000001E-3</v>
          </cell>
          <cell r="BT183" t="str">
            <v>CFE</v>
          </cell>
          <cell r="BU183" t="str">
            <v>INT</v>
          </cell>
          <cell r="BV183">
            <v>21.635999999999999</v>
          </cell>
          <cell r="BW183">
            <v>21.635999999999999</v>
          </cell>
          <cell r="BX183">
            <v>0</v>
          </cell>
          <cell r="BY183">
            <v>6.1221263162311114E-2</v>
          </cell>
          <cell r="BZ183">
            <v>11.019827369216001</v>
          </cell>
          <cell r="CB183">
            <v>179.1</v>
          </cell>
          <cell r="CC183">
            <v>180</v>
          </cell>
          <cell r="CD183">
            <v>180</v>
          </cell>
        </row>
        <row r="184">
          <cell r="A184">
            <v>1</v>
          </cell>
          <cell r="B184">
            <v>5</v>
          </cell>
          <cell r="C184" t="str">
            <v>DIC</v>
          </cell>
          <cell r="D184">
            <v>47818</v>
          </cell>
          <cell r="E184">
            <v>2030</v>
          </cell>
          <cell r="F184" t="str">
            <v>B.  DOMÍNGUEZ   ( ANGOSTURA )</v>
          </cell>
          <cell r="G184">
            <v>2</v>
          </cell>
          <cell r="H184" t="str">
            <v>HID</v>
          </cell>
          <cell r="I184">
            <v>180</v>
          </cell>
          <cell r="J184">
            <v>180</v>
          </cell>
          <cell r="K184" t="str">
            <v>MAY</v>
          </cell>
          <cell r="L184">
            <v>1976</v>
          </cell>
          <cell r="M184" t="str">
            <v>ORI</v>
          </cell>
          <cell r="N184" t="str">
            <v>GRIJALVA</v>
          </cell>
          <cell r="O184" t="str">
            <v>HID</v>
          </cell>
          <cell r="P184">
            <v>27881</v>
          </cell>
          <cell r="Q184">
            <v>21.635999999999999</v>
          </cell>
          <cell r="R184">
            <v>1.08</v>
          </cell>
          <cell r="S184">
            <v>147.34417263078402</v>
          </cell>
          <cell r="T184">
            <v>5.0000000000000001E-3</v>
          </cell>
          <cell r="U184">
            <v>2030</v>
          </cell>
          <cell r="V184" t="str">
            <v>S</v>
          </cell>
          <cell r="W184" t="str">
            <v>CHIS</v>
          </cell>
          <cell r="X184">
            <v>0.15024999999999999</v>
          </cell>
          <cell r="Y184">
            <v>0.15024999999999999</v>
          </cell>
          <cell r="Z184">
            <v>0.15024999999999999</v>
          </cell>
          <cell r="AA184">
            <v>0.15024999999999999</v>
          </cell>
          <cell r="AB184">
            <v>3.005E-2</v>
          </cell>
          <cell r="AC184">
            <v>3.005E-2</v>
          </cell>
          <cell r="AD184">
            <v>3.005E-2</v>
          </cell>
          <cell r="AE184">
            <v>3.005E-2</v>
          </cell>
          <cell r="AF184">
            <v>3.005E-2</v>
          </cell>
          <cell r="AG184">
            <v>3.005E-2</v>
          </cell>
          <cell r="AH184">
            <v>3.005E-2</v>
          </cell>
          <cell r="AI184">
            <v>0.1202</v>
          </cell>
          <cell r="AJ184">
            <v>6.0000000000000001E-3</v>
          </cell>
          <cell r="AK184">
            <v>6.0000000000000001E-3</v>
          </cell>
          <cell r="AL184">
            <v>6.0000000000000001E-3</v>
          </cell>
          <cell r="AM184">
            <v>6.0000000000000001E-3</v>
          </cell>
          <cell r="AN184">
            <v>6.0000000000000001E-3</v>
          </cell>
          <cell r="AO184">
            <v>6.0000000000000001E-3</v>
          </cell>
          <cell r="AP184">
            <v>6.0000000000000001E-3</v>
          </cell>
          <cell r="AQ184">
            <v>6.0000000000000001E-3</v>
          </cell>
          <cell r="AR184">
            <v>6.0000000000000001E-3</v>
          </cell>
          <cell r="AS184">
            <v>6.0000000000000001E-3</v>
          </cell>
          <cell r="AT184">
            <v>6.0000000000000001E-3</v>
          </cell>
          <cell r="AU184">
            <v>6.0000000000000001E-3</v>
          </cell>
          <cell r="AV184">
            <v>0.15024999999999999</v>
          </cell>
          <cell r="AW184">
            <v>0.15024999999999999</v>
          </cell>
          <cell r="AX184">
            <v>0.15024999999999999</v>
          </cell>
          <cell r="AY184">
            <v>0.15024999999999999</v>
          </cell>
          <cell r="AZ184">
            <v>3.005E-2</v>
          </cell>
          <cell r="BA184">
            <v>3.005E-2</v>
          </cell>
          <cell r="BB184">
            <v>3.005E-2</v>
          </cell>
          <cell r="BC184">
            <v>3.005E-2</v>
          </cell>
          <cell r="BD184">
            <v>3.005E-2</v>
          </cell>
          <cell r="BE184">
            <v>3.005E-2</v>
          </cell>
          <cell r="BF184">
            <v>3.005E-2</v>
          </cell>
          <cell r="BG184">
            <v>0.1202</v>
          </cell>
          <cell r="BH184">
            <v>6.0000000000000001E-3</v>
          </cell>
          <cell r="BI184">
            <v>6.0000000000000001E-3</v>
          </cell>
          <cell r="BJ184">
            <v>6.0000000000000001E-3</v>
          </cell>
          <cell r="BK184">
            <v>6.0000000000000001E-3</v>
          </cell>
          <cell r="BL184">
            <v>6.0000000000000001E-3</v>
          </cell>
          <cell r="BM184">
            <v>6.0000000000000001E-3</v>
          </cell>
          <cell r="BN184">
            <v>6.0000000000000001E-3</v>
          </cell>
          <cell r="BO184">
            <v>6.0000000000000001E-3</v>
          </cell>
          <cell r="BP184">
            <v>6.0000000000000001E-3</v>
          </cell>
          <cell r="BQ184">
            <v>6.0000000000000001E-3</v>
          </cell>
          <cell r="BR184">
            <v>6.0000000000000001E-3</v>
          </cell>
          <cell r="BS184">
            <v>6.0000000000000001E-3</v>
          </cell>
          <cell r="BT184" t="str">
            <v>CFE</v>
          </cell>
          <cell r="BU184" t="str">
            <v>INT</v>
          </cell>
          <cell r="BV184">
            <v>21.635999999999999</v>
          </cell>
          <cell r="BW184">
            <v>21.635999999999999</v>
          </cell>
          <cell r="BX184">
            <v>0</v>
          </cell>
          <cell r="BY184">
            <v>6.1221263162311114E-2</v>
          </cell>
          <cell r="BZ184">
            <v>11.019827369216001</v>
          </cell>
          <cell r="CB184">
            <v>179.1</v>
          </cell>
          <cell r="CC184">
            <v>180</v>
          </cell>
          <cell r="CD184">
            <v>180</v>
          </cell>
        </row>
        <row r="185">
          <cell r="A185">
            <v>1</v>
          </cell>
          <cell r="B185">
            <v>7</v>
          </cell>
          <cell r="C185" t="str">
            <v>DIC</v>
          </cell>
          <cell r="D185">
            <v>47818</v>
          </cell>
          <cell r="E185">
            <v>2030</v>
          </cell>
          <cell r="F185" t="str">
            <v>B.  DOMÍNGUEZ   ( ANGOSTURA )</v>
          </cell>
          <cell r="G185">
            <v>1</v>
          </cell>
          <cell r="H185" t="str">
            <v>HID</v>
          </cell>
          <cell r="I185">
            <v>180</v>
          </cell>
          <cell r="J185">
            <v>180</v>
          </cell>
          <cell r="K185" t="str">
            <v>JUL</v>
          </cell>
          <cell r="L185">
            <v>1976</v>
          </cell>
          <cell r="M185" t="str">
            <v>ORI</v>
          </cell>
          <cell r="N185" t="str">
            <v>GRIJALVA</v>
          </cell>
          <cell r="O185" t="str">
            <v>HID</v>
          </cell>
          <cell r="P185">
            <v>27942</v>
          </cell>
          <cell r="Q185">
            <v>21.635999999999999</v>
          </cell>
          <cell r="R185">
            <v>1.08</v>
          </cell>
          <cell r="S185">
            <v>147.34417263078402</v>
          </cell>
          <cell r="T185">
            <v>5.0000000000000001E-3</v>
          </cell>
          <cell r="U185">
            <v>2030</v>
          </cell>
          <cell r="V185" t="str">
            <v>S</v>
          </cell>
          <cell r="W185" t="str">
            <v>CHIS</v>
          </cell>
          <cell r="X185">
            <v>0.15024999999999999</v>
          </cell>
          <cell r="Y185">
            <v>0.15024999999999999</v>
          </cell>
          <cell r="Z185">
            <v>0.15024999999999999</v>
          </cell>
          <cell r="AA185">
            <v>0.15024999999999999</v>
          </cell>
          <cell r="AB185">
            <v>3.005E-2</v>
          </cell>
          <cell r="AC185">
            <v>3.005E-2</v>
          </cell>
          <cell r="AD185">
            <v>3.005E-2</v>
          </cell>
          <cell r="AE185">
            <v>3.005E-2</v>
          </cell>
          <cell r="AF185">
            <v>3.005E-2</v>
          </cell>
          <cell r="AG185">
            <v>3.005E-2</v>
          </cell>
          <cell r="AH185">
            <v>3.005E-2</v>
          </cell>
          <cell r="AI185">
            <v>0.1202</v>
          </cell>
          <cell r="AJ185">
            <v>6.0000000000000001E-3</v>
          </cell>
          <cell r="AK185">
            <v>6.0000000000000001E-3</v>
          </cell>
          <cell r="AL185">
            <v>6.0000000000000001E-3</v>
          </cell>
          <cell r="AM185">
            <v>6.0000000000000001E-3</v>
          </cell>
          <cell r="AN185">
            <v>6.0000000000000001E-3</v>
          </cell>
          <cell r="AO185">
            <v>6.0000000000000001E-3</v>
          </cell>
          <cell r="AP185">
            <v>6.0000000000000001E-3</v>
          </cell>
          <cell r="AQ185">
            <v>6.0000000000000001E-3</v>
          </cell>
          <cell r="AR185">
            <v>6.0000000000000001E-3</v>
          </cell>
          <cell r="AS185">
            <v>6.0000000000000001E-3</v>
          </cell>
          <cell r="AT185">
            <v>6.0000000000000001E-3</v>
          </cell>
          <cell r="AU185">
            <v>6.0000000000000001E-3</v>
          </cell>
          <cell r="AV185">
            <v>0.15024999999999999</v>
          </cell>
          <cell r="AW185">
            <v>0.15024999999999999</v>
          </cell>
          <cell r="AX185">
            <v>0.15024999999999999</v>
          </cell>
          <cell r="AY185">
            <v>0.15024999999999999</v>
          </cell>
          <cell r="AZ185">
            <v>3.005E-2</v>
          </cell>
          <cell r="BA185">
            <v>3.005E-2</v>
          </cell>
          <cell r="BB185">
            <v>3.005E-2</v>
          </cell>
          <cell r="BC185">
            <v>3.005E-2</v>
          </cell>
          <cell r="BD185">
            <v>3.005E-2</v>
          </cell>
          <cell r="BE185">
            <v>3.005E-2</v>
          </cell>
          <cell r="BF185">
            <v>3.005E-2</v>
          </cell>
          <cell r="BG185">
            <v>0.1202</v>
          </cell>
          <cell r="BH185">
            <v>6.0000000000000001E-3</v>
          </cell>
          <cell r="BI185">
            <v>6.0000000000000001E-3</v>
          </cell>
          <cell r="BJ185">
            <v>6.0000000000000001E-3</v>
          </cell>
          <cell r="BK185">
            <v>6.0000000000000001E-3</v>
          </cell>
          <cell r="BL185">
            <v>6.0000000000000001E-3</v>
          </cell>
          <cell r="BM185">
            <v>6.0000000000000001E-3</v>
          </cell>
          <cell r="BN185">
            <v>6.0000000000000001E-3</v>
          </cell>
          <cell r="BO185">
            <v>6.0000000000000001E-3</v>
          </cell>
          <cell r="BP185">
            <v>6.0000000000000001E-3</v>
          </cell>
          <cell r="BQ185">
            <v>6.0000000000000001E-3</v>
          </cell>
          <cell r="BR185">
            <v>6.0000000000000001E-3</v>
          </cell>
          <cell r="BS185">
            <v>6.0000000000000001E-3</v>
          </cell>
          <cell r="BT185" t="str">
            <v>CFE</v>
          </cell>
          <cell r="BU185" t="str">
            <v>INT</v>
          </cell>
          <cell r="BV185">
            <v>21.635999999999999</v>
          </cell>
          <cell r="BW185">
            <v>21.635999999999999</v>
          </cell>
          <cell r="BX185">
            <v>0</v>
          </cell>
          <cell r="BY185">
            <v>6.1221263162311114E-2</v>
          </cell>
          <cell r="BZ185">
            <v>11.019827369216001</v>
          </cell>
          <cell r="CB185">
            <v>179.1</v>
          </cell>
          <cell r="CC185">
            <v>180</v>
          </cell>
          <cell r="CD185">
            <v>180</v>
          </cell>
        </row>
        <row r="186">
          <cell r="A186">
            <v>1</v>
          </cell>
          <cell r="B186">
            <v>11</v>
          </cell>
          <cell r="C186" t="str">
            <v>DIC</v>
          </cell>
          <cell r="D186">
            <v>47818</v>
          </cell>
          <cell r="E186">
            <v>2030</v>
          </cell>
          <cell r="F186" t="str">
            <v>HUMAYA</v>
          </cell>
          <cell r="G186">
            <v>2</v>
          </cell>
          <cell r="H186" t="str">
            <v>HID</v>
          </cell>
          <cell r="I186">
            <v>45</v>
          </cell>
          <cell r="J186">
            <v>45</v>
          </cell>
          <cell r="K186" t="str">
            <v>NOV</v>
          </cell>
          <cell r="L186">
            <v>1976</v>
          </cell>
          <cell r="M186" t="str">
            <v>NOR</v>
          </cell>
          <cell r="N186" t="str">
            <v>OBREGON</v>
          </cell>
          <cell r="O186" t="str">
            <v>HID</v>
          </cell>
          <cell r="P186">
            <v>28065</v>
          </cell>
          <cell r="Q186">
            <v>0.22500000000000001</v>
          </cell>
          <cell r="R186">
            <v>0.78750000000000009</v>
          </cell>
          <cell r="S186">
            <v>44.774999999999999</v>
          </cell>
          <cell r="T186">
            <v>5.0000000000000001E-3</v>
          </cell>
          <cell r="U186">
            <v>2030</v>
          </cell>
          <cell r="V186" t="str">
            <v>N</v>
          </cell>
          <cell r="W186" t="str">
            <v>SIN</v>
          </cell>
          <cell r="X186">
            <v>6.2500000000000003E-3</v>
          </cell>
          <cell r="Y186">
            <v>6.2500000000000003E-3</v>
          </cell>
          <cell r="Z186">
            <v>6.2500000000000003E-3</v>
          </cell>
          <cell r="AA186">
            <v>6.2500000000000003E-3</v>
          </cell>
          <cell r="AB186">
            <v>1.25E-3</v>
          </cell>
          <cell r="AC186">
            <v>1.25E-3</v>
          </cell>
          <cell r="AD186">
            <v>1.25E-3</v>
          </cell>
          <cell r="AE186">
            <v>1.25E-3</v>
          </cell>
          <cell r="AF186">
            <v>1.25E-3</v>
          </cell>
          <cell r="AG186">
            <v>1.25E-3</v>
          </cell>
          <cell r="AH186">
            <v>1.25E-3</v>
          </cell>
          <cell r="AI186">
            <v>5.0000000000000001E-3</v>
          </cell>
          <cell r="AJ186">
            <v>1.7500000000000002E-2</v>
          </cell>
          <cell r="AK186">
            <v>1.7500000000000002E-2</v>
          </cell>
          <cell r="AL186">
            <v>1.7500000000000002E-2</v>
          </cell>
          <cell r="AM186">
            <v>1.7500000000000002E-2</v>
          </cell>
          <cell r="AN186">
            <v>1.7500000000000002E-2</v>
          </cell>
          <cell r="AO186">
            <v>1.7500000000000002E-2</v>
          </cell>
          <cell r="AP186">
            <v>1.7500000000000002E-2</v>
          </cell>
          <cell r="AQ186">
            <v>1.7500000000000002E-2</v>
          </cell>
          <cell r="AR186">
            <v>1.7500000000000002E-2</v>
          </cell>
          <cell r="AS186">
            <v>1.7500000000000002E-2</v>
          </cell>
          <cell r="AT186">
            <v>1.7500000000000002E-2</v>
          </cell>
          <cell r="AU186">
            <v>1.7500000000000002E-2</v>
          </cell>
          <cell r="AV186">
            <v>6.2500000000000003E-3</v>
          </cell>
          <cell r="AW186">
            <v>6.2500000000000003E-3</v>
          </cell>
          <cell r="AX186">
            <v>6.2500000000000003E-3</v>
          </cell>
          <cell r="AY186">
            <v>6.2500000000000003E-3</v>
          </cell>
          <cell r="AZ186">
            <v>1.25E-3</v>
          </cell>
          <cell r="BA186">
            <v>1.25E-3</v>
          </cell>
          <cell r="BB186">
            <v>1.25E-3</v>
          </cell>
          <cell r="BC186">
            <v>1.25E-3</v>
          </cell>
          <cell r="BD186">
            <v>1.25E-3</v>
          </cell>
          <cell r="BE186">
            <v>1.25E-3</v>
          </cell>
          <cell r="BF186">
            <v>1.25E-3</v>
          </cell>
          <cell r="BG186">
            <v>5.0000000000000001E-3</v>
          </cell>
          <cell r="BH186">
            <v>1.7500000000000002E-2</v>
          </cell>
          <cell r="BI186">
            <v>1.7500000000000002E-2</v>
          </cell>
          <cell r="BJ186">
            <v>1.7500000000000002E-2</v>
          </cell>
          <cell r="BK186">
            <v>1.7500000000000002E-2</v>
          </cell>
          <cell r="BL186">
            <v>1.7500000000000002E-2</v>
          </cell>
          <cell r="BM186">
            <v>1.7500000000000002E-2</v>
          </cell>
          <cell r="BN186">
            <v>1.7500000000000002E-2</v>
          </cell>
          <cell r="BO186">
            <v>1.7500000000000002E-2</v>
          </cell>
          <cell r="BP186">
            <v>1.7500000000000002E-2</v>
          </cell>
          <cell r="BQ186">
            <v>1.7500000000000002E-2</v>
          </cell>
          <cell r="BR186">
            <v>1.7500000000000002E-2</v>
          </cell>
          <cell r="BS186">
            <v>1.7500000000000002E-2</v>
          </cell>
          <cell r="BT186" t="str">
            <v>CFE</v>
          </cell>
          <cell r="BU186" t="str">
            <v>INT</v>
          </cell>
          <cell r="BV186">
            <v>0.22500000000000001</v>
          </cell>
          <cell r="BW186">
            <v>0.22500000000000001</v>
          </cell>
          <cell r="BX186">
            <v>0</v>
          </cell>
          <cell r="BY186">
            <v>0</v>
          </cell>
          <cell r="CB186">
            <v>44.774999999999999</v>
          </cell>
          <cell r="CC186">
            <v>45</v>
          </cell>
          <cell r="CD186">
            <v>45</v>
          </cell>
          <cell r="CE186">
            <v>45</v>
          </cell>
        </row>
        <row r="187">
          <cell r="A187">
            <v>1</v>
          </cell>
          <cell r="B187">
            <v>11</v>
          </cell>
          <cell r="C187" t="str">
            <v>DIC</v>
          </cell>
          <cell r="D187">
            <v>47818</v>
          </cell>
          <cell r="E187">
            <v>2030</v>
          </cell>
          <cell r="F187" t="str">
            <v>HUMAYA</v>
          </cell>
          <cell r="G187">
            <v>1</v>
          </cell>
          <cell r="H187" t="str">
            <v>HID</v>
          </cell>
          <cell r="I187">
            <v>45</v>
          </cell>
          <cell r="J187">
            <v>45</v>
          </cell>
          <cell r="K187" t="str">
            <v>NOV</v>
          </cell>
          <cell r="L187">
            <v>1976</v>
          </cell>
          <cell r="M187" t="str">
            <v>NOR</v>
          </cell>
          <cell r="N187" t="str">
            <v>OBREGON</v>
          </cell>
          <cell r="O187" t="str">
            <v>HID</v>
          </cell>
          <cell r="P187">
            <v>28065</v>
          </cell>
          <cell r="Q187">
            <v>0.22500000000000001</v>
          </cell>
          <cell r="R187">
            <v>0.78750000000000009</v>
          </cell>
          <cell r="S187">
            <v>44.774999999999999</v>
          </cell>
          <cell r="T187">
            <v>5.0000000000000001E-3</v>
          </cell>
          <cell r="U187">
            <v>2030</v>
          </cell>
          <cell r="V187" t="str">
            <v>N</v>
          </cell>
          <cell r="W187" t="str">
            <v>SIN</v>
          </cell>
          <cell r="X187">
            <v>6.2500000000000003E-3</v>
          </cell>
          <cell r="Y187">
            <v>6.2500000000000003E-3</v>
          </cell>
          <cell r="Z187">
            <v>6.2500000000000003E-3</v>
          </cell>
          <cell r="AA187">
            <v>6.2500000000000003E-3</v>
          </cell>
          <cell r="AB187">
            <v>1.25E-3</v>
          </cell>
          <cell r="AC187">
            <v>1.25E-3</v>
          </cell>
          <cell r="AD187">
            <v>1.25E-3</v>
          </cell>
          <cell r="AE187">
            <v>1.25E-3</v>
          </cell>
          <cell r="AF187">
            <v>1.25E-3</v>
          </cell>
          <cell r="AG187">
            <v>1.25E-3</v>
          </cell>
          <cell r="AH187">
            <v>1.25E-3</v>
          </cell>
          <cell r="AI187">
            <v>5.0000000000000001E-3</v>
          </cell>
          <cell r="AJ187">
            <v>1.7500000000000002E-2</v>
          </cell>
          <cell r="AK187">
            <v>1.7500000000000002E-2</v>
          </cell>
          <cell r="AL187">
            <v>1.7500000000000002E-2</v>
          </cell>
          <cell r="AM187">
            <v>1.7500000000000002E-2</v>
          </cell>
          <cell r="AN187">
            <v>1.7500000000000002E-2</v>
          </cell>
          <cell r="AO187">
            <v>1.7500000000000002E-2</v>
          </cell>
          <cell r="AP187">
            <v>1.7500000000000002E-2</v>
          </cell>
          <cell r="AQ187">
            <v>1.7500000000000002E-2</v>
          </cell>
          <cell r="AR187">
            <v>1.7500000000000002E-2</v>
          </cell>
          <cell r="AS187">
            <v>1.7500000000000002E-2</v>
          </cell>
          <cell r="AT187">
            <v>1.7500000000000002E-2</v>
          </cell>
          <cell r="AU187">
            <v>1.7500000000000002E-2</v>
          </cell>
          <cell r="AV187">
            <v>6.2500000000000003E-3</v>
          </cell>
          <cell r="AW187">
            <v>6.2500000000000003E-3</v>
          </cell>
          <cell r="AX187">
            <v>6.2500000000000003E-3</v>
          </cell>
          <cell r="AY187">
            <v>6.2500000000000003E-3</v>
          </cell>
          <cell r="AZ187">
            <v>1.25E-3</v>
          </cell>
          <cell r="BA187">
            <v>1.25E-3</v>
          </cell>
          <cell r="BB187">
            <v>1.25E-3</v>
          </cell>
          <cell r="BC187">
            <v>1.25E-3</v>
          </cell>
          <cell r="BD187">
            <v>1.25E-3</v>
          </cell>
          <cell r="BE187">
            <v>1.25E-3</v>
          </cell>
          <cell r="BF187">
            <v>1.25E-3</v>
          </cell>
          <cell r="BG187">
            <v>5.0000000000000001E-3</v>
          </cell>
          <cell r="BH187">
            <v>1.7500000000000002E-2</v>
          </cell>
          <cell r="BI187">
            <v>1.7500000000000002E-2</v>
          </cell>
          <cell r="BJ187">
            <v>1.7500000000000002E-2</v>
          </cell>
          <cell r="BK187">
            <v>1.7500000000000002E-2</v>
          </cell>
          <cell r="BL187">
            <v>1.7500000000000002E-2</v>
          </cell>
          <cell r="BM187">
            <v>1.7500000000000002E-2</v>
          </cell>
          <cell r="BN187">
            <v>1.7500000000000002E-2</v>
          </cell>
          <cell r="BO187">
            <v>1.7500000000000002E-2</v>
          </cell>
          <cell r="BP187">
            <v>1.7500000000000002E-2</v>
          </cell>
          <cell r="BQ187">
            <v>1.7500000000000002E-2</v>
          </cell>
          <cell r="BR187">
            <v>1.7500000000000002E-2</v>
          </cell>
          <cell r="BS187">
            <v>1.7500000000000002E-2</v>
          </cell>
          <cell r="BT187" t="str">
            <v>CFE</v>
          </cell>
          <cell r="BU187" t="str">
            <v>INT</v>
          </cell>
          <cell r="BV187">
            <v>0.22500000000000001</v>
          </cell>
          <cell r="BW187">
            <v>0.22500000000000001</v>
          </cell>
          <cell r="BX187">
            <v>0</v>
          </cell>
          <cell r="BY187">
            <v>0</v>
          </cell>
          <cell r="CB187">
            <v>44.774999999999999</v>
          </cell>
          <cell r="CC187">
            <v>45</v>
          </cell>
          <cell r="CD187">
            <v>45</v>
          </cell>
          <cell r="CE187">
            <v>45</v>
          </cell>
        </row>
        <row r="188">
          <cell r="A188">
            <v>1</v>
          </cell>
          <cell r="B188">
            <v>1</v>
          </cell>
          <cell r="C188" t="str">
            <v>DIC</v>
          </cell>
          <cell r="D188">
            <v>47818</v>
          </cell>
          <cell r="E188">
            <v>2030</v>
          </cell>
          <cell r="F188" t="str">
            <v>P.  ELÍAS   C.   ( EL  NOVILLO )</v>
          </cell>
          <cell r="G188">
            <v>3</v>
          </cell>
          <cell r="H188" t="str">
            <v>HID</v>
          </cell>
          <cell r="I188">
            <v>45</v>
          </cell>
          <cell r="J188">
            <v>45</v>
          </cell>
          <cell r="K188" t="str">
            <v>ENE</v>
          </cell>
          <cell r="L188">
            <v>1977</v>
          </cell>
          <cell r="M188" t="str">
            <v>NOR</v>
          </cell>
          <cell r="N188" t="str">
            <v>HERMOSILL</v>
          </cell>
          <cell r="O188" t="str">
            <v>HID</v>
          </cell>
          <cell r="P188">
            <v>28126</v>
          </cell>
          <cell r="Q188">
            <v>0.22500000000000001</v>
          </cell>
          <cell r="R188">
            <v>0.78750000000000009</v>
          </cell>
          <cell r="S188">
            <v>44.774999999999999</v>
          </cell>
          <cell r="T188">
            <v>5.0000000000000001E-3</v>
          </cell>
          <cell r="U188">
            <v>2030</v>
          </cell>
          <cell r="V188" t="str">
            <v>N</v>
          </cell>
          <cell r="W188" t="str">
            <v>SON</v>
          </cell>
          <cell r="X188">
            <v>6.2500000000000003E-3</v>
          </cell>
          <cell r="Y188">
            <v>6.2500000000000003E-3</v>
          </cell>
          <cell r="Z188">
            <v>6.2500000000000003E-3</v>
          </cell>
          <cell r="AA188">
            <v>6.2500000000000003E-3</v>
          </cell>
          <cell r="AB188">
            <v>1.25E-3</v>
          </cell>
          <cell r="AC188">
            <v>1.25E-3</v>
          </cell>
          <cell r="AD188">
            <v>1.25E-3</v>
          </cell>
          <cell r="AE188">
            <v>1.25E-3</v>
          </cell>
          <cell r="AF188">
            <v>1.25E-3</v>
          </cell>
          <cell r="AG188">
            <v>1.25E-3</v>
          </cell>
          <cell r="AH188">
            <v>1.25E-3</v>
          </cell>
          <cell r="AI188">
            <v>5.0000000000000001E-3</v>
          </cell>
          <cell r="AJ188">
            <v>1.7500000000000002E-2</v>
          </cell>
          <cell r="AK188">
            <v>1.7500000000000002E-2</v>
          </cell>
          <cell r="AL188">
            <v>1.7500000000000002E-2</v>
          </cell>
          <cell r="AM188">
            <v>1.7500000000000002E-2</v>
          </cell>
          <cell r="AN188">
            <v>1.7500000000000002E-2</v>
          </cell>
          <cell r="AO188">
            <v>1.7500000000000002E-2</v>
          </cell>
          <cell r="AP188">
            <v>1.7500000000000002E-2</v>
          </cell>
          <cell r="AQ188">
            <v>1.7500000000000002E-2</v>
          </cell>
          <cell r="AR188">
            <v>1.7500000000000002E-2</v>
          </cell>
          <cell r="AS188">
            <v>1.7500000000000002E-2</v>
          </cell>
          <cell r="AT188">
            <v>1.7500000000000002E-2</v>
          </cell>
          <cell r="AU188">
            <v>1.7500000000000002E-2</v>
          </cell>
          <cell r="AV188">
            <v>6.2500000000000003E-3</v>
          </cell>
          <cell r="AW188">
            <v>6.2500000000000003E-3</v>
          </cell>
          <cell r="AX188">
            <v>6.2500000000000003E-3</v>
          </cell>
          <cell r="AY188">
            <v>6.2500000000000003E-3</v>
          </cell>
          <cell r="AZ188">
            <v>1.25E-3</v>
          </cell>
          <cell r="BA188">
            <v>1.25E-3</v>
          </cell>
          <cell r="BB188">
            <v>1.25E-3</v>
          </cell>
          <cell r="BC188">
            <v>1.25E-3</v>
          </cell>
          <cell r="BD188">
            <v>1.25E-3</v>
          </cell>
          <cell r="BE188">
            <v>1.25E-3</v>
          </cell>
          <cell r="BF188">
            <v>1.25E-3</v>
          </cell>
          <cell r="BG188">
            <v>5.0000000000000001E-3</v>
          </cell>
          <cell r="BH188">
            <v>1.7500000000000002E-2</v>
          </cell>
          <cell r="BI188">
            <v>1.7500000000000002E-2</v>
          </cell>
          <cell r="BJ188">
            <v>1.7500000000000002E-2</v>
          </cell>
          <cell r="BK188">
            <v>1.7500000000000002E-2</v>
          </cell>
          <cell r="BL188">
            <v>1.7500000000000002E-2</v>
          </cell>
          <cell r="BM188">
            <v>1.7500000000000002E-2</v>
          </cell>
          <cell r="BN188">
            <v>1.7500000000000002E-2</v>
          </cell>
          <cell r="BO188">
            <v>1.7500000000000002E-2</v>
          </cell>
          <cell r="BP188">
            <v>1.7500000000000002E-2</v>
          </cell>
          <cell r="BQ188">
            <v>1.7500000000000002E-2</v>
          </cell>
          <cell r="BR188">
            <v>1.7500000000000002E-2</v>
          </cell>
          <cell r="BS188">
            <v>1.7500000000000002E-2</v>
          </cell>
          <cell r="BT188" t="str">
            <v>CFE</v>
          </cell>
          <cell r="BU188" t="str">
            <v>INT</v>
          </cell>
          <cell r="BV188">
            <v>0.22500000000000001</v>
          </cell>
          <cell r="BW188">
            <v>0.22500000000000001</v>
          </cell>
          <cell r="BX188">
            <v>0</v>
          </cell>
          <cell r="BY188">
            <v>0</v>
          </cell>
          <cell r="CB188">
            <v>44.774999999999999</v>
          </cell>
          <cell r="CC188">
            <v>45</v>
          </cell>
          <cell r="CD188">
            <v>45</v>
          </cell>
          <cell r="CE188">
            <v>45</v>
          </cell>
        </row>
        <row r="189">
          <cell r="A189">
            <v>1</v>
          </cell>
          <cell r="B189">
            <v>10</v>
          </cell>
          <cell r="C189" t="str">
            <v>DIC</v>
          </cell>
          <cell r="D189">
            <v>47818</v>
          </cell>
          <cell r="E189">
            <v>2030</v>
          </cell>
          <cell r="F189" t="str">
            <v>MALPASO</v>
          </cell>
          <cell r="G189">
            <v>6</v>
          </cell>
          <cell r="H189" t="str">
            <v>HID</v>
          </cell>
          <cell r="I189">
            <v>180</v>
          </cell>
          <cell r="J189">
            <v>180</v>
          </cell>
          <cell r="K189" t="str">
            <v>OCT</v>
          </cell>
          <cell r="L189">
            <v>1977</v>
          </cell>
          <cell r="M189" t="str">
            <v>ORI</v>
          </cell>
          <cell r="N189" t="str">
            <v>GRIJALVA</v>
          </cell>
          <cell r="O189" t="str">
            <v>HID</v>
          </cell>
          <cell r="P189">
            <v>28399</v>
          </cell>
          <cell r="Q189">
            <v>14.49</v>
          </cell>
          <cell r="R189">
            <v>7.5600000000000005</v>
          </cell>
          <cell r="S189">
            <v>154.490172630784</v>
          </cell>
          <cell r="T189">
            <v>5.0000000000000001E-3</v>
          </cell>
          <cell r="U189">
            <v>2030</v>
          </cell>
          <cell r="V189" t="str">
            <v>S</v>
          </cell>
          <cell r="W189" t="str">
            <v>CHIS</v>
          </cell>
          <cell r="X189">
            <v>0.10062500000000001</v>
          </cell>
          <cell r="Y189">
            <v>0.10062500000000001</v>
          </cell>
          <cell r="Z189">
            <v>0.10062500000000001</v>
          </cell>
          <cell r="AA189">
            <v>0.10062500000000001</v>
          </cell>
          <cell r="AB189">
            <v>2.0125000000000001E-2</v>
          </cell>
          <cell r="AC189">
            <v>2.0125000000000001E-2</v>
          </cell>
          <cell r="AD189">
            <v>2.0125000000000001E-2</v>
          </cell>
          <cell r="AE189">
            <v>2.0125000000000001E-2</v>
          </cell>
          <cell r="AF189">
            <v>2.0125000000000001E-2</v>
          </cell>
          <cell r="AG189">
            <v>2.0125000000000001E-2</v>
          </cell>
          <cell r="AH189">
            <v>2.0125000000000001E-2</v>
          </cell>
          <cell r="AI189">
            <v>8.0500000000000002E-2</v>
          </cell>
          <cell r="AJ189">
            <v>4.2000000000000003E-2</v>
          </cell>
          <cell r="AK189">
            <v>4.2000000000000003E-2</v>
          </cell>
          <cell r="AL189">
            <v>4.2000000000000003E-2</v>
          </cell>
          <cell r="AM189">
            <v>4.2000000000000003E-2</v>
          </cell>
          <cell r="AN189">
            <v>4.2000000000000003E-2</v>
          </cell>
          <cell r="AO189">
            <v>4.2000000000000003E-2</v>
          </cell>
          <cell r="AP189">
            <v>4.2000000000000003E-2</v>
          </cell>
          <cell r="AQ189">
            <v>4.2000000000000003E-2</v>
          </cell>
          <cell r="AR189">
            <v>4.2000000000000003E-2</v>
          </cell>
          <cell r="AS189">
            <v>4.2000000000000003E-2</v>
          </cell>
          <cell r="AT189">
            <v>4.2000000000000003E-2</v>
          </cell>
          <cell r="AU189">
            <v>4.2000000000000003E-2</v>
          </cell>
          <cell r="AV189">
            <v>0.10062500000000001</v>
          </cell>
          <cell r="AW189">
            <v>0.10062500000000001</v>
          </cell>
          <cell r="AX189">
            <v>0.10062500000000001</v>
          </cell>
          <cell r="AY189">
            <v>0.10062500000000001</v>
          </cell>
          <cell r="AZ189">
            <v>2.0125000000000001E-2</v>
          </cell>
          <cell r="BA189">
            <v>2.0125000000000001E-2</v>
          </cell>
          <cell r="BB189">
            <v>2.0125000000000001E-2</v>
          </cell>
          <cell r="BC189">
            <v>2.0125000000000001E-2</v>
          </cell>
          <cell r="BD189">
            <v>2.0125000000000001E-2</v>
          </cell>
          <cell r="BE189">
            <v>2.0125000000000001E-2</v>
          </cell>
          <cell r="BF189">
            <v>2.0125000000000001E-2</v>
          </cell>
          <cell r="BG189">
            <v>8.0500000000000002E-2</v>
          </cell>
          <cell r="BH189">
            <v>4.2000000000000003E-2</v>
          </cell>
          <cell r="BI189">
            <v>4.2000000000000003E-2</v>
          </cell>
          <cell r="BJ189">
            <v>4.2000000000000003E-2</v>
          </cell>
          <cell r="BK189">
            <v>4.2000000000000003E-2</v>
          </cell>
          <cell r="BL189">
            <v>4.2000000000000003E-2</v>
          </cell>
          <cell r="BM189">
            <v>4.2000000000000003E-2</v>
          </cell>
          <cell r="BN189">
            <v>4.2000000000000003E-2</v>
          </cell>
          <cell r="BO189">
            <v>4.2000000000000003E-2</v>
          </cell>
          <cell r="BP189">
            <v>4.2000000000000003E-2</v>
          </cell>
          <cell r="BQ189">
            <v>4.2000000000000003E-2</v>
          </cell>
          <cell r="BR189">
            <v>4.2000000000000003E-2</v>
          </cell>
          <cell r="BS189">
            <v>4.2000000000000003E-2</v>
          </cell>
          <cell r="BT189" t="str">
            <v>CFE</v>
          </cell>
          <cell r="BU189" t="str">
            <v>INT</v>
          </cell>
          <cell r="BV189">
            <v>14.49</v>
          </cell>
          <cell r="BW189">
            <v>14.49</v>
          </cell>
          <cell r="BX189">
            <v>0</v>
          </cell>
          <cell r="BY189">
            <v>6.1221263162311114E-2</v>
          </cell>
          <cell r="BZ189">
            <v>11.019827369216001</v>
          </cell>
          <cell r="CB189">
            <v>179.1</v>
          </cell>
          <cell r="CC189">
            <v>180</v>
          </cell>
          <cell r="CD189">
            <v>180</v>
          </cell>
        </row>
        <row r="190">
          <cell r="A190">
            <v>1</v>
          </cell>
          <cell r="B190">
            <v>2</v>
          </cell>
          <cell r="C190" t="str">
            <v>DIC</v>
          </cell>
          <cell r="D190">
            <v>47818</v>
          </cell>
          <cell r="E190">
            <v>2030</v>
          </cell>
          <cell r="F190" t="str">
            <v>MALPASO</v>
          </cell>
          <cell r="G190">
            <v>5</v>
          </cell>
          <cell r="H190" t="str">
            <v>HID</v>
          </cell>
          <cell r="I190">
            <v>180</v>
          </cell>
          <cell r="J190">
            <v>180</v>
          </cell>
          <cell r="K190" t="str">
            <v>FEB</v>
          </cell>
          <cell r="L190">
            <v>1978</v>
          </cell>
          <cell r="M190" t="str">
            <v>ORI</v>
          </cell>
          <cell r="N190" t="str">
            <v>GRIJALVA</v>
          </cell>
          <cell r="O190" t="str">
            <v>HID</v>
          </cell>
          <cell r="P190">
            <v>28522</v>
          </cell>
          <cell r="Q190">
            <v>14.49</v>
          </cell>
          <cell r="R190">
            <v>7.5600000000000005</v>
          </cell>
          <cell r="S190">
            <v>154.490172630784</v>
          </cell>
          <cell r="T190">
            <v>5.0000000000000001E-3</v>
          </cell>
          <cell r="U190">
            <v>2030</v>
          </cell>
          <cell r="V190" t="str">
            <v>S</v>
          </cell>
          <cell r="W190" t="str">
            <v>CHIS</v>
          </cell>
          <cell r="X190">
            <v>0.10062500000000001</v>
          </cell>
          <cell r="Y190">
            <v>0.10062500000000001</v>
          </cell>
          <cell r="Z190">
            <v>0.10062500000000001</v>
          </cell>
          <cell r="AA190">
            <v>0.10062500000000001</v>
          </cell>
          <cell r="AB190">
            <v>2.0125000000000001E-2</v>
          </cell>
          <cell r="AC190">
            <v>2.0125000000000001E-2</v>
          </cell>
          <cell r="AD190">
            <v>2.0125000000000001E-2</v>
          </cell>
          <cell r="AE190">
            <v>2.0125000000000001E-2</v>
          </cell>
          <cell r="AF190">
            <v>2.0125000000000001E-2</v>
          </cell>
          <cell r="AG190">
            <v>2.0125000000000001E-2</v>
          </cell>
          <cell r="AH190">
            <v>2.0125000000000001E-2</v>
          </cell>
          <cell r="AI190">
            <v>8.0500000000000002E-2</v>
          </cell>
          <cell r="AJ190">
            <v>4.2000000000000003E-2</v>
          </cell>
          <cell r="AK190">
            <v>4.2000000000000003E-2</v>
          </cell>
          <cell r="AL190">
            <v>4.2000000000000003E-2</v>
          </cell>
          <cell r="AM190">
            <v>4.2000000000000003E-2</v>
          </cell>
          <cell r="AN190">
            <v>4.2000000000000003E-2</v>
          </cell>
          <cell r="AO190">
            <v>4.2000000000000003E-2</v>
          </cell>
          <cell r="AP190">
            <v>4.2000000000000003E-2</v>
          </cell>
          <cell r="AQ190">
            <v>4.2000000000000003E-2</v>
          </cell>
          <cell r="AR190">
            <v>4.2000000000000003E-2</v>
          </cell>
          <cell r="AS190">
            <v>4.2000000000000003E-2</v>
          </cell>
          <cell r="AT190">
            <v>4.2000000000000003E-2</v>
          </cell>
          <cell r="AU190">
            <v>4.2000000000000003E-2</v>
          </cell>
          <cell r="AV190">
            <v>0.10062500000000001</v>
          </cell>
          <cell r="AW190">
            <v>0.10062500000000001</v>
          </cell>
          <cell r="AX190">
            <v>0.10062500000000001</v>
          </cell>
          <cell r="AY190">
            <v>0.10062500000000001</v>
          </cell>
          <cell r="AZ190">
            <v>2.0125000000000001E-2</v>
          </cell>
          <cell r="BA190">
            <v>2.0125000000000001E-2</v>
          </cell>
          <cell r="BB190">
            <v>2.0125000000000001E-2</v>
          </cell>
          <cell r="BC190">
            <v>2.0125000000000001E-2</v>
          </cell>
          <cell r="BD190">
            <v>2.0125000000000001E-2</v>
          </cell>
          <cell r="BE190">
            <v>2.0125000000000001E-2</v>
          </cell>
          <cell r="BF190">
            <v>2.0125000000000001E-2</v>
          </cell>
          <cell r="BG190">
            <v>8.0500000000000002E-2</v>
          </cell>
          <cell r="BH190">
            <v>4.2000000000000003E-2</v>
          </cell>
          <cell r="BI190">
            <v>4.2000000000000003E-2</v>
          </cell>
          <cell r="BJ190">
            <v>4.2000000000000003E-2</v>
          </cell>
          <cell r="BK190">
            <v>4.2000000000000003E-2</v>
          </cell>
          <cell r="BL190">
            <v>4.2000000000000003E-2</v>
          </cell>
          <cell r="BM190">
            <v>4.2000000000000003E-2</v>
          </cell>
          <cell r="BN190">
            <v>4.2000000000000003E-2</v>
          </cell>
          <cell r="BO190">
            <v>4.2000000000000003E-2</v>
          </cell>
          <cell r="BP190">
            <v>4.2000000000000003E-2</v>
          </cell>
          <cell r="BQ190">
            <v>4.2000000000000003E-2</v>
          </cell>
          <cell r="BR190">
            <v>4.2000000000000003E-2</v>
          </cell>
          <cell r="BS190">
            <v>4.2000000000000003E-2</v>
          </cell>
          <cell r="BT190" t="str">
            <v>CFE</v>
          </cell>
          <cell r="BU190" t="str">
            <v>INT</v>
          </cell>
          <cell r="BV190">
            <v>14.49</v>
          </cell>
          <cell r="BW190">
            <v>14.49</v>
          </cell>
          <cell r="BX190">
            <v>0</v>
          </cell>
          <cell r="BY190">
            <v>6.1221263162311114E-2</v>
          </cell>
          <cell r="BZ190">
            <v>11.019827369216001</v>
          </cell>
          <cell r="CB190">
            <v>179.1</v>
          </cell>
          <cell r="CC190">
            <v>180</v>
          </cell>
          <cell r="CD190">
            <v>180</v>
          </cell>
        </row>
        <row r="191">
          <cell r="A191">
            <v>1</v>
          </cell>
          <cell r="B191">
            <v>3</v>
          </cell>
          <cell r="C191" t="str">
            <v>DIC</v>
          </cell>
          <cell r="D191">
            <v>47818</v>
          </cell>
          <cell r="E191">
            <v>2030</v>
          </cell>
          <cell r="F191" t="str">
            <v>B.  DOMÍNGUEZ   ( ANGOSTURA )</v>
          </cell>
          <cell r="G191">
            <v>4</v>
          </cell>
          <cell r="H191" t="str">
            <v>HID</v>
          </cell>
          <cell r="I191">
            <v>180</v>
          </cell>
          <cell r="J191">
            <v>180</v>
          </cell>
          <cell r="K191" t="str">
            <v>MAR</v>
          </cell>
          <cell r="L191">
            <v>1978</v>
          </cell>
          <cell r="M191" t="str">
            <v>ORI</v>
          </cell>
          <cell r="N191" t="str">
            <v>GRIJALVA</v>
          </cell>
          <cell r="O191" t="str">
            <v>HID</v>
          </cell>
          <cell r="P191">
            <v>28550</v>
          </cell>
          <cell r="Q191">
            <v>21.635999999999999</v>
          </cell>
          <cell r="R191">
            <v>1.08</v>
          </cell>
          <cell r="S191">
            <v>147.34417263078402</v>
          </cell>
          <cell r="T191">
            <v>5.0000000000000001E-3</v>
          </cell>
          <cell r="U191">
            <v>2030</v>
          </cell>
          <cell r="V191" t="str">
            <v>S</v>
          </cell>
          <cell r="W191" t="str">
            <v>CHIS</v>
          </cell>
          <cell r="X191">
            <v>0.15024999999999999</v>
          </cell>
          <cell r="Y191">
            <v>0.15024999999999999</v>
          </cell>
          <cell r="Z191">
            <v>0.15024999999999999</v>
          </cell>
          <cell r="AA191">
            <v>0.15024999999999999</v>
          </cell>
          <cell r="AB191">
            <v>3.005E-2</v>
          </cell>
          <cell r="AC191">
            <v>3.005E-2</v>
          </cell>
          <cell r="AD191">
            <v>3.005E-2</v>
          </cell>
          <cell r="AE191">
            <v>3.005E-2</v>
          </cell>
          <cell r="AF191">
            <v>3.005E-2</v>
          </cell>
          <cell r="AG191">
            <v>3.005E-2</v>
          </cell>
          <cell r="AH191">
            <v>3.005E-2</v>
          </cell>
          <cell r="AI191">
            <v>0.1202</v>
          </cell>
          <cell r="AJ191">
            <v>6.0000000000000001E-3</v>
          </cell>
          <cell r="AK191">
            <v>6.0000000000000001E-3</v>
          </cell>
          <cell r="AL191">
            <v>6.0000000000000001E-3</v>
          </cell>
          <cell r="AM191">
            <v>6.0000000000000001E-3</v>
          </cell>
          <cell r="AN191">
            <v>6.0000000000000001E-3</v>
          </cell>
          <cell r="AO191">
            <v>6.0000000000000001E-3</v>
          </cell>
          <cell r="AP191">
            <v>6.0000000000000001E-3</v>
          </cell>
          <cell r="AQ191">
            <v>6.0000000000000001E-3</v>
          </cell>
          <cell r="AR191">
            <v>6.0000000000000001E-3</v>
          </cell>
          <cell r="AS191">
            <v>6.0000000000000001E-3</v>
          </cell>
          <cell r="AT191">
            <v>6.0000000000000001E-3</v>
          </cell>
          <cell r="AU191">
            <v>6.0000000000000001E-3</v>
          </cell>
          <cell r="AV191">
            <v>0.15024999999999999</v>
          </cell>
          <cell r="AW191">
            <v>0.15024999999999999</v>
          </cell>
          <cell r="AX191">
            <v>0.15024999999999999</v>
          </cell>
          <cell r="AY191">
            <v>0.15024999999999999</v>
          </cell>
          <cell r="AZ191">
            <v>3.005E-2</v>
          </cell>
          <cell r="BA191">
            <v>3.005E-2</v>
          </cell>
          <cell r="BB191">
            <v>3.005E-2</v>
          </cell>
          <cell r="BC191">
            <v>3.005E-2</v>
          </cell>
          <cell r="BD191">
            <v>3.005E-2</v>
          </cell>
          <cell r="BE191">
            <v>3.005E-2</v>
          </cell>
          <cell r="BF191">
            <v>3.005E-2</v>
          </cell>
          <cell r="BG191">
            <v>0.1202</v>
          </cell>
          <cell r="BH191">
            <v>6.0000000000000001E-3</v>
          </cell>
          <cell r="BI191">
            <v>6.0000000000000001E-3</v>
          </cell>
          <cell r="BJ191">
            <v>6.0000000000000001E-3</v>
          </cell>
          <cell r="BK191">
            <v>6.0000000000000001E-3</v>
          </cell>
          <cell r="BL191">
            <v>6.0000000000000001E-3</v>
          </cell>
          <cell r="BM191">
            <v>6.0000000000000001E-3</v>
          </cell>
          <cell r="BN191">
            <v>6.0000000000000001E-3</v>
          </cell>
          <cell r="BO191">
            <v>6.0000000000000001E-3</v>
          </cell>
          <cell r="BP191">
            <v>6.0000000000000001E-3</v>
          </cell>
          <cell r="BQ191">
            <v>6.0000000000000001E-3</v>
          </cell>
          <cell r="BR191">
            <v>6.0000000000000001E-3</v>
          </cell>
          <cell r="BS191">
            <v>6.0000000000000001E-3</v>
          </cell>
          <cell r="BT191" t="str">
            <v>CFE</v>
          </cell>
          <cell r="BU191" t="str">
            <v>INT</v>
          </cell>
          <cell r="BV191">
            <v>21.635999999999999</v>
          </cell>
          <cell r="BW191">
            <v>21.635999999999999</v>
          </cell>
          <cell r="BX191">
            <v>0</v>
          </cell>
          <cell r="BY191">
            <v>6.1221263162311114E-2</v>
          </cell>
          <cell r="BZ191">
            <v>11.019827369216001</v>
          </cell>
          <cell r="CB191">
            <v>179.1</v>
          </cell>
          <cell r="CC191">
            <v>180</v>
          </cell>
          <cell r="CD191">
            <v>180</v>
          </cell>
        </row>
        <row r="192">
          <cell r="A192">
            <v>1</v>
          </cell>
          <cell r="B192">
            <v>6</v>
          </cell>
          <cell r="C192" t="str">
            <v>DIC</v>
          </cell>
          <cell r="D192">
            <v>47818</v>
          </cell>
          <cell r="E192">
            <v>2030</v>
          </cell>
          <cell r="F192" t="str">
            <v>B.  DOMÍNGUEZ   ( ANGOSTURA )</v>
          </cell>
          <cell r="G192">
            <v>5</v>
          </cell>
          <cell r="H192" t="str">
            <v>HID</v>
          </cell>
          <cell r="I192">
            <v>180</v>
          </cell>
          <cell r="J192">
            <v>180</v>
          </cell>
          <cell r="K192" t="str">
            <v>JUN</v>
          </cell>
          <cell r="L192">
            <v>1978</v>
          </cell>
          <cell r="M192" t="str">
            <v>ORI</v>
          </cell>
          <cell r="N192" t="str">
            <v>GRIJALVA</v>
          </cell>
          <cell r="O192" t="str">
            <v>HID</v>
          </cell>
          <cell r="P192">
            <v>28642</v>
          </cell>
          <cell r="Q192">
            <v>21.635999999999999</v>
          </cell>
          <cell r="R192">
            <v>1.08</v>
          </cell>
          <cell r="S192">
            <v>147.34417263078402</v>
          </cell>
          <cell r="T192">
            <v>5.0000000000000001E-3</v>
          </cell>
          <cell r="U192">
            <v>2030</v>
          </cell>
          <cell r="V192" t="str">
            <v>S</v>
          </cell>
          <cell r="W192" t="str">
            <v>CHIS</v>
          </cell>
          <cell r="X192">
            <v>0.15024999999999999</v>
          </cell>
          <cell r="Y192">
            <v>0.15024999999999999</v>
          </cell>
          <cell r="Z192">
            <v>0.15024999999999999</v>
          </cell>
          <cell r="AA192">
            <v>0.15024999999999999</v>
          </cell>
          <cell r="AB192">
            <v>3.005E-2</v>
          </cell>
          <cell r="AC192">
            <v>3.005E-2</v>
          </cell>
          <cell r="AD192">
            <v>3.005E-2</v>
          </cell>
          <cell r="AE192">
            <v>3.005E-2</v>
          </cell>
          <cell r="AF192">
            <v>3.005E-2</v>
          </cell>
          <cell r="AG192">
            <v>3.005E-2</v>
          </cell>
          <cell r="AH192">
            <v>3.005E-2</v>
          </cell>
          <cell r="AI192">
            <v>0.1202</v>
          </cell>
          <cell r="AJ192">
            <v>6.0000000000000001E-3</v>
          </cell>
          <cell r="AK192">
            <v>6.0000000000000001E-3</v>
          </cell>
          <cell r="AL192">
            <v>6.0000000000000001E-3</v>
          </cell>
          <cell r="AM192">
            <v>6.0000000000000001E-3</v>
          </cell>
          <cell r="AN192">
            <v>6.0000000000000001E-3</v>
          </cell>
          <cell r="AO192">
            <v>6.0000000000000001E-3</v>
          </cell>
          <cell r="AP192">
            <v>6.0000000000000001E-3</v>
          </cell>
          <cell r="AQ192">
            <v>6.0000000000000001E-3</v>
          </cell>
          <cell r="AR192">
            <v>6.0000000000000001E-3</v>
          </cell>
          <cell r="AS192">
            <v>6.0000000000000001E-3</v>
          </cell>
          <cell r="AT192">
            <v>6.0000000000000001E-3</v>
          </cell>
          <cell r="AU192">
            <v>6.0000000000000001E-3</v>
          </cell>
          <cell r="AV192">
            <v>0.15024999999999999</v>
          </cell>
          <cell r="AW192">
            <v>0.15024999999999999</v>
          </cell>
          <cell r="AX192">
            <v>0.15024999999999999</v>
          </cell>
          <cell r="AY192">
            <v>0.15024999999999999</v>
          </cell>
          <cell r="AZ192">
            <v>3.005E-2</v>
          </cell>
          <cell r="BA192">
            <v>3.005E-2</v>
          </cell>
          <cell r="BB192">
            <v>3.005E-2</v>
          </cell>
          <cell r="BC192">
            <v>3.005E-2</v>
          </cell>
          <cell r="BD192">
            <v>3.005E-2</v>
          </cell>
          <cell r="BE192">
            <v>3.005E-2</v>
          </cell>
          <cell r="BF192">
            <v>3.005E-2</v>
          </cell>
          <cell r="BG192">
            <v>0.1202</v>
          </cell>
          <cell r="BH192">
            <v>6.0000000000000001E-3</v>
          </cell>
          <cell r="BI192">
            <v>6.0000000000000001E-3</v>
          </cell>
          <cell r="BJ192">
            <v>6.0000000000000001E-3</v>
          </cell>
          <cell r="BK192">
            <v>6.0000000000000001E-3</v>
          </cell>
          <cell r="BL192">
            <v>6.0000000000000001E-3</v>
          </cell>
          <cell r="BM192">
            <v>6.0000000000000001E-3</v>
          </cell>
          <cell r="BN192">
            <v>6.0000000000000001E-3</v>
          </cell>
          <cell r="BO192">
            <v>6.0000000000000001E-3</v>
          </cell>
          <cell r="BP192">
            <v>6.0000000000000001E-3</v>
          </cell>
          <cell r="BQ192">
            <v>6.0000000000000001E-3</v>
          </cell>
          <cell r="BR192">
            <v>6.0000000000000001E-3</v>
          </cell>
          <cell r="BS192">
            <v>6.0000000000000001E-3</v>
          </cell>
          <cell r="BT192" t="str">
            <v>CFE</v>
          </cell>
          <cell r="BU192" t="str">
            <v>INT</v>
          </cell>
          <cell r="BV192">
            <v>21.635999999999999</v>
          </cell>
          <cell r="BW192">
            <v>21.635999999999999</v>
          </cell>
          <cell r="BX192">
            <v>0</v>
          </cell>
          <cell r="BY192">
            <v>6.1221263162311114E-2</v>
          </cell>
          <cell r="BZ192">
            <v>11.019827369216001</v>
          </cell>
          <cell r="CB192">
            <v>179.1</v>
          </cell>
          <cell r="CC192">
            <v>180</v>
          </cell>
          <cell r="CD192">
            <v>180</v>
          </cell>
        </row>
        <row r="193">
          <cell r="A193">
            <v>1</v>
          </cell>
          <cell r="B193">
            <v>7</v>
          </cell>
          <cell r="C193" t="str">
            <v>DIC</v>
          </cell>
          <cell r="D193">
            <v>47818</v>
          </cell>
          <cell r="E193">
            <v>2030</v>
          </cell>
          <cell r="F193" t="str">
            <v>M.  MORENO   T.   ( CHICOASÉN )</v>
          </cell>
          <cell r="G193">
            <v>4</v>
          </cell>
          <cell r="H193" t="str">
            <v>HID</v>
          </cell>
          <cell r="I193">
            <v>300</v>
          </cell>
          <cell r="J193">
            <v>300</v>
          </cell>
          <cell r="K193" t="str">
            <v>JUL</v>
          </cell>
          <cell r="L193">
            <v>1980</v>
          </cell>
          <cell r="M193" t="str">
            <v>ORI</v>
          </cell>
          <cell r="N193" t="str">
            <v>GRIJALVA</v>
          </cell>
          <cell r="O193" t="str">
            <v>HID</v>
          </cell>
          <cell r="P193">
            <v>29403</v>
          </cell>
          <cell r="Q193">
            <v>25.740000000000002</v>
          </cell>
          <cell r="R193">
            <v>10.500000000000002</v>
          </cell>
          <cell r="S193">
            <v>255.89362105130667</v>
          </cell>
          <cell r="T193">
            <v>5.0000000000000001E-3</v>
          </cell>
          <cell r="U193">
            <v>2030</v>
          </cell>
          <cell r="V193" t="str">
            <v>S</v>
          </cell>
          <cell r="W193" t="str">
            <v>CHIS</v>
          </cell>
          <cell r="X193">
            <v>0.10725</v>
          </cell>
          <cell r="Y193">
            <v>0.10725</v>
          </cell>
          <cell r="Z193">
            <v>0.10725</v>
          </cell>
          <cell r="AA193">
            <v>0.10725</v>
          </cell>
          <cell r="AB193">
            <v>2.145E-2</v>
          </cell>
          <cell r="AC193">
            <v>2.145E-2</v>
          </cell>
          <cell r="AD193">
            <v>2.145E-2</v>
          </cell>
          <cell r="AE193">
            <v>2.145E-2</v>
          </cell>
          <cell r="AF193">
            <v>2.145E-2</v>
          </cell>
          <cell r="AG193">
            <v>2.145E-2</v>
          </cell>
          <cell r="AH193">
            <v>2.145E-2</v>
          </cell>
          <cell r="AI193">
            <v>8.5800000000000001E-2</v>
          </cell>
          <cell r="AJ193">
            <v>3.5000000000000003E-2</v>
          </cell>
          <cell r="AK193">
            <v>3.5000000000000003E-2</v>
          </cell>
          <cell r="AL193">
            <v>3.5000000000000003E-2</v>
          </cell>
          <cell r="AM193">
            <v>3.5000000000000003E-2</v>
          </cell>
          <cell r="AN193">
            <v>3.5000000000000003E-2</v>
          </cell>
          <cell r="AO193">
            <v>3.5000000000000003E-2</v>
          </cell>
          <cell r="AP193">
            <v>3.5000000000000003E-2</v>
          </cell>
          <cell r="AQ193">
            <v>3.5000000000000003E-2</v>
          </cell>
          <cell r="AR193">
            <v>3.5000000000000003E-2</v>
          </cell>
          <cell r="AS193">
            <v>3.5000000000000003E-2</v>
          </cell>
          <cell r="AT193">
            <v>3.5000000000000003E-2</v>
          </cell>
          <cell r="AU193">
            <v>3.5000000000000003E-2</v>
          </cell>
          <cell r="AV193">
            <v>0.10725</v>
          </cell>
          <cell r="AW193">
            <v>0.10725</v>
          </cell>
          <cell r="AX193">
            <v>0.10725</v>
          </cell>
          <cell r="AY193">
            <v>0.10725</v>
          </cell>
          <cell r="AZ193">
            <v>2.145E-2</v>
          </cell>
          <cell r="BA193">
            <v>2.145E-2</v>
          </cell>
          <cell r="BB193">
            <v>2.145E-2</v>
          </cell>
          <cell r="BC193">
            <v>2.145E-2</v>
          </cell>
          <cell r="BD193">
            <v>2.145E-2</v>
          </cell>
          <cell r="BE193">
            <v>2.145E-2</v>
          </cell>
          <cell r="BF193">
            <v>2.145E-2</v>
          </cell>
          <cell r="BG193">
            <v>8.5800000000000001E-2</v>
          </cell>
          <cell r="BH193">
            <v>3.5000000000000003E-2</v>
          </cell>
          <cell r="BI193">
            <v>3.5000000000000003E-2</v>
          </cell>
          <cell r="BJ193">
            <v>3.5000000000000003E-2</v>
          </cell>
          <cell r="BK193">
            <v>3.5000000000000003E-2</v>
          </cell>
          <cell r="BL193">
            <v>3.5000000000000003E-2</v>
          </cell>
          <cell r="BM193">
            <v>3.5000000000000003E-2</v>
          </cell>
          <cell r="BN193">
            <v>3.5000000000000003E-2</v>
          </cell>
          <cell r="BO193">
            <v>3.5000000000000003E-2</v>
          </cell>
          <cell r="BP193">
            <v>3.5000000000000003E-2</v>
          </cell>
          <cell r="BQ193">
            <v>3.5000000000000003E-2</v>
          </cell>
          <cell r="BR193">
            <v>3.5000000000000003E-2</v>
          </cell>
          <cell r="BS193">
            <v>3.5000000000000003E-2</v>
          </cell>
          <cell r="BT193" t="str">
            <v>CFE</v>
          </cell>
          <cell r="BU193" t="str">
            <v>INT</v>
          </cell>
          <cell r="BV193">
            <v>25.740000000000002</v>
          </cell>
          <cell r="BW193">
            <v>25.740000000000002</v>
          </cell>
          <cell r="BX193">
            <v>0</v>
          </cell>
          <cell r="BY193">
            <v>6.1221263162311114E-2</v>
          </cell>
          <cell r="BZ193">
            <v>18.366378948693335</v>
          </cell>
          <cell r="CB193">
            <v>298.5</v>
          </cell>
          <cell r="CC193">
            <v>300</v>
          </cell>
          <cell r="CD193">
            <v>300</v>
          </cell>
        </row>
        <row r="194">
          <cell r="A194">
            <v>1</v>
          </cell>
          <cell r="B194">
            <v>8</v>
          </cell>
          <cell r="C194" t="str">
            <v>DIC</v>
          </cell>
          <cell r="D194">
            <v>47818</v>
          </cell>
          <cell r="E194">
            <v>2030</v>
          </cell>
          <cell r="F194" t="str">
            <v>M.  MORENO   T.   ( CHICOASÉN )</v>
          </cell>
          <cell r="G194">
            <v>5</v>
          </cell>
          <cell r="H194" t="str">
            <v>HID</v>
          </cell>
          <cell r="I194">
            <v>300</v>
          </cell>
          <cell r="J194">
            <v>300</v>
          </cell>
          <cell r="K194" t="str">
            <v>AGO</v>
          </cell>
          <cell r="L194">
            <v>1980</v>
          </cell>
          <cell r="M194" t="str">
            <v>ORI</v>
          </cell>
          <cell r="N194" t="str">
            <v>GRIJALVA</v>
          </cell>
          <cell r="O194" t="str">
            <v>HID</v>
          </cell>
          <cell r="P194">
            <v>29434</v>
          </cell>
          <cell r="Q194">
            <v>25.740000000000002</v>
          </cell>
          <cell r="R194">
            <v>10.500000000000002</v>
          </cell>
          <cell r="S194">
            <v>255.89362105130667</v>
          </cell>
          <cell r="T194">
            <v>5.0000000000000001E-3</v>
          </cell>
          <cell r="U194">
            <v>2030</v>
          </cell>
          <cell r="V194" t="str">
            <v>S</v>
          </cell>
          <cell r="W194" t="str">
            <v>CHIS</v>
          </cell>
          <cell r="X194">
            <v>0.10725</v>
          </cell>
          <cell r="Y194">
            <v>0.10725</v>
          </cell>
          <cell r="Z194">
            <v>0.10725</v>
          </cell>
          <cell r="AA194">
            <v>0.10725</v>
          </cell>
          <cell r="AB194">
            <v>2.145E-2</v>
          </cell>
          <cell r="AC194">
            <v>2.145E-2</v>
          </cell>
          <cell r="AD194">
            <v>2.145E-2</v>
          </cell>
          <cell r="AE194">
            <v>2.145E-2</v>
          </cell>
          <cell r="AF194">
            <v>2.145E-2</v>
          </cell>
          <cell r="AG194">
            <v>2.145E-2</v>
          </cell>
          <cell r="AH194">
            <v>2.145E-2</v>
          </cell>
          <cell r="AI194">
            <v>8.5800000000000001E-2</v>
          </cell>
          <cell r="AJ194">
            <v>3.5000000000000003E-2</v>
          </cell>
          <cell r="AK194">
            <v>3.5000000000000003E-2</v>
          </cell>
          <cell r="AL194">
            <v>3.5000000000000003E-2</v>
          </cell>
          <cell r="AM194">
            <v>3.5000000000000003E-2</v>
          </cell>
          <cell r="AN194">
            <v>3.5000000000000003E-2</v>
          </cell>
          <cell r="AO194">
            <v>3.5000000000000003E-2</v>
          </cell>
          <cell r="AP194">
            <v>3.5000000000000003E-2</v>
          </cell>
          <cell r="AQ194">
            <v>3.5000000000000003E-2</v>
          </cell>
          <cell r="AR194">
            <v>3.5000000000000003E-2</v>
          </cell>
          <cell r="AS194">
            <v>3.5000000000000003E-2</v>
          </cell>
          <cell r="AT194">
            <v>3.5000000000000003E-2</v>
          </cell>
          <cell r="AU194">
            <v>3.5000000000000003E-2</v>
          </cell>
          <cell r="AV194">
            <v>0.10725</v>
          </cell>
          <cell r="AW194">
            <v>0.10725</v>
          </cell>
          <cell r="AX194">
            <v>0.10725</v>
          </cell>
          <cell r="AY194">
            <v>0.10725</v>
          </cell>
          <cell r="AZ194">
            <v>2.145E-2</v>
          </cell>
          <cell r="BA194">
            <v>2.145E-2</v>
          </cell>
          <cell r="BB194">
            <v>2.145E-2</v>
          </cell>
          <cell r="BC194">
            <v>2.145E-2</v>
          </cell>
          <cell r="BD194">
            <v>2.145E-2</v>
          </cell>
          <cell r="BE194">
            <v>2.145E-2</v>
          </cell>
          <cell r="BF194">
            <v>2.145E-2</v>
          </cell>
          <cell r="BG194">
            <v>8.5800000000000001E-2</v>
          </cell>
          <cell r="BH194">
            <v>3.5000000000000003E-2</v>
          </cell>
          <cell r="BI194">
            <v>3.5000000000000003E-2</v>
          </cell>
          <cell r="BJ194">
            <v>3.5000000000000003E-2</v>
          </cell>
          <cell r="BK194">
            <v>3.5000000000000003E-2</v>
          </cell>
          <cell r="BL194">
            <v>3.5000000000000003E-2</v>
          </cell>
          <cell r="BM194">
            <v>3.5000000000000003E-2</v>
          </cell>
          <cell r="BN194">
            <v>3.5000000000000003E-2</v>
          </cell>
          <cell r="BO194">
            <v>3.5000000000000003E-2</v>
          </cell>
          <cell r="BP194">
            <v>3.5000000000000003E-2</v>
          </cell>
          <cell r="BQ194">
            <v>3.5000000000000003E-2</v>
          </cell>
          <cell r="BR194">
            <v>3.5000000000000003E-2</v>
          </cell>
          <cell r="BS194">
            <v>3.5000000000000003E-2</v>
          </cell>
          <cell r="BT194" t="str">
            <v>CFE</v>
          </cell>
          <cell r="BU194" t="str">
            <v>INT</v>
          </cell>
          <cell r="BV194">
            <v>25.740000000000002</v>
          </cell>
          <cell r="BW194">
            <v>25.740000000000002</v>
          </cell>
          <cell r="BX194">
            <v>0</v>
          </cell>
          <cell r="BY194">
            <v>6.1221263162311114E-2</v>
          </cell>
          <cell r="BZ194">
            <v>18.366378948693335</v>
          </cell>
          <cell r="CB194">
            <v>298.5</v>
          </cell>
          <cell r="CC194">
            <v>300</v>
          </cell>
          <cell r="CD194">
            <v>300</v>
          </cell>
        </row>
        <row r="195">
          <cell r="A195">
            <v>1</v>
          </cell>
          <cell r="B195">
            <v>2</v>
          </cell>
          <cell r="C195" t="str">
            <v>DIC</v>
          </cell>
          <cell r="D195">
            <v>47818</v>
          </cell>
          <cell r="E195">
            <v>2030</v>
          </cell>
          <cell r="F195" t="str">
            <v>M.  MORENO   T.   ( CHICOASÉN )</v>
          </cell>
          <cell r="G195">
            <v>2</v>
          </cell>
          <cell r="H195" t="str">
            <v>HID</v>
          </cell>
          <cell r="I195">
            <v>300</v>
          </cell>
          <cell r="J195">
            <v>300</v>
          </cell>
          <cell r="K195" t="str">
            <v>FEB</v>
          </cell>
          <cell r="L195">
            <v>1981</v>
          </cell>
          <cell r="M195" t="str">
            <v>ORI</v>
          </cell>
          <cell r="N195" t="str">
            <v>GRIJALVA</v>
          </cell>
          <cell r="O195" t="str">
            <v>HID</v>
          </cell>
          <cell r="P195">
            <v>29618</v>
          </cell>
          <cell r="Q195">
            <v>25.740000000000002</v>
          </cell>
          <cell r="R195">
            <v>10.500000000000002</v>
          </cell>
          <cell r="S195">
            <v>255.89362105130667</v>
          </cell>
          <cell r="T195">
            <v>5.0000000000000001E-3</v>
          </cell>
          <cell r="U195">
            <v>2030</v>
          </cell>
          <cell r="V195" t="str">
            <v>S</v>
          </cell>
          <cell r="W195" t="str">
            <v>CHIS</v>
          </cell>
          <cell r="X195">
            <v>0.10725</v>
          </cell>
          <cell r="Y195">
            <v>0.10725</v>
          </cell>
          <cell r="Z195">
            <v>0.10725</v>
          </cell>
          <cell r="AA195">
            <v>0.10725</v>
          </cell>
          <cell r="AB195">
            <v>2.145E-2</v>
          </cell>
          <cell r="AC195">
            <v>2.145E-2</v>
          </cell>
          <cell r="AD195">
            <v>2.145E-2</v>
          </cell>
          <cell r="AE195">
            <v>2.145E-2</v>
          </cell>
          <cell r="AF195">
            <v>2.145E-2</v>
          </cell>
          <cell r="AG195">
            <v>2.145E-2</v>
          </cell>
          <cell r="AH195">
            <v>2.145E-2</v>
          </cell>
          <cell r="AI195">
            <v>8.5800000000000001E-2</v>
          </cell>
          <cell r="AJ195">
            <v>3.5000000000000003E-2</v>
          </cell>
          <cell r="AK195">
            <v>3.5000000000000003E-2</v>
          </cell>
          <cell r="AL195">
            <v>3.5000000000000003E-2</v>
          </cell>
          <cell r="AM195">
            <v>3.5000000000000003E-2</v>
          </cell>
          <cell r="AN195">
            <v>3.5000000000000003E-2</v>
          </cell>
          <cell r="AO195">
            <v>3.5000000000000003E-2</v>
          </cell>
          <cell r="AP195">
            <v>3.5000000000000003E-2</v>
          </cell>
          <cell r="AQ195">
            <v>3.5000000000000003E-2</v>
          </cell>
          <cell r="AR195">
            <v>3.5000000000000003E-2</v>
          </cell>
          <cell r="AS195">
            <v>3.5000000000000003E-2</v>
          </cell>
          <cell r="AT195">
            <v>3.5000000000000003E-2</v>
          </cell>
          <cell r="AU195">
            <v>3.5000000000000003E-2</v>
          </cell>
          <cell r="AV195">
            <v>0.10725</v>
          </cell>
          <cell r="AW195">
            <v>0.10725</v>
          </cell>
          <cell r="AX195">
            <v>0.10725</v>
          </cell>
          <cell r="AY195">
            <v>0.10725</v>
          </cell>
          <cell r="AZ195">
            <v>2.145E-2</v>
          </cell>
          <cell r="BA195">
            <v>2.145E-2</v>
          </cell>
          <cell r="BB195">
            <v>2.145E-2</v>
          </cell>
          <cell r="BC195">
            <v>2.145E-2</v>
          </cell>
          <cell r="BD195">
            <v>2.145E-2</v>
          </cell>
          <cell r="BE195">
            <v>2.145E-2</v>
          </cell>
          <cell r="BF195">
            <v>2.145E-2</v>
          </cell>
          <cell r="BG195">
            <v>8.5800000000000001E-2</v>
          </cell>
          <cell r="BH195">
            <v>3.5000000000000003E-2</v>
          </cell>
          <cell r="BI195">
            <v>3.5000000000000003E-2</v>
          </cell>
          <cell r="BJ195">
            <v>3.5000000000000003E-2</v>
          </cell>
          <cell r="BK195">
            <v>3.5000000000000003E-2</v>
          </cell>
          <cell r="BL195">
            <v>3.5000000000000003E-2</v>
          </cell>
          <cell r="BM195">
            <v>3.5000000000000003E-2</v>
          </cell>
          <cell r="BN195">
            <v>3.5000000000000003E-2</v>
          </cell>
          <cell r="BO195">
            <v>3.5000000000000003E-2</v>
          </cell>
          <cell r="BP195">
            <v>3.5000000000000003E-2</v>
          </cell>
          <cell r="BQ195">
            <v>3.5000000000000003E-2</v>
          </cell>
          <cell r="BR195">
            <v>3.5000000000000003E-2</v>
          </cell>
          <cell r="BS195">
            <v>3.5000000000000003E-2</v>
          </cell>
          <cell r="BT195" t="str">
            <v>CFE</v>
          </cell>
          <cell r="BU195" t="str">
            <v>INT</v>
          </cell>
          <cell r="BV195">
            <v>25.740000000000002</v>
          </cell>
          <cell r="BW195">
            <v>25.740000000000002</v>
          </cell>
          <cell r="BX195">
            <v>0</v>
          </cell>
          <cell r="BY195">
            <v>6.1221263162311114E-2</v>
          </cell>
          <cell r="BZ195">
            <v>18.366378948693335</v>
          </cell>
          <cell r="CB195">
            <v>298.5</v>
          </cell>
          <cell r="CC195">
            <v>300</v>
          </cell>
          <cell r="CD195">
            <v>300</v>
          </cell>
        </row>
        <row r="196">
          <cell r="A196">
            <v>1</v>
          </cell>
          <cell r="B196">
            <v>5</v>
          </cell>
          <cell r="C196" t="str">
            <v>DIC</v>
          </cell>
          <cell r="D196">
            <v>47818</v>
          </cell>
          <cell r="E196">
            <v>2030</v>
          </cell>
          <cell r="F196" t="str">
            <v>M.  MORENO   T.   ( CHICOASÉN )</v>
          </cell>
          <cell r="G196">
            <v>1</v>
          </cell>
          <cell r="H196" t="str">
            <v>HID</v>
          </cell>
          <cell r="I196">
            <v>300</v>
          </cell>
          <cell r="J196">
            <v>300</v>
          </cell>
          <cell r="K196" t="str">
            <v>MAY</v>
          </cell>
          <cell r="L196">
            <v>1981</v>
          </cell>
          <cell r="M196" t="str">
            <v>ORI</v>
          </cell>
          <cell r="N196" t="str">
            <v>GRIJALVA</v>
          </cell>
          <cell r="O196" t="str">
            <v>HID</v>
          </cell>
          <cell r="P196">
            <v>29707</v>
          </cell>
          <cell r="Q196">
            <v>25.740000000000002</v>
          </cell>
          <cell r="R196">
            <v>10.500000000000002</v>
          </cell>
          <cell r="S196">
            <v>255.89362105130667</v>
          </cell>
          <cell r="T196">
            <v>5.0000000000000001E-3</v>
          </cell>
          <cell r="U196">
            <v>2030</v>
          </cell>
          <cell r="V196" t="str">
            <v>S</v>
          </cell>
          <cell r="W196" t="str">
            <v>CHIS</v>
          </cell>
          <cell r="X196">
            <v>0.10725</v>
          </cell>
          <cell r="Y196">
            <v>0.10725</v>
          </cell>
          <cell r="Z196">
            <v>0.10725</v>
          </cell>
          <cell r="AA196">
            <v>0.10725</v>
          </cell>
          <cell r="AB196">
            <v>2.145E-2</v>
          </cell>
          <cell r="AC196">
            <v>2.145E-2</v>
          </cell>
          <cell r="AD196">
            <v>2.145E-2</v>
          </cell>
          <cell r="AE196">
            <v>2.145E-2</v>
          </cell>
          <cell r="AF196">
            <v>2.145E-2</v>
          </cell>
          <cell r="AG196">
            <v>2.145E-2</v>
          </cell>
          <cell r="AH196">
            <v>2.145E-2</v>
          </cell>
          <cell r="AI196">
            <v>8.5800000000000001E-2</v>
          </cell>
          <cell r="AJ196">
            <v>3.5000000000000003E-2</v>
          </cell>
          <cell r="AK196">
            <v>3.5000000000000003E-2</v>
          </cell>
          <cell r="AL196">
            <v>3.5000000000000003E-2</v>
          </cell>
          <cell r="AM196">
            <v>3.5000000000000003E-2</v>
          </cell>
          <cell r="AN196">
            <v>3.5000000000000003E-2</v>
          </cell>
          <cell r="AO196">
            <v>3.5000000000000003E-2</v>
          </cell>
          <cell r="AP196">
            <v>3.5000000000000003E-2</v>
          </cell>
          <cell r="AQ196">
            <v>3.5000000000000003E-2</v>
          </cell>
          <cell r="AR196">
            <v>3.5000000000000003E-2</v>
          </cell>
          <cell r="AS196">
            <v>3.5000000000000003E-2</v>
          </cell>
          <cell r="AT196">
            <v>3.5000000000000003E-2</v>
          </cell>
          <cell r="AU196">
            <v>3.5000000000000003E-2</v>
          </cell>
          <cell r="AV196">
            <v>0.10725</v>
          </cell>
          <cell r="AW196">
            <v>0.10725</v>
          </cell>
          <cell r="AX196">
            <v>0.10725</v>
          </cell>
          <cell r="AY196">
            <v>0.10725</v>
          </cell>
          <cell r="AZ196">
            <v>2.145E-2</v>
          </cell>
          <cell r="BA196">
            <v>2.145E-2</v>
          </cell>
          <cell r="BB196">
            <v>2.145E-2</v>
          </cell>
          <cell r="BC196">
            <v>2.145E-2</v>
          </cell>
          <cell r="BD196">
            <v>2.145E-2</v>
          </cell>
          <cell r="BE196">
            <v>2.145E-2</v>
          </cell>
          <cell r="BF196">
            <v>2.145E-2</v>
          </cell>
          <cell r="BG196">
            <v>8.5800000000000001E-2</v>
          </cell>
          <cell r="BH196">
            <v>3.5000000000000003E-2</v>
          </cell>
          <cell r="BI196">
            <v>3.5000000000000003E-2</v>
          </cell>
          <cell r="BJ196">
            <v>3.5000000000000003E-2</v>
          </cell>
          <cell r="BK196">
            <v>3.5000000000000003E-2</v>
          </cell>
          <cell r="BL196">
            <v>3.5000000000000003E-2</v>
          </cell>
          <cell r="BM196">
            <v>3.5000000000000003E-2</v>
          </cell>
          <cell r="BN196">
            <v>3.5000000000000003E-2</v>
          </cell>
          <cell r="BO196">
            <v>3.5000000000000003E-2</v>
          </cell>
          <cell r="BP196">
            <v>3.5000000000000003E-2</v>
          </cell>
          <cell r="BQ196">
            <v>3.5000000000000003E-2</v>
          </cell>
          <cell r="BR196">
            <v>3.5000000000000003E-2</v>
          </cell>
          <cell r="BS196">
            <v>3.5000000000000003E-2</v>
          </cell>
          <cell r="BT196" t="str">
            <v>CFE</v>
          </cell>
          <cell r="BU196" t="str">
            <v>INT</v>
          </cell>
          <cell r="BV196">
            <v>25.740000000000002</v>
          </cell>
          <cell r="BW196">
            <v>25.740000000000002</v>
          </cell>
          <cell r="BX196">
            <v>0</v>
          </cell>
          <cell r="BY196">
            <v>6.1221263162311114E-2</v>
          </cell>
          <cell r="BZ196">
            <v>18.366378948693335</v>
          </cell>
          <cell r="CB196">
            <v>298.5</v>
          </cell>
          <cell r="CC196">
            <v>300</v>
          </cell>
          <cell r="CD196">
            <v>300</v>
          </cell>
        </row>
        <row r="197">
          <cell r="A197">
            <v>1</v>
          </cell>
          <cell r="B197">
            <v>10</v>
          </cell>
          <cell r="C197" t="str">
            <v>DIC</v>
          </cell>
          <cell r="D197">
            <v>47818</v>
          </cell>
          <cell r="E197">
            <v>2030</v>
          </cell>
          <cell r="F197" t="str">
            <v>M.  MORENO   T.   ( CHICOASÉN )</v>
          </cell>
          <cell r="G197">
            <v>3</v>
          </cell>
          <cell r="H197" t="str">
            <v>HID</v>
          </cell>
          <cell r="I197">
            <v>300</v>
          </cell>
          <cell r="J197">
            <v>300</v>
          </cell>
          <cell r="K197" t="str">
            <v>OCT</v>
          </cell>
          <cell r="L197">
            <v>1981</v>
          </cell>
          <cell r="M197" t="str">
            <v>ORI</v>
          </cell>
          <cell r="N197" t="str">
            <v>GRIJALVA</v>
          </cell>
          <cell r="O197" t="str">
            <v>HID</v>
          </cell>
          <cell r="P197">
            <v>29860</v>
          </cell>
          <cell r="Q197">
            <v>25.740000000000002</v>
          </cell>
          <cell r="R197">
            <v>10.500000000000002</v>
          </cell>
          <cell r="S197">
            <v>255.89362105130667</v>
          </cell>
          <cell r="T197">
            <v>5.0000000000000001E-3</v>
          </cell>
          <cell r="U197">
            <v>2030</v>
          </cell>
          <cell r="V197" t="str">
            <v>S</v>
          </cell>
          <cell r="W197" t="str">
            <v>CHIS</v>
          </cell>
          <cell r="X197">
            <v>0.10725</v>
          </cell>
          <cell r="Y197">
            <v>0.10725</v>
          </cell>
          <cell r="Z197">
            <v>0.10725</v>
          </cell>
          <cell r="AA197">
            <v>0.10725</v>
          </cell>
          <cell r="AB197">
            <v>2.145E-2</v>
          </cell>
          <cell r="AC197">
            <v>2.145E-2</v>
          </cell>
          <cell r="AD197">
            <v>2.145E-2</v>
          </cell>
          <cell r="AE197">
            <v>2.145E-2</v>
          </cell>
          <cell r="AF197">
            <v>2.145E-2</v>
          </cell>
          <cell r="AG197">
            <v>2.145E-2</v>
          </cell>
          <cell r="AH197">
            <v>2.145E-2</v>
          </cell>
          <cell r="AI197">
            <v>8.5800000000000001E-2</v>
          </cell>
          <cell r="AJ197">
            <v>3.5000000000000003E-2</v>
          </cell>
          <cell r="AK197">
            <v>3.5000000000000003E-2</v>
          </cell>
          <cell r="AL197">
            <v>3.5000000000000003E-2</v>
          </cell>
          <cell r="AM197">
            <v>3.5000000000000003E-2</v>
          </cell>
          <cell r="AN197">
            <v>3.5000000000000003E-2</v>
          </cell>
          <cell r="AO197">
            <v>3.5000000000000003E-2</v>
          </cell>
          <cell r="AP197">
            <v>3.5000000000000003E-2</v>
          </cell>
          <cell r="AQ197">
            <v>3.5000000000000003E-2</v>
          </cell>
          <cell r="AR197">
            <v>3.5000000000000003E-2</v>
          </cell>
          <cell r="AS197">
            <v>3.5000000000000003E-2</v>
          </cell>
          <cell r="AT197">
            <v>3.5000000000000003E-2</v>
          </cell>
          <cell r="AU197">
            <v>3.5000000000000003E-2</v>
          </cell>
          <cell r="AV197">
            <v>0.10725</v>
          </cell>
          <cell r="AW197">
            <v>0.10725</v>
          </cell>
          <cell r="AX197">
            <v>0.10725</v>
          </cell>
          <cell r="AY197">
            <v>0.10725</v>
          </cell>
          <cell r="AZ197">
            <v>2.145E-2</v>
          </cell>
          <cell r="BA197">
            <v>2.145E-2</v>
          </cell>
          <cell r="BB197">
            <v>2.145E-2</v>
          </cell>
          <cell r="BC197">
            <v>2.145E-2</v>
          </cell>
          <cell r="BD197">
            <v>2.145E-2</v>
          </cell>
          <cell r="BE197">
            <v>2.145E-2</v>
          </cell>
          <cell r="BF197">
            <v>2.145E-2</v>
          </cell>
          <cell r="BG197">
            <v>8.5800000000000001E-2</v>
          </cell>
          <cell r="BH197">
            <v>3.5000000000000003E-2</v>
          </cell>
          <cell r="BI197">
            <v>3.5000000000000003E-2</v>
          </cell>
          <cell r="BJ197">
            <v>3.5000000000000003E-2</v>
          </cell>
          <cell r="BK197">
            <v>3.5000000000000003E-2</v>
          </cell>
          <cell r="BL197">
            <v>3.5000000000000003E-2</v>
          </cell>
          <cell r="BM197">
            <v>3.5000000000000003E-2</v>
          </cell>
          <cell r="BN197">
            <v>3.5000000000000003E-2</v>
          </cell>
          <cell r="BO197">
            <v>3.5000000000000003E-2</v>
          </cell>
          <cell r="BP197">
            <v>3.5000000000000003E-2</v>
          </cell>
          <cell r="BQ197">
            <v>3.5000000000000003E-2</v>
          </cell>
          <cell r="BR197">
            <v>3.5000000000000003E-2</v>
          </cell>
          <cell r="BS197">
            <v>3.5000000000000003E-2</v>
          </cell>
          <cell r="BT197" t="str">
            <v>CFE</v>
          </cell>
          <cell r="BU197" t="str">
            <v>INT</v>
          </cell>
          <cell r="BV197">
            <v>25.740000000000002</v>
          </cell>
          <cell r="BW197">
            <v>25.740000000000002</v>
          </cell>
          <cell r="BX197">
            <v>0</v>
          </cell>
          <cell r="BY197">
            <v>6.1221263162311114E-2</v>
          </cell>
          <cell r="BZ197">
            <v>18.366378948693335</v>
          </cell>
          <cell r="CB197">
            <v>298.5</v>
          </cell>
          <cell r="CC197">
            <v>300</v>
          </cell>
          <cell r="CD197">
            <v>300</v>
          </cell>
        </row>
        <row r="198">
          <cell r="A198">
            <v>1</v>
          </cell>
          <cell r="B198">
            <v>12</v>
          </cell>
          <cell r="C198" t="str">
            <v>DIC</v>
          </cell>
          <cell r="D198">
            <v>47818</v>
          </cell>
          <cell r="E198">
            <v>2030</v>
          </cell>
          <cell r="F198" t="str">
            <v>C.  RAMÍREZ  U.  ( CARACOL )</v>
          </cell>
          <cell r="G198">
            <v>1</v>
          </cell>
          <cell r="H198" t="str">
            <v>HID</v>
          </cell>
          <cell r="I198">
            <v>200</v>
          </cell>
          <cell r="J198">
            <v>200</v>
          </cell>
          <cell r="K198" t="str">
            <v>DIC</v>
          </cell>
          <cell r="L198">
            <v>1986</v>
          </cell>
          <cell r="M198" t="str">
            <v>ORI</v>
          </cell>
          <cell r="N198" t="str">
            <v>ACAPULCO</v>
          </cell>
          <cell r="O198" t="str">
            <v>HID</v>
          </cell>
          <cell r="P198">
            <v>31747</v>
          </cell>
          <cell r="Q198">
            <v>12.120000000000001</v>
          </cell>
          <cell r="R198">
            <v>1</v>
          </cell>
          <cell r="S198">
            <v>175.63574736753776</v>
          </cell>
          <cell r="T198">
            <v>5.0000000000000001E-3</v>
          </cell>
          <cell r="U198">
            <v>2030</v>
          </cell>
          <cell r="V198" t="str">
            <v>S</v>
          </cell>
          <cell r="W198" t="str">
            <v>GRO</v>
          </cell>
          <cell r="X198">
            <v>7.5749999999999998E-2</v>
          </cell>
          <cell r="Y198">
            <v>7.5749999999999998E-2</v>
          </cell>
          <cell r="Z198">
            <v>7.5749999999999998E-2</v>
          </cell>
          <cell r="AA198">
            <v>7.5749999999999998E-2</v>
          </cell>
          <cell r="AB198">
            <v>1.515E-2</v>
          </cell>
          <cell r="AC198">
            <v>1.515E-2</v>
          </cell>
          <cell r="AD198">
            <v>1.515E-2</v>
          </cell>
          <cell r="AE198">
            <v>1.515E-2</v>
          </cell>
          <cell r="AF198">
            <v>1.515E-2</v>
          </cell>
          <cell r="AG198">
            <v>1.515E-2</v>
          </cell>
          <cell r="AH198">
            <v>1.515E-2</v>
          </cell>
          <cell r="AI198">
            <v>6.0600000000000001E-2</v>
          </cell>
          <cell r="AJ198">
            <v>5.0000000000000001E-3</v>
          </cell>
          <cell r="AK198">
            <v>5.0000000000000001E-3</v>
          </cell>
          <cell r="AL198">
            <v>5.0000000000000001E-3</v>
          </cell>
          <cell r="AM198">
            <v>5.0000000000000001E-3</v>
          </cell>
          <cell r="AN198">
            <v>5.0000000000000001E-3</v>
          </cell>
          <cell r="AO198">
            <v>5.0000000000000001E-3</v>
          </cell>
          <cell r="AP198">
            <v>5.0000000000000001E-3</v>
          </cell>
          <cell r="AQ198">
            <v>5.0000000000000001E-3</v>
          </cell>
          <cell r="AR198">
            <v>5.0000000000000001E-3</v>
          </cell>
          <cell r="AS198">
            <v>5.0000000000000001E-3</v>
          </cell>
          <cell r="AT198">
            <v>5.0000000000000001E-3</v>
          </cell>
          <cell r="AU198">
            <v>5.0000000000000001E-3</v>
          </cell>
          <cell r="AV198">
            <v>7.5749999999999998E-2</v>
          </cell>
          <cell r="AW198">
            <v>7.5749999999999998E-2</v>
          </cell>
          <cell r="AX198">
            <v>7.5749999999999998E-2</v>
          </cell>
          <cell r="AY198">
            <v>7.5749999999999998E-2</v>
          </cell>
          <cell r="AZ198">
            <v>1.515E-2</v>
          </cell>
          <cell r="BA198">
            <v>1.515E-2</v>
          </cell>
          <cell r="BB198">
            <v>1.515E-2</v>
          </cell>
          <cell r="BC198">
            <v>1.515E-2</v>
          </cell>
          <cell r="BD198">
            <v>1.515E-2</v>
          </cell>
          <cell r="BE198">
            <v>1.515E-2</v>
          </cell>
          <cell r="BF198">
            <v>1.515E-2</v>
          </cell>
          <cell r="BG198">
            <v>6.0600000000000001E-2</v>
          </cell>
          <cell r="BH198">
            <v>5.0000000000000001E-3</v>
          </cell>
          <cell r="BI198">
            <v>5.0000000000000001E-3</v>
          </cell>
          <cell r="BJ198">
            <v>5.0000000000000001E-3</v>
          </cell>
          <cell r="BK198">
            <v>5.0000000000000001E-3</v>
          </cell>
          <cell r="BL198">
            <v>5.0000000000000001E-3</v>
          </cell>
          <cell r="BM198">
            <v>5.0000000000000001E-3</v>
          </cell>
          <cell r="BN198">
            <v>5.0000000000000001E-3</v>
          </cell>
          <cell r="BO198">
            <v>5.0000000000000001E-3</v>
          </cell>
          <cell r="BP198">
            <v>5.0000000000000001E-3</v>
          </cell>
          <cell r="BQ198">
            <v>5.0000000000000001E-3</v>
          </cell>
          <cell r="BR198">
            <v>5.0000000000000001E-3</v>
          </cell>
          <cell r="BS198">
            <v>5.0000000000000001E-3</v>
          </cell>
          <cell r="BT198" t="str">
            <v>CFE</v>
          </cell>
          <cell r="BU198" t="str">
            <v>INT</v>
          </cell>
          <cell r="BV198">
            <v>12.120000000000001</v>
          </cell>
          <cell r="BW198">
            <v>12.120000000000001</v>
          </cell>
          <cell r="BX198">
            <v>0</v>
          </cell>
          <cell r="BY198">
            <v>6.1221263162311114E-2</v>
          </cell>
          <cell r="BZ198">
            <v>12.244252632462223</v>
          </cell>
          <cell r="CB198">
            <v>199</v>
          </cell>
          <cell r="CC198">
            <v>200</v>
          </cell>
          <cell r="CD198">
            <v>200</v>
          </cell>
        </row>
        <row r="199">
          <cell r="A199">
            <v>1</v>
          </cell>
          <cell r="B199">
            <v>1</v>
          </cell>
          <cell r="C199" t="str">
            <v>DIC</v>
          </cell>
          <cell r="D199">
            <v>47818</v>
          </cell>
          <cell r="E199">
            <v>2030</v>
          </cell>
          <cell r="F199" t="str">
            <v>A.  ALBINO  C.   (  PEÑITAS  )</v>
          </cell>
          <cell r="G199">
            <v>4</v>
          </cell>
          <cell r="H199" t="str">
            <v>HID</v>
          </cell>
          <cell r="I199">
            <v>105</v>
          </cell>
          <cell r="J199">
            <v>105</v>
          </cell>
          <cell r="K199" t="str">
            <v>ENE</v>
          </cell>
          <cell r="L199">
            <v>1987</v>
          </cell>
          <cell r="M199" t="str">
            <v>ORI</v>
          </cell>
          <cell r="N199" t="str">
            <v>TABASCO</v>
          </cell>
          <cell r="O199" t="str">
            <v>HID</v>
          </cell>
          <cell r="P199">
            <v>31778</v>
          </cell>
          <cell r="Q199">
            <v>9.0299999999999994</v>
          </cell>
          <cell r="R199">
            <v>15.12</v>
          </cell>
          <cell r="S199">
            <v>89.541767367957334</v>
          </cell>
          <cell r="T199">
            <v>5.0000000000000001E-3</v>
          </cell>
          <cell r="U199">
            <v>2030</v>
          </cell>
          <cell r="V199" t="str">
            <v>S</v>
          </cell>
          <cell r="W199" t="str">
            <v>CHIS</v>
          </cell>
          <cell r="X199">
            <v>0.10749999999999998</v>
          </cell>
          <cell r="Y199">
            <v>0.10749999999999998</v>
          </cell>
          <cell r="Z199">
            <v>0.10749999999999998</v>
          </cell>
          <cell r="AA199">
            <v>0.10749999999999998</v>
          </cell>
          <cell r="AB199">
            <v>2.1499999999999998E-2</v>
          </cell>
          <cell r="AC199">
            <v>2.1499999999999998E-2</v>
          </cell>
          <cell r="AD199">
            <v>2.1499999999999998E-2</v>
          </cell>
          <cell r="AE199">
            <v>2.1499999999999998E-2</v>
          </cell>
          <cell r="AF199">
            <v>2.1499999999999998E-2</v>
          </cell>
          <cell r="AG199">
            <v>2.1499999999999998E-2</v>
          </cell>
          <cell r="AH199">
            <v>2.1499999999999998E-2</v>
          </cell>
          <cell r="AI199">
            <v>8.5999999999999993E-2</v>
          </cell>
          <cell r="AJ199">
            <v>0.14399999999999999</v>
          </cell>
          <cell r="AK199">
            <v>0.14399999999999999</v>
          </cell>
          <cell r="AL199">
            <v>0.14399999999999999</v>
          </cell>
          <cell r="AM199">
            <v>0.14399999999999999</v>
          </cell>
          <cell r="AN199">
            <v>0.14399999999999999</v>
          </cell>
          <cell r="AO199">
            <v>0.14399999999999999</v>
          </cell>
          <cell r="AP199">
            <v>0.14399999999999999</v>
          </cell>
          <cell r="AQ199">
            <v>0.14399999999999999</v>
          </cell>
          <cell r="AR199">
            <v>0.14399999999999999</v>
          </cell>
          <cell r="AS199">
            <v>0.14399999999999999</v>
          </cell>
          <cell r="AT199">
            <v>0.14399999999999999</v>
          </cell>
          <cell r="AU199">
            <v>0.14399999999999999</v>
          </cell>
          <cell r="AV199">
            <v>0.10749999999999998</v>
          </cell>
          <cell r="AW199">
            <v>0.10749999999999998</v>
          </cell>
          <cell r="AX199">
            <v>0.10749999999999998</v>
          </cell>
          <cell r="AY199">
            <v>0.10749999999999998</v>
          </cell>
          <cell r="AZ199">
            <v>2.1499999999999998E-2</v>
          </cell>
          <cell r="BA199">
            <v>2.1499999999999998E-2</v>
          </cell>
          <cell r="BB199">
            <v>2.1499999999999998E-2</v>
          </cell>
          <cell r="BC199">
            <v>2.1499999999999998E-2</v>
          </cell>
          <cell r="BD199">
            <v>2.1499999999999998E-2</v>
          </cell>
          <cell r="BE199">
            <v>2.1499999999999998E-2</v>
          </cell>
          <cell r="BF199">
            <v>2.1499999999999998E-2</v>
          </cell>
          <cell r="BG199">
            <v>8.5999999999999993E-2</v>
          </cell>
          <cell r="BH199">
            <v>0.14399999999999999</v>
          </cell>
          <cell r="BI199">
            <v>0.14399999999999999</v>
          </cell>
          <cell r="BJ199">
            <v>0.14399999999999999</v>
          </cell>
          <cell r="BK199">
            <v>0.14399999999999999</v>
          </cell>
          <cell r="BL199">
            <v>0.14399999999999999</v>
          </cell>
          <cell r="BM199">
            <v>0.14399999999999999</v>
          </cell>
          <cell r="BN199">
            <v>0.14399999999999999</v>
          </cell>
          <cell r="BO199">
            <v>0.14399999999999999</v>
          </cell>
          <cell r="BP199">
            <v>0.14399999999999999</v>
          </cell>
          <cell r="BQ199">
            <v>0.14399999999999999</v>
          </cell>
          <cell r="BR199">
            <v>0.14399999999999999</v>
          </cell>
          <cell r="BS199">
            <v>0.14399999999999999</v>
          </cell>
          <cell r="BT199" t="str">
            <v>CFE</v>
          </cell>
          <cell r="BU199" t="str">
            <v>INT</v>
          </cell>
          <cell r="BV199">
            <v>9.0299999999999994</v>
          </cell>
          <cell r="BW199">
            <v>9.0299999999999994</v>
          </cell>
          <cell r="BX199">
            <v>0</v>
          </cell>
          <cell r="BY199">
            <v>6.1221263162311114E-2</v>
          </cell>
          <cell r="BZ199">
            <v>6.4282326320426666</v>
          </cell>
          <cell r="CB199">
            <v>104.47499999999999</v>
          </cell>
          <cell r="CC199">
            <v>105</v>
          </cell>
          <cell r="CD199">
            <v>105</v>
          </cell>
        </row>
        <row r="200">
          <cell r="A200">
            <v>1</v>
          </cell>
          <cell r="B200">
            <v>3</v>
          </cell>
          <cell r="C200" t="str">
            <v>DIC</v>
          </cell>
          <cell r="D200">
            <v>47818</v>
          </cell>
          <cell r="E200">
            <v>2030</v>
          </cell>
          <cell r="F200" t="str">
            <v>A.  ALBINO  C.   (  PEÑITAS  )</v>
          </cell>
          <cell r="G200">
            <v>3</v>
          </cell>
          <cell r="H200" t="str">
            <v>HID</v>
          </cell>
          <cell r="I200">
            <v>105</v>
          </cell>
          <cell r="J200">
            <v>105</v>
          </cell>
          <cell r="K200" t="str">
            <v>MAR</v>
          </cell>
          <cell r="L200">
            <v>1987</v>
          </cell>
          <cell r="M200" t="str">
            <v>ORI</v>
          </cell>
          <cell r="N200" t="str">
            <v>TABASCO</v>
          </cell>
          <cell r="O200" t="str">
            <v>HID</v>
          </cell>
          <cell r="P200">
            <v>31837</v>
          </cell>
          <cell r="Q200">
            <v>9.0299999999999994</v>
          </cell>
          <cell r="R200">
            <v>15.12</v>
          </cell>
          <cell r="S200">
            <v>89.541767367957334</v>
          </cell>
          <cell r="T200">
            <v>5.0000000000000001E-3</v>
          </cell>
          <cell r="U200">
            <v>2030</v>
          </cell>
          <cell r="V200" t="str">
            <v>S</v>
          </cell>
          <cell r="W200" t="str">
            <v>CHIS</v>
          </cell>
          <cell r="X200">
            <v>0.10749999999999998</v>
          </cell>
          <cell r="Y200">
            <v>0.10749999999999998</v>
          </cell>
          <cell r="Z200">
            <v>0.10749999999999998</v>
          </cell>
          <cell r="AA200">
            <v>0.10749999999999998</v>
          </cell>
          <cell r="AB200">
            <v>2.1499999999999998E-2</v>
          </cell>
          <cell r="AC200">
            <v>2.1499999999999998E-2</v>
          </cell>
          <cell r="AD200">
            <v>2.1499999999999998E-2</v>
          </cell>
          <cell r="AE200">
            <v>2.1499999999999998E-2</v>
          </cell>
          <cell r="AF200">
            <v>2.1499999999999998E-2</v>
          </cell>
          <cell r="AG200">
            <v>2.1499999999999998E-2</v>
          </cell>
          <cell r="AH200">
            <v>2.1499999999999998E-2</v>
          </cell>
          <cell r="AI200">
            <v>8.5999999999999993E-2</v>
          </cell>
          <cell r="AJ200">
            <v>0.14399999999999999</v>
          </cell>
          <cell r="AK200">
            <v>0.14399999999999999</v>
          </cell>
          <cell r="AL200">
            <v>0.14399999999999999</v>
          </cell>
          <cell r="AM200">
            <v>0.14399999999999999</v>
          </cell>
          <cell r="AN200">
            <v>0.14399999999999999</v>
          </cell>
          <cell r="AO200">
            <v>0.14399999999999999</v>
          </cell>
          <cell r="AP200">
            <v>0.14399999999999999</v>
          </cell>
          <cell r="AQ200">
            <v>0.14399999999999999</v>
          </cell>
          <cell r="AR200">
            <v>0.14399999999999999</v>
          </cell>
          <cell r="AS200">
            <v>0.14399999999999999</v>
          </cell>
          <cell r="AT200">
            <v>0.14399999999999999</v>
          </cell>
          <cell r="AU200">
            <v>0.14399999999999999</v>
          </cell>
          <cell r="AV200">
            <v>0.10749999999999998</v>
          </cell>
          <cell r="AW200">
            <v>0.10749999999999998</v>
          </cell>
          <cell r="AX200">
            <v>0.10749999999999998</v>
          </cell>
          <cell r="AY200">
            <v>0.10749999999999998</v>
          </cell>
          <cell r="AZ200">
            <v>2.1499999999999998E-2</v>
          </cell>
          <cell r="BA200">
            <v>2.1499999999999998E-2</v>
          </cell>
          <cell r="BB200">
            <v>2.1499999999999998E-2</v>
          </cell>
          <cell r="BC200">
            <v>2.1499999999999998E-2</v>
          </cell>
          <cell r="BD200">
            <v>2.1499999999999998E-2</v>
          </cell>
          <cell r="BE200">
            <v>2.1499999999999998E-2</v>
          </cell>
          <cell r="BF200">
            <v>2.1499999999999998E-2</v>
          </cell>
          <cell r="BG200">
            <v>8.5999999999999993E-2</v>
          </cell>
          <cell r="BH200">
            <v>0.14399999999999999</v>
          </cell>
          <cell r="BI200">
            <v>0.14399999999999999</v>
          </cell>
          <cell r="BJ200">
            <v>0.14399999999999999</v>
          </cell>
          <cell r="BK200">
            <v>0.14399999999999999</v>
          </cell>
          <cell r="BL200">
            <v>0.14399999999999999</v>
          </cell>
          <cell r="BM200">
            <v>0.14399999999999999</v>
          </cell>
          <cell r="BN200">
            <v>0.14399999999999999</v>
          </cell>
          <cell r="BO200">
            <v>0.14399999999999999</v>
          </cell>
          <cell r="BP200">
            <v>0.14399999999999999</v>
          </cell>
          <cell r="BQ200">
            <v>0.14399999999999999</v>
          </cell>
          <cell r="BR200">
            <v>0.14399999999999999</v>
          </cell>
          <cell r="BS200">
            <v>0.14399999999999999</v>
          </cell>
          <cell r="BT200" t="str">
            <v>CFE</v>
          </cell>
          <cell r="BU200" t="str">
            <v>INT</v>
          </cell>
          <cell r="BV200">
            <v>9.0299999999999994</v>
          </cell>
          <cell r="BW200">
            <v>9.0299999999999994</v>
          </cell>
          <cell r="BX200">
            <v>0</v>
          </cell>
          <cell r="BY200">
            <v>6.1221263162311114E-2</v>
          </cell>
          <cell r="BZ200">
            <v>6.4282326320426666</v>
          </cell>
          <cell r="CB200">
            <v>104.47499999999999</v>
          </cell>
          <cell r="CC200">
            <v>105</v>
          </cell>
          <cell r="CD200">
            <v>105</v>
          </cell>
        </row>
        <row r="201">
          <cell r="A201">
            <v>1</v>
          </cell>
          <cell r="B201">
            <v>3</v>
          </cell>
          <cell r="C201" t="str">
            <v>DIC</v>
          </cell>
          <cell r="D201">
            <v>47818</v>
          </cell>
          <cell r="E201">
            <v>2030</v>
          </cell>
          <cell r="F201" t="str">
            <v>C.  RAMÍREZ  U.  ( CARACOL )</v>
          </cell>
          <cell r="G201">
            <v>2</v>
          </cell>
          <cell r="H201" t="str">
            <v>HID</v>
          </cell>
          <cell r="I201">
            <v>200</v>
          </cell>
          <cell r="J201">
            <v>200</v>
          </cell>
          <cell r="K201" t="str">
            <v>MAR</v>
          </cell>
          <cell r="L201">
            <v>1987</v>
          </cell>
          <cell r="M201" t="str">
            <v>ORI</v>
          </cell>
          <cell r="N201" t="str">
            <v>ACAPULCO</v>
          </cell>
          <cell r="O201" t="str">
            <v>HID</v>
          </cell>
          <cell r="P201">
            <v>31837</v>
          </cell>
          <cell r="Q201">
            <v>12.120000000000001</v>
          </cell>
          <cell r="R201">
            <v>1</v>
          </cell>
          <cell r="S201">
            <v>175.63574736753776</v>
          </cell>
          <cell r="T201">
            <v>5.0000000000000001E-3</v>
          </cell>
          <cell r="U201">
            <v>2030</v>
          </cell>
          <cell r="V201" t="str">
            <v>S</v>
          </cell>
          <cell r="W201" t="str">
            <v>GRO</v>
          </cell>
          <cell r="X201">
            <v>7.5749999999999998E-2</v>
          </cell>
          <cell r="Y201">
            <v>7.5749999999999998E-2</v>
          </cell>
          <cell r="Z201">
            <v>7.5749999999999998E-2</v>
          </cell>
          <cell r="AA201">
            <v>7.5749999999999998E-2</v>
          </cell>
          <cell r="AB201">
            <v>1.515E-2</v>
          </cell>
          <cell r="AC201">
            <v>1.515E-2</v>
          </cell>
          <cell r="AD201">
            <v>1.515E-2</v>
          </cell>
          <cell r="AE201">
            <v>1.515E-2</v>
          </cell>
          <cell r="AF201">
            <v>1.515E-2</v>
          </cell>
          <cell r="AG201">
            <v>1.515E-2</v>
          </cell>
          <cell r="AH201">
            <v>1.515E-2</v>
          </cell>
          <cell r="AI201">
            <v>6.0600000000000001E-2</v>
          </cell>
          <cell r="AJ201">
            <v>5.0000000000000001E-3</v>
          </cell>
          <cell r="AK201">
            <v>5.0000000000000001E-3</v>
          </cell>
          <cell r="AL201">
            <v>5.0000000000000001E-3</v>
          </cell>
          <cell r="AM201">
            <v>5.0000000000000001E-3</v>
          </cell>
          <cell r="AN201">
            <v>5.0000000000000001E-3</v>
          </cell>
          <cell r="AO201">
            <v>5.0000000000000001E-3</v>
          </cell>
          <cell r="AP201">
            <v>5.0000000000000001E-3</v>
          </cell>
          <cell r="AQ201">
            <v>5.0000000000000001E-3</v>
          </cell>
          <cell r="AR201">
            <v>5.0000000000000001E-3</v>
          </cell>
          <cell r="AS201">
            <v>5.0000000000000001E-3</v>
          </cell>
          <cell r="AT201">
            <v>5.0000000000000001E-3</v>
          </cell>
          <cell r="AU201">
            <v>5.0000000000000001E-3</v>
          </cell>
          <cell r="AV201">
            <v>7.5749999999999998E-2</v>
          </cell>
          <cell r="AW201">
            <v>7.5749999999999998E-2</v>
          </cell>
          <cell r="AX201">
            <v>7.5749999999999998E-2</v>
          </cell>
          <cell r="AY201">
            <v>7.5749999999999998E-2</v>
          </cell>
          <cell r="AZ201">
            <v>1.515E-2</v>
          </cell>
          <cell r="BA201">
            <v>1.515E-2</v>
          </cell>
          <cell r="BB201">
            <v>1.515E-2</v>
          </cell>
          <cell r="BC201">
            <v>1.515E-2</v>
          </cell>
          <cell r="BD201">
            <v>1.515E-2</v>
          </cell>
          <cell r="BE201">
            <v>1.515E-2</v>
          </cell>
          <cell r="BF201">
            <v>1.515E-2</v>
          </cell>
          <cell r="BG201">
            <v>6.0600000000000001E-2</v>
          </cell>
          <cell r="BH201">
            <v>5.0000000000000001E-3</v>
          </cell>
          <cell r="BI201">
            <v>5.0000000000000001E-3</v>
          </cell>
          <cell r="BJ201">
            <v>5.0000000000000001E-3</v>
          </cell>
          <cell r="BK201">
            <v>5.0000000000000001E-3</v>
          </cell>
          <cell r="BL201">
            <v>5.0000000000000001E-3</v>
          </cell>
          <cell r="BM201">
            <v>5.0000000000000001E-3</v>
          </cell>
          <cell r="BN201">
            <v>5.0000000000000001E-3</v>
          </cell>
          <cell r="BO201">
            <v>5.0000000000000001E-3</v>
          </cell>
          <cell r="BP201">
            <v>5.0000000000000001E-3</v>
          </cell>
          <cell r="BQ201">
            <v>5.0000000000000001E-3</v>
          </cell>
          <cell r="BR201">
            <v>5.0000000000000001E-3</v>
          </cell>
          <cell r="BS201">
            <v>5.0000000000000001E-3</v>
          </cell>
          <cell r="BT201" t="str">
            <v>CFE</v>
          </cell>
          <cell r="BU201" t="str">
            <v>INT</v>
          </cell>
          <cell r="BV201">
            <v>12.120000000000001</v>
          </cell>
          <cell r="BW201">
            <v>12.120000000000001</v>
          </cell>
          <cell r="BX201">
            <v>0</v>
          </cell>
          <cell r="BY201">
            <v>6.1221263162311114E-2</v>
          </cell>
          <cell r="BZ201">
            <v>12.244252632462223</v>
          </cell>
          <cell r="CB201">
            <v>199</v>
          </cell>
          <cell r="CC201">
            <v>200</v>
          </cell>
          <cell r="CD201">
            <v>200</v>
          </cell>
        </row>
        <row r="202">
          <cell r="A202">
            <v>1</v>
          </cell>
          <cell r="B202">
            <v>5</v>
          </cell>
          <cell r="C202" t="str">
            <v>DIC</v>
          </cell>
          <cell r="D202">
            <v>47818</v>
          </cell>
          <cell r="E202">
            <v>2030</v>
          </cell>
          <cell r="F202" t="str">
            <v>LA AMISTAD</v>
          </cell>
          <cell r="G202">
            <v>1</v>
          </cell>
          <cell r="H202" t="str">
            <v>HID</v>
          </cell>
          <cell r="I202">
            <v>33</v>
          </cell>
          <cell r="J202">
            <v>33</v>
          </cell>
          <cell r="K202" t="str">
            <v>MAY</v>
          </cell>
          <cell r="L202">
            <v>1987</v>
          </cell>
          <cell r="M202" t="str">
            <v>NES</v>
          </cell>
          <cell r="N202" t="str">
            <v>RIOESCOND</v>
          </cell>
          <cell r="O202" t="str">
            <v>HID</v>
          </cell>
          <cell r="P202">
            <v>31898</v>
          </cell>
          <cell r="Q202">
            <v>1.782</v>
          </cell>
          <cell r="R202">
            <v>1.7324999999999999</v>
          </cell>
          <cell r="S202">
            <v>29.197698315643734</v>
          </cell>
          <cell r="T202">
            <v>5.0000000000000001E-3</v>
          </cell>
          <cell r="U202">
            <v>2030</v>
          </cell>
          <cell r="V202" t="str">
            <v>N</v>
          </cell>
          <cell r="W202" t="str">
            <v>COAH</v>
          </cell>
          <cell r="X202">
            <v>6.7500000000000004E-2</v>
          </cell>
          <cell r="Y202">
            <v>6.7500000000000004E-2</v>
          </cell>
          <cell r="Z202">
            <v>6.7500000000000004E-2</v>
          </cell>
          <cell r="AA202">
            <v>6.7500000000000004E-2</v>
          </cell>
          <cell r="AB202">
            <v>1.35E-2</v>
          </cell>
          <cell r="AC202">
            <v>1.35E-2</v>
          </cell>
          <cell r="AD202">
            <v>1.35E-2</v>
          </cell>
          <cell r="AE202">
            <v>1.35E-2</v>
          </cell>
          <cell r="AF202">
            <v>1.35E-2</v>
          </cell>
          <cell r="AG202">
            <v>1.35E-2</v>
          </cell>
          <cell r="AH202">
            <v>1.35E-2</v>
          </cell>
          <cell r="AI202">
            <v>5.3999999999999999E-2</v>
          </cell>
          <cell r="AJ202">
            <v>5.2499999999999998E-2</v>
          </cell>
          <cell r="AK202">
            <v>5.2499999999999998E-2</v>
          </cell>
          <cell r="AL202">
            <v>5.2499999999999998E-2</v>
          </cell>
          <cell r="AM202">
            <v>5.2499999999999998E-2</v>
          </cell>
          <cell r="AN202">
            <v>5.2499999999999998E-2</v>
          </cell>
          <cell r="AO202">
            <v>5.2499999999999998E-2</v>
          </cell>
          <cell r="AP202">
            <v>5.2499999999999998E-2</v>
          </cell>
          <cell r="AQ202">
            <v>5.2499999999999998E-2</v>
          </cell>
          <cell r="AR202">
            <v>5.2499999999999998E-2</v>
          </cell>
          <cell r="AS202">
            <v>5.2499999999999998E-2</v>
          </cell>
          <cell r="AT202">
            <v>5.2499999999999998E-2</v>
          </cell>
          <cell r="AU202">
            <v>5.2499999999999998E-2</v>
          </cell>
          <cell r="AV202">
            <v>6.7500000000000004E-2</v>
          </cell>
          <cell r="AW202">
            <v>6.7500000000000004E-2</v>
          </cell>
          <cell r="AX202">
            <v>6.7500000000000004E-2</v>
          </cell>
          <cell r="AY202">
            <v>6.7500000000000004E-2</v>
          </cell>
          <cell r="AZ202">
            <v>1.35E-2</v>
          </cell>
          <cell r="BA202">
            <v>1.35E-2</v>
          </cell>
          <cell r="BB202">
            <v>1.35E-2</v>
          </cell>
          <cell r="BC202">
            <v>1.35E-2</v>
          </cell>
          <cell r="BD202">
            <v>1.35E-2</v>
          </cell>
          <cell r="BE202">
            <v>1.35E-2</v>
          </cell>
          <cell r="BF202">
            <v>1.35E-2</v>
          </cell>
          <cell r="BG202">
            <v>5.3999999999999999E-2</v>
          </cell>
          <cell r="BH202">
            <v>5.2499999999999998E-2</v>
          </cell>
          <cell r="BI202">
            <v>5.2499999999999998E-2</v>
          </cell>
          <cell r="BJ202">
            <v>5.2499999999999998E-2</v>
          </cell>
          <cell r="BK202">
            <v>5.2499999999999998E-2</v>
          </cell>
          <cell r="BL202">
            <v>5.2499999999999998E-2</v>
          </cell>
          <cell r="BM202">
            <v>5.2499999999999998E-2</v>
          </cell>
          <cell r="BN202">
            <v>5.2499999999999998E-2</v>
          </cell>
          <cell r="BO202">
            <v>5.2499999999999998E-2</v>
          </cell>
          <cell r="BP202">
            <v>5.2499999999999998E-2</v>
          </cell>
          <cell r="BQ202">
            <v>5.2499999999999998E-2</v>
          </cell>
          <cell r="BR202">
            <v>5.2499999999999998E-2</v>
          </cell>
          <cell r="BS202">
            <v>5.2499999999999998E-2</v>
          </cell>
          <cell r="BT202" t="str">
            <v>CFE</v>
          </cell>
          <cell r="BU202" t="str">
            <v>INT</v>
          </cell>
          <cell r="BV202">
            <v>1.782</v>
          </cell>
          <cell r="BW202">
            <v>1.782</v>
          </cell>
          <cell r="BX202">
            <v>0</v>
          </cell>
          <cell r="BY202">
            <v>6.1221263162311114E-2</v>
          </cell>
          <cell r="BZ202">
            <v>2.0203016843562667</v>
          </cell>
          <cell r="CB202">
            <v>32.835000000000001</v>
          </cell>
          <cell r="CC202">
            <v>33</v>
          </cell>
          <cell r="CD202">
            <v>33</v>
          </cell>
        </row>
        <row r="203">
          <cell r="A203">
            <v>1</v>
          </cell>
          <cell r="B203">
            <v>5</v>
          </cell>
          <cell r="C203" t="str">
            <v>DIC</v>
          </cell>
          <cell r="D203">
            <v>47818</v>
          </cell>
          <cell r="E203">
            <v>2030</v>
          </cell>
          <cell r="F203" t="str">
            <v>A.  ALBINO  C.   (  PEÑITAS  )</v>
          </cell>
          <cell r="G203">
            <v>2</v>
          </cell>
          <cell r="H203" t="str">
            <v>HID</v>
          </cell>
          <cell r="I203">
            <v>105</v>
          </cell>
          <cell r="J203">
            <v>105</v>
          </cell>
          <cell r="K203" t="str">
            <v>MAY</v>
          </cell>
          <cell r="L203">
            <v>1987</v>
          </cell>
          <cell r="M203" t="str">
            <v>ORI</v>
          </cell>
          <cell r="N203" t="str">
            <v>TABASCO</v>
          </cell>
          <cell r="O203" t="str">
            <v>HID</v>
          </cell>
          <cell r="P203">
            <v>31898</v>
          </cell>
          <cell r="Q203">
            <v>9.0299999999999994</v>
          </cell>
          <cell r="R203">
            <v>15.12</v>
          </cell>
          <cell r="S203">
            <v>89.541767367957334</v>
          </cell>
          <cell r="T203">
            <v>5.0000000000000001E-3</v>
          </cell>
          <cell r="U203">
            <v>2030</v>
          </cell>
          <cell r="V203" t="str">
            <v>S</v>
          </cell>
          <cell r="W203" t="str">
            <v>CHIS</v>
          </cell>
          <cell r="X203">
            <v>0.10749999999999998</v>
          </cell>
          <cell r="Y203">
            <v>0.10749999999999998</v>
          </cell>
          <cell r="Z203">
            <v>0.10749999999999998</v>
          </cell>
          <cell r="AA203">
            <v>0.10749999999999998</v>
          </cell>
          <cell r="AB203">
            <v>2.1499999999999998E-2</v>
          </cell>
          <cell r="AC203">
            <v>2.1499999999999998E-2</v>
          </cell>
          <cell r="AD203">
            <v>2.1499999999999998E-2</v>
          </cell>
          <cell r="AE203">
            <v>2.1499999999999998E-2</v>
          </cell>
          <cell r="AF203">
            <v>2.1499999999999998E-2</v>
          </cell>
          <cell r="AG203">
            <v>2.1499999999999998E-2</v>
          </cell>
          <cell r="AH203">
            <v>2.1499999999999998E-2</v>
          </cell>
          <cell r="AI203">
            <v>8.5999999999999993E-2</v>
          </cell>
          <cell r="AJ203">
            <v>0.14399999999999999</v>
          </cell>
          <cell r="AK203">
            <v>0.14399999999999999</v>
          </cell>
          <cell r="AL203">
            <v>0.14399999999999999</v>
          </cell>
          <cell r="AM203">
            <v>0.14399999999999999</v>
          </cell>
          <cell r="AN203">
            <v>0.14399999999999999</v>
          </cell>
          <cell r="AO203">
            <v>0.14399999999999999</v>
          </cell>
          <cell r="AP203">
            <v>0.14399999999999999</v>
          </cell>
          <cell r="AQ203">
            <v>0.14399999999999999</v>
          </cell>
          <cell r="AR203">
            <v>0.14399999999999999</v>
          </cell>
          <cell r="AS203">
            <v>0.14399999999999999</v>
          </cell>
          <cell r="AT203">
            <v>0.14399999999999999</v>
          </cell>
          <cell r="AU203">
            <v>0.14399999999999999</v>
          </cell>
          <cell r="AV203">
            <v>0.10749999999999998</v>
          </cell>
          <cell r="AW203">
            <v>0.10749999999999998</v>
          </cell>
          <cell r="AX203">
            <v>0.10749999999999998</v>
          </cell>
          <cell r="AY203">
            <v>0.10749999999999998</v>
          </cell>
          <cell r="AZ203">
            <v>2.1499999999999998E-2</v>
          </cell>
          <cell r="BA203">
            <v>2.1499999999999998E-2</v>
          </cell>
          <cell r="BB203">
            <v>2.1499999999999998E-2</v>
          </cell>
          <cell r="BC203">
            <v>2.1499999999999998E-2</v>
          </cell>
          <cell r="BD203">
            <v>2.1499999999999998E-2</v>
          </cell>
          <cell r="BE203">
            <v>2.1499999999999998E-2</v>
          </cell>
          <cell r="BF203">
            <v>2.1499999999999998E-2</v>
          </cell>
          <cell r="BG203">
            <v>8.5999999999999993E-2</v>
          </cell>
          <cell r="BH203">
            <v>0.14399999999999999</v>
          </cell>
          <cell r="BI203">
            <v>0.14399999999999999</v>
          </cell>
          <cell r="BJ203">
            <v>0.14399999999999999</v>
          </cell>
          <cell r="BK203">
            <v>0.14399999999999999</v>
          </cell>
          <cell r="BL203">
            <v>0.14399999999999999</v>
          </cell>
          <cell r="BM203">
            <v>0.14399999999999999</v>
          </cell>
          <cell r="BN203">
            <v>0.14399999999999999</v>
          </cell>
          <cell r="BO203">
            <v>0.14399999999999999</v>
          </cell>
          <cell r="BP203">
            <v>0.14399999999999999</v>
          </cell>
          <cell r="BQ203">
            <v>0.14399999999999999</v>
          </cell>
          <cell r="BR203">
            <v>0.14399999999999999</v>
          </cell>
          <cell r="BS203">
            <v>0.14399999999999999</v>
          </cell>
          <cell r="BT203" t="str">
            <v>CFE</v>
          </cell>
          <cell r="BU203" t="str">
            <v>INT</v>
          </cell>
          <cell r="BV203">
            <v>9.0299999999999994</v>
          </cell>
          <cell r="BW203">
            <v>9.0299999999999994</v>
          </cell>
          <cell r="BX203">
            <v>0</v>
          </cell>
          <cell r="BY203">
            <v>6.1221263162311114E-2</v>
          </cell>
          <cell r="BZ203">
            <v>6.4282326320426666</v>
          </cell>
          <cell r="CB203">
            <v>104.47499999999999</v>
          </cell>
          <cell r="CC203">
            <v>105</v>
          </cell>
          <cell r="CD203">
            <v>105</v>
          </cell>
        </row>
        <row r="204">
          <cell r="A204">
            <v>1</v>
          </cell>
          <cell r="B204">
            <v>7</v>
          </cell>
          <cell r="C204" t="str">
            <v>DIC</v>
          </cell>
          <cell r="D204">
            <v>47818</v>
          </cell>
          <cell r="E204">
            <v>2030</v>
          </cell>
          <cell r="F204" t="str">
            <v>BACURATO</v>
          </cell>
          <cell r="G204">
            <v>1</v>
          </cell>
          <cell r="H204" t="str">
            <v>HID</v>
          </cell>
          <cell r="I204">
            <v>46</v>
          </cell>
          <cell r="J204">
            <v>46</v>
          </cell>
          <cell r="K204" t="str">
            <v>JUL</v>
          </cell>
          <cell r="L204">
            <v>1987</v>
          </cell>
          <cell r="M204" t="str">
            <v>NOR</v>
          </cell>
          <cell r="N204" t="str">
            <v>MOCHIS</v>
          </cell>
          <cell r="O204" t="str">
            <v>HID</v>
          </cell>
          <cell r="P204">
            <v>31959</v>
          </cell>
          <cell r="Q204">
            <v>0.23</v>
          </cell>
          <cell r="R204">
            <v>0.80500000000000005</v>
          </cell>
          <cell r="S204">
            <v>45.77</v>
          </cell>
          <cell r="T204">
            <v>5.0000000000000001E-3</v>
          </cell>
          <cell r="U204">
            <v>2030</v>
          </cell>
          <cell r="V204" t="str">
            <v>N</v>
          </cell>
          <cell r="W204" t="str">
            <v>SIN</v>
          </cell>
          <cell r="X204">
            <v>6.2500000000000003E-3</v>
          </cell>
          <cell r="Y204">
            <v>6.2500000000000003E-3</v>
          </cell>
          <cell r="Z204">
            <v>6.2500000000000003E-3</v>
          </cell>
          <cell r="AA204">
            <v>6.2500000000000003E-3</v>
          </cell>
          <cell r="AB204">
            <v>1.25E-3</v>
          </cell>
          <cell r="AC204">
            <v>1.25E-3</v>
          </cell>
          <cell r="AD204">
            <v>1.25E-3</v>
          </cell>
          <cell r="AE204">
            <v>1.25E-3</v>
          </cell>
          <cell r="AF204">
            <v>1.25E-3</v>
          </cell>
          <cell r="AG204">
            <v>1.25E-3</v>
          </cell>
          <cell r="AH204">
            <v>1.25E-3</v>
          </cell>
          <cell r="AI204">
            <v>5.0000000000000001E-3</v>
          </cell>
          <cell r="AJ204">
            <v>1.7500000000000002E-2</v>
          </cell>
          <cell r="AK204">
            <v>1.7500000000000002E-2</v>
          </cell>
          <cell r="AL204">
            <v>1.7500000000000002E-2</v>
          </cell>
          <cell r="AM204">
            <v>1.7500000000000002E-2</v>
          </cell>
          <cell r="AN204">
            <v>1.7500000000000002E-2</v>
          </cell>
          <cell r="AO204">
            <v>1.7500000000000002E-2</v>
          </cell>
          <cell r="AP204">
            <v>1.7500000000000002E-2</v>
          </cell>
          <cell r="AQ204">
            <v>1.7500000000000002E-2</v>
          </cell>
          <cell r="AR204">
            <v>1.7500000000000002E-2</v>
          </cell>
          <cell r="AS204">
            <v>1.7500000000000002E-2</v>
          </cell>
          <cell r="AT204">
            <v>1.7500000000000002E-2</v>
          </cell>
          <cell r="AU204">
            <v>1.7500000000000002E-2</v>
          </cell>
          <cell r="AV204">
            <v>6.2500000000000003E-3</v>
          </cell>
          <cell r="AW204">
            <v>6.2500000000000003E-3</v>
          </cell>
          <cell r="AX204">
            <v>6.2500000000000003E-3</v>
          </cell>
          <cell r="AY204">
            <v>6.2500000000000003E-3</v>
          </cell>
          <cell r="AZ204">
            <v>1.25E-3</v>
          </cell>
          <cell r="BA204">
            <v>1.25E-3</v>
          </cell>
          <cell r="BB204">
            <v>1.25E-3</v>
          </cell>
          <cell r="BC204">
            <v>1.25E-3</v>
          </cell>
          <cell r="BD204">
            <v>1.25E-3</v>
          </cell>
          <cell r="BE204">
            <v>1.25E-3</v>
          </cell>
          <cell r="BF204">
            <v>1.25E-3</v>
          </cell>
          <cell r="BG204">
            <v>5.0000000000000001E-3</v>
          </cell>
          <cell r="BH204">
            <v>1.7500000000000002E-2</v>
          </cell>
          <cell r="BI204">
            <v>1.7500000000000002E-2</v>
          </cell>
          <cell r="BJ204">
            <v>1.7500000000000002E-2</v>
          </cell>
          <cell r="BK204">
            <v>1.7500000000000002E-2</v>
          </cell>
          <cell r="BL204">
            <v>1.7500000000000002E-2</v>
          </cell>
          <cell r="BM204">
            <v>1.7500000000000002E-2</v>
          </cell>
          <cell r="BN204">
            <v>1.7500000000000002E-2</v>
          </cell>
          <cell r="BO204">
            <v>1.7500000000000002E-2</v>
          </cell>
          <cell r="BP204">
            <v>1.7500000000000002E-2</v>
          </cell>
          <cell r="BQ204">
            <v>1.7500000000000002E-2</v>
          </cell>
          <cell r="BR204">
            <v>1.7500000000000002E-2</v>
          </cell>
          <cell r="BS204">
            <v>1.7500000000000002E-2</v>
          </cell>
          <cell r="BT204" t="str">
            <v>CFE</v>
          </cell>
          <cell r="BU204" t="str">
            <v>INT</v>
          </cell>
          <cell r="BV204">
            <v>0.23</v>
          </cell>
          <cell r="BW204">
            <v>0.23</v>
          </cell>
          <cell r="BX204">
            <v>0</v>
          </cell>
          <cell r="BY204">
            <v>0</v>
          </cell>
          <cell r="CB204">
            <v>45.77</v>
          </cell>
          <cell r="CC204">
            <v>46</v>
          </cell>
          <cell r="CD204">
            <v>46</v>
          </cell>
          <cell r="CE204">
            <v>46</v>
          </cell>
        </row>
        <row r="205">
          <cell r="A205">
            <v>1</v>
          </cell>
          <cell r="B205">
            <v>9</v>
          </cell>
          <cell r="C205" t="str">
            <v>DIC</v>
          </cell>
          <cell r="D205">
            <v>47818</v>
          </cell>
          <cell r="E205">
            <v>2030</v>
          </cell>
          <cell r="F205" t="str">
            <v>A.  ALBINO  C.   (  PEÑITAS  )</v>
          </cell>
          <cell r="G205">
            <v>1</v>
          </cell>
          <cell r="H205" t="str">
            <v>HID</v>
          </cell>
          <cell r="I205">
            <v>105</v>
          </cell>
          <cell r="J205">
            <v>105</v>
          </cell>
          <cell r="K205" t="str">
            <v>SEP</v>
          </cell>
          <cell r="L205">
            <v>1987</v>
          </cell>
          <cell r="M205" t="str">
            <v>ORI</v>
          </cell>
          <cell r="N205" t="str">
            <v>TABASCO</v>
          </cell>
          <cell r="O205" t="str">
            <v>HID</v>
          </cell>
          <cell r="P205">
            <v>32021</v>
          </cell>
          <cell r="Q205">
            <v>9.0299999999999994</v>
          </cell>
          <cell r="R205">
            <v>15.12</v>
          </cell>
          <cell r="S205">
            <v>89.541767367957334</v>
          </cell>
          <cell r="T205">
            <v>5.0000000000000001E-3</v>
          </cell>
          <cell r="U205">
            <v>2030</v>
          </cell>
          <cell r="V205" t="str">
            <v>S</v>
          </cell>
          <cell r="W205" t="str">
            <v>CHIS</v>
          </cell>
          <cell r="X205">
            <v>0.10749999999999998</v>
          </cell>
          <cell r="Y205">
            <v>0.10749999999999998</v>
          </cell>
          <cell r="Z205">
            <v>0.10749999999999998</v>
          </cell>
          <cell r="AA205">
            <v>0.10749999999999998</v>
          </cell>
          <cell r="AB205">
            <v>2.1499999999999998E-2</v>
          </cell>
          <cell r="AC205">
            <v>2.1499999999999998E-2</v>
          </cell>
          <cell r="AD205">
            <v>2.1499999999999998E-2</v>
          </cell>
          <cell r="AE205">
            <v>2.1499999999999998E-2</v>
          </cell>
          <cell r="AF205">
            <v>2.1499999999999998E-2</v>
          </cell>
          <cell r="AG205">
            <v>2.1499999999999998E-2</v>
          </cell>
          <cell r="AH205">
            <v>2.1499999999999998E-2</v>
          </cell>
          <cell r="AI205">
            <v>8.5999999999999993E-2</v>
          </cell>
          <cell r="AJ205">
            <v>0.14399999999999999</v>
          </cell>
          <cell r="AK205">
            <v>0.14399999999999999</v>
          </cell>
          <cell r="AL205">
            <v>0.14399999999999999</v>
          </cell>
          <cell r="AM205">
            <v>0.14399999999999999</v>
          </cell>
          <cell r="AN205">
            <v>0.14399999999999999</v>
          </cell>
          <cell r="AO205">
            <v>0.14399999999999999</v>
          </cell>
          <cell r="AP205">
            <v>0.14399999999999999</v>
          </cell>
          <cell r="AQ205">
            <v>0.14399999999999999</v>
          </cell>
          <cell r="AR205">
            <v>0.14399999999999999</v>
          </cell>
          <cell r="AS205">
            <v>0.14399999999999999</v>
          </cell>
          <cell r="AT205">
            <v>0.14399999999999999</v>
          </cell>
          <cell r="AU205">
            <v>0.14399999999999999</v>
          </cell>
          <cell r="AV205">
            <v>0.10749999999999998</v>
          </cell>
          <cell r="AW205">
            <v>0.10749999999999998</v>
          </cell>
          <cell r="AX205">
            <v>0.10749999999999998</v>
          </cell>
          <cell r="AY205">
            <v>0.10749999999999998</v>
          </cell>
          <cell r="AZ205">
            <v>2.1499999999999998E-2</v>
          </cell>
          <cell r="BA205">
            <v>2.1499999999999998E-2</v>
          </cell>
          <cell r="BB205">
            <v>2.1499999999999998E-2</v>
          </cell>
          <cell r="BC205">
            <v>2.1499999999999998E-2</v>
          </cell>
          <cell r="BD205">
            <v>2.1499999999999998E-2</v>
          </cell>
          <cell r="BE205">
            <v>2.1499999999999998E-2</v>
          </cell>
          <cell r="BF205">
            <v>2.1499999999999998E-2</v>
          </cell>
          <cell r="BG205">
            <v>8.5999999999999993E-2</v>
          </cell>
          <cell r="BH205">
            <v>0.14399999999999999</v>
          </cell>
          <cell r="BI205">
            <v>0.14399999999999999</v>
          </cell>
          <cell r="BJ205">
            <v>0.14399999999999999</v>
          </cell>
          <cell r="BK205">
            <v>0.14399999999999999</v>
          </cell>
          <cell r="BL205">
            <v>0.14399999999999999</v>
          </cell>
          <cell r="BM205">
            <v>0.14399999999999999</v>
          </cell>
          <cell r="BN205">
            <v>0.14399999999999999</v>
          </cell>
          <cell r="BO205">
            <v>0.14399999999999999</v>
          </cell>
          <cell r="BP205">
            <v>0.14399999999999999</v>
          </cell>
          <cell r="BQ205">
            <v>0.14399999999999999</v>
          </cell>
          <cell r="BR205">
            <v>0.14399999999999999</v>
          </cell>
          <cell r="BS205">
            <v>0.14399999999999999</v>
          </cell>
          <cell r="BT205" t="str">
            <v>CFE</v>
          </cell>
          <cell r="BU205" t="str">
            <v>INT</v>
          </cell>
          <cell r="BV205">
            <v>9.0299999999999994</v>
          </cell>
          <cell r="BW205">
            <v>9.0299999999999994</v>
          </cell>
          <cell r="BX205">
            <v>0</v>
          </cell>
          <cell r="BY205">
            <v>6.1221263162311114E-2</v>
          </cell>
          <cell r="BZ205">
            <v>6.4282326320426666</v>
          </cell>
          <cell r="CB205">
            <v>104.47499999999999</v>
          </cell>
          <cell r="CC205">
            <v>105</v>
          </cell>
          <cell r="CD205">
            <v>105</v>
          </cell>
        </row>
        <row r="206">
          <cell r="A206">
            <v>1</v>
          </cell>
          <cell r="B206">
            <v>9</v>
          </cell>
          <cell r="C206" t="str">
            <v>DIC</v>
          </cell>
          <cell r="D206">
            <v>47818</v>
          </cell>
          <cell r="E206">
            <v>2030</v>
          </cell>
          <cell r="F206" t="str">
            <v>LA AMISTAD</v>
          </cell>
          <cell r="G206">
            <v>2</v>
          </cell>
          <cell r="H206" t="str">
            <v>HID</v>
          </cell>
          <cell r="I206">
            <v>33</v>
          </cell>
          <cell r="J206">
            <v>33</v>
          </cell>
          <cell r="K206" t="str">
            <v>SEP</v>
          </cell>
          <cell r="L206">
            <v>1987</v>
          </cell>
          <cell r="M206" t="str">
            <v>NES</v>
          </cell>
          <cell r="N206" t="str">
            <v>RIOESCOND</v>
          </cell>
          <cell r="O206" t="str">
            <v>HID</v>
          </cell>
          <cell r="P206">
            <v>32021</v>
          </cell>
          <cell r="Q206">
            <v>0.16500000000000001</v>
          </cell>
          <cell r="R206">
            <v>1.7985</v>
          </cell>
          <cell r="S206">
            <v>30.814698315643735</v>
          </cell>
          <cell r="T206">
            <v>5.0000000000000001E-3</v>
          </cell>
          <cell r="U206">
            <v>2030</v>
          </cell>
          <cell r="V206" t="str">
            <v>N</v>
          </cell>
          <cell r="W206" t="str">
            <v>COAH</v>
          </cell>
          <cell r="X206">
            <v>6.2500000000000003E-3</v>
          </cell>
          <cell r="Y206">
            <v>6.2500000000000003E-3</v>
          </cell>
          <cell r="Z206">
            <v>6.2500000000000003E-3</v>
          </cell>
          <cell r="AA206">
            <v>6.2500000000000003E-3</v>
          </cell>
          <cell r="AB206">
            <v>1.25E-3</v>
          </cell>
          <cell r="AC206">
            <v>1.25E-3</v>
          </cell>
          <cell r="AD206">
            <v>1.25E-3</v>
          </cell>
          <cell r="AE206">
            <v>1.25E-3</v>
          </cell>
          <cell r="AF206">
            <v>1.25E-3</v>
          </cell>
          <cell r="AG206">
            <v>1.25E-3</v>
          </cell>
          <cell r="AH206">
            <v>1.25E-3</v>
          </cell>
          <cell r="AI206">
            <v>5.0000000000000001E-3</v>
          </cell>
          <cell r="AJ206">
            <v>5.45E-2</v>
          </cell>
          <cell r="AK206">
            <v>5.45E-2</v>
          </cell>
          <cell r="AL206">
            <v>5.45E-2</v>
          </cell>
          <cell r="AM206">
            <v>5.45E-2</v>
          </cell>
          <cell r="AN206">
            <v>5.45E-2</v>
          </cell>
          <cell r="AO206">
            <v>5.45E-2</v>
          </cell>
          <cell r="AP206">
            <v>5.45E-2</v>
          </cell>
          <cell r="AQ206">
            <v>5.45E-2</v>
          </cell>
          <cell r="AR206">
            <v>5.45E-2</v>
          </cell>
          <cell r="AS206">
            <v>5.45E-2</v>
          </cell>
          <cell r="AT206">
            <v>5.45E-2</v>
          </cell>
          <cell r="AU206">
            <v>5.45E-2</v>
          </cell>
          <cell r="AV206">
            <v>6.2500000000000003E-3</v>
          </cell>
          <cell r="AW206">
            <v>6.2500000000000003E-3</v>
          </cell>
          <cell r="AX206">
            <v>6.2500000000000003E-3</v>
          </cell>
          <cell r="AY206">
            <v>6.2500000000000003E-3</v>
          </cell>
          <cell r="AZ206">
            <v>1.25E-3</v>
          </cell>
          <cell r="BA206">
            <v>1.25E-3</v>
          </cell>
          <cell r="BB206">
            <v>1.25E-3</v>
          </cell>
          <cell r="BC206">
            <v>1.25E-3</v>
          </cell>
          <cell r="BD206">
            <v>1.25E-3</v>
          </cell>
          <cell r="BE206">
            <v>1.25E-3</v>
          </cell>
          <cell r="BF206">
            <v>1.25E-3</v>
          </cell>
          <cell r="BG206">
            <v>5.0000000000000001E-3</v>
          </cell>
          <cell r="BH206">
            <v>5.45E-2</v>
          </cell>
          <cell r="BI206">
            <v>5.45E-2</v>
          </cell>
          <cell r="BJ206">
            <v>5.45E-2</v>
          </cell>
          <cell r="BK206">
            <v>5.45E-2</v>
          </cell>
          <cell r="BL206">
            <v>5.45E-2</v>
          </cell>
          <cell r="BM206">
            <v>5.45E-2</v>
          </cell>
          <cell r="BN206">
            <v>5.45E-2</v>
          </cell>
          <cell r="BO206">
            <v>5.45E-2</v>
          </cell>
          <cell r="BP206">
            <v>5.45E-2</v>
          </cell>
          <cell r="BQ206">
            <v>5.45E-2</v>
          </cell>
          <cell r="BR206">
            <v>5.45E-2</v>
          </cell>
          <cell r="BS206">
            <v>5.45E-2</v>
          </cell>
          <cell r="BT206" t="str">
            <v>CFE</v>
          </cell>
          <cell r="BU206" t="str">
            <v>INT</v>
          </cell>
          <cell r="BV206">
            <v>0.16500000000000001</v>
          </cell>
          <cell r="BW206">
            <v>0.16500000000000001</v>
          </cell>
          <cell r="BX206">
            <v>0</v>
          </cell>
          <cell r="BY206">
            <v>6.1221263162311114E-2</v>
          </cell>
          <cell r="BZ206">
            <v>2.0203016843562667</v>
          </cell>
          <cell r="CB206">
            <v>32.835000000000001</v>
          </cell>
          <cell r="CC206">
            <v>33</v>
          </cell>
          <cell r="CD206">
            <v>33</v>
          </cell>
        </row>
        <row r="207">
          <cell r="A207">
            <v>1</v>
          </cell>
          <cell r="B207">
            <v>9</v>
          </cell>
          <cell r="C207" t="str">
            <v>DIC</v>
          </cell>
          <cell r="D207">
            <v>47818</v>
          </cell>
          <cell r="E207">
            <v>2030</v>
          </cell>
          <cell r="F207" t="str">
            <v>C.  RAMÍREZ  U.  ( CARACOL )</v>
          </cell>
          <cell r="G207">
            <v>3</v>
          </cell>
          <cell r="H207" t="str">
            <v>HID</v>
          </cell>
          <cell r="I207">
            <v>200</v>
          </cell>
          <cell r="J207">
            <v>200</v>
          </cell>
          <cell r="K207" t="str">
            <v>SEP</v>
          </cell>
          <cell r="L207">
            <v>1987</v>
          </cell>
          <cell r="M207" t="str">
            <v>ORI</v>
          </cell>
          <cell r="N207" t="str">
            <v>ACAPULCO</v>
          </cell>
          <cell r="O207" t="str">
            <v>HID</v>
          </cell>
          <cell r="P207">
            <v>32021</v>
          </cell>
          <cell r="Q207">
            <v>12.120000000000001</v>
          </cell>
          <cell r="R207">
            <v>1</v>
          </cell>
          <cell r="S207">
            <v>175.63574736753776</v>
          </cell>
          <cell r="T207">
            <v>5.0000000000000001E-3</v>
          </cell>
          <cell r="U207">
            <v>2030</v>
          </cell>
          <cell r="V207" t="str">
            <v>S</v>
          </cell>
          <cell r="W207" t="str">
            <v>GRO</v>
          </cell>
          <cell r="X207">
            <v>7.5749999999999998E-2</v>
          </cell>
          <cell r="Y207">
            <v>7.5749999999999998E-2</v>
          </cell>
          <cell r="Z207">
            <v>7.5749999999999998E-2</v>
          </cell>
          <cell r="AA207">
            <v>7.5749999999999998E-2</v>
          </cell>
          <cell r="AB207">
            <v>1.515E-2</v>
          </cell>
          <cell r="AC207">
            <v>1.515E-2</v>
          </cell>
          <cell r="AD207">
            <v>1.515E-2</v>
          </cell>
          <cell r="AE207">
            <v>1.515E-2</v>
          </cell>
          <cell r="AF207">
            <v>1.515E-2</v>
          </cell>
          <cell r="AG207">
            <v>1.515E-2</v>
          </cell>
          <cell r="AH207">
            <v>1.515E-2</v>
          </cell>
          <cell r="AI207">
            <v>6.0600000000000001E-2</v>
          </cell>
          <cell r="AJ207">
            <v>5.0000000000000001E-3</v>
          </cell>
          <cell r="AK207">
            <v>5.0000000000000001E-3</v>
          </cell>
          <cell r="AL207">
            <v>5.0000000000000001E-3</v>
          </cell>
          <cell r="AM207">
            <v>5.0000000000000001E-3</v>
          </cell>
          <cell r="AN207">
            <v>5.0000000000000001E-3</v>
          </cell>
          <cell r="AO207">
            <v>5.0000000000000001E-3</v>
          </cell>
          <cell r="AP207">
            <v>5.0000000000000001E-3</v>
          </cell>
          <cell r="AQ207">
            <v>5.0000000000000001E-3</v>
          </cell>
          <cell r="AR207">
            <v>5.0000000000000001E-3</v>
          </cell>
          <cell r="AS207">
            <v>5.0000000000000001E-3</v>
          </cell>
          <cell r="AT207">
            <v>5.0000000000000001E-3</v>
          </cell>
          <cell r="AU207">
            <v>5.0000000000000001E-3</v>
          </cell>
          <cell r="AV207">
            <v>7.5749999999999998E-2</v>
          </cell>
          <cell r="AW207">
            <v>7.5749999999999998E-2</v>
          </cell>
          <cell r="AX207">
            <v>7.5749999999999998E-2</v>
          </cell>
          <cell r="AY207">
            <v>7.5749999999999998E-2</v>
          </cell>
          <cell r="AZ207">
            <v>1.515E-2</v>
          </cell>
          <cell r="BA207">
            <v>1.515E-2</v>
          </cell>
          <cell r="BB207">
            <v>1.515E-2</v>
          </cell>
          <cell r="BC207">
            <v>1.515E-2</v>
          </cell>
          <cell r="BD207">
            <v>1.515E-2</v>
          </cell>
          <cell r="BE207">
            <v>1.515E-2</v>
          </cell>
          <cell r="BF207">
            <v>1.515E-2</v>
          </cell>
          <cell r="BG207">
            <v>6.0600000000000001E-2</v>
          </cell>
          <cell r="BH207">
            <v>5.0000000000000001E-3</v>
          </cell>
          <cell r="BI207">
            <v>5.0000000000000001E-3</v>
          </cell>
          <cell r="BJ207">
            <v>5.0000000000000001E-3</v>
          </cell>
          <cell r="BK207">
            <v>5.0000000000000001E-3</v>
          </cell>
          <cell r="BL207">
            <v>5.0000000000000001E-3</v>
          </cell>
          <cell r="BM207">
            <v>5.0000000000000001E-3</v>
          </cell>
          <cell r="BN207">
            <v>5.0000000000000001E-3</v>
          </cell>
          <cell r="BO207">
            <v>5.0000000000000001E-3</v>
          </cell>
          <cell r="BP207">
            <v>5.0000000000000001E-3</v>
          </cell>
          <cell r="BQ207">
            <v>5.0000000000000001E-3</v>
          </cell>
          <cell r="BR207">
            <v>5.0000000000000001E-3</v>
          </cell>
          <cell r="BS207">
            <v>5.0000000000000001E-3</v>
          </cell>
          <cell r="BT207" t="str">
            <v>CFE</v>
          </cell>
          <cell r="BU207" t="str">
            <v>INT</v>
          </cell>
          <cell r="BV207">
            <v>12.120000000000001</v>
          </cell>
          <cell r="BW207">
            <v>12.120000000000001</v>
          </cell>
          <cell r="BX207">
            <v>0</v>
          </cell>
          <cell r="BY207">
            <v>6.1221263162311114E-2</v>
          </cell>
          <cell r="BZ207">
            <v>12.244252632462223</v>
          </cell>
          <cell r="CB207">
            <v>199</v>
          </cell>
          <cell r="CC207">
            <v>200</v>
          </cell>
          <cell r="CD207">
            <v>200</v>
          </cell>
        </row>
        <row r="208">
          <cell r="A208">
            <v>1</v>
          </cell>
          <cell r="B208">
            <v>11</v>
          </cell>
          <cell r="C208" t="str">
            <v>DIC</v>
          </cell>
          <cell r="D208">
            <v>47818</v>
          </cell>
          <cell r="E208">
            <v>2030</v>
          </cell>
          <cell r="F208" t="str">
            <v>BACURATO</v>
          </cell>
          <cell r="G208">
            <v>2</v>
          </cell>
          <cell r="H208" t="str">
            <v>HID</v>
          </cell>
          <cell r="I208">
            <v>46</v>
          </cell>
          <cell r="J208">
            <v>46</v>
          </cell>
          <cell r="K208" t="str">
            <v>NOV</v>
          </cell>
          <cell r="L208">
            <v>1987</v>
          </cell>
          <cell r="M208" t="str">
            <v>NOR</v>
          </cell>
          <cell r="N208" t="str">
            <v>MOCHIS</v>
          </cell>
          <cell r="O208" t="str">
            <v>HID</v>
          </cell>
          <cell r="P208">
            <v>32082</v>
          </cell>
          <cell r="Q208">
            <v>0.23</v>
          </cell>
          <cell r="R208">
            <v>0.80500000000000005</v>
          </cell>
          <cell r="S208">
            <v>45.77</v>
          </cell>
          <cell r="T208">
            <v>5.0000000000000001E-3</v>
          </cell>
          <cell r="U208">
            <v>2030</v>
          </cell>
          <cell r="V208" t="str">
            <v>N</v>
          </cell>
          <cell r="W208" t="str">
            <v>SIN</v>
          </cell>
          <cell r="X208">
            <v>6.2500000000000003E-3</v>
          </cell>
          <cell r="Y208">
            <v>6.2500000000000003E-3</v>
          </cell>
          <cell r="Z208">
            <v>6.2500000000000003E-3</v>
          </cell>
          <cell r="AA208">
            <v>6.2500000000000003E-3</v>
          </cell>
          <cell r="AB208">
            <v>1.25E-3</v>
          </cell>
          <cell r="AC208">
            <v>1.25E-3</v>
          </cell>
          <cell r="AD208">
            <v>1.25E-3</v>
          </cell>
          <cell r="AE208">
            <v>1.25E-3</v>
          </cell>
          <cell r="AF208">
            <v>1.25E-3</v>
          </cell>
          <cell r="AG208">
            <v>1.25E-3</v>
          </cell>
          <cell r="AH208">
            <v>1.25E-3</v>
          </cell>
          <cell r="AI208">
            <v>5.0000000000000001E-3</v>
          </cell>
          <cell r="AJ208">
            <v>1.7500000000000002E-2</v>
          </cell>
          <cell r="AK208">
            <v>1.7500000000000002E-2</v>
          </cell>
          <cell r="AL208">
            <v>1.7500000000000002E-2</v>
          </cell>
          <cell r="AM208">
            <v>1.7500000000000002E-2</v>
          </cell>
          <cell r="AN208">
            <v>1.7500000000000002E-2</v>
          </cell>
          <cell r="AO208">
            <v>1.7500000000000002E-2</v>
          </cell>
          <cell r="AP208">
            <v>1.7500000000000002E-2</v>
          </cell>
          <cell r="AQ208">
            <v>1.7500000000000002E-2</v>
          </cell>
          <cell r="AR208">
            <v>1.7500000000000002E-2</v>
          </cell>
          <cell r="AS208">
            <v>1.7500000000000002E-2</v>
          </cell>
          <cell r="AT208">
            <v>1.7500000000000002E-2</v>
          </cell>
          <cell r="AU208">
            <v>1.7500000000000002E-2</v>
          </cell>
          <cell r="AV208">
            <v>6.2500000000000003E-3</v>
          </cell>
          <cell r="AW208">
            <v>6.2500000000000003E-3</v>
          </cell>
          <cell r="AX208">
            <v>6.2500000000000003E-3</v>
          </cell>
          <cell r="AY208">
            <v>6.2500000000000003E-3</v>
          </cell>
          <cell r="AZ208">
            <v>1.25E-3</v>
          </cell>
          <cell r="BA208">
            <v>1.25E-3</v>
          </cell>
          <cell r="BB208">
            <v>1.25E-3</v>
          </cell>
          <cell r="BC208">
            <v>1.25E-3</v>
          </cell>
          <cell r="BD208">
            <v>1.25E-3</v>
          </cell>
          <cell r="BE208">
            <v>1.25E-3</v>
          </cell>
          <cell r="BF208">
            <v>1.25E-3</v>
          </cell>
          <cell r="BG208">
            <v>5.0000000000000001E-3</v>
          </cell>
          <cell r="BH208">
            <v>1.7500000000000002E-2</v>
          </cell>
          <cell r="BI208">
            <v>1.7500000000000002E-2</v>
          </cell>
          <cell r="BJ208">
            <v>1.7500000000000002E-2</v>
          </cell>
          <cell r="BK208">
            <v>1.7500000000000002E-2</v>
          </cell>
          <cell r="BL208">
            <v>1.7500000000000002E-2</v>
          </cell>
          <cell r="BM208">
            <v>1.7500000000000002E-2</v>
          </cell>
          <cell r="BN208">
            <v>1.7500000000000002E-2</v>
          </cell>
          <cell r="BO208">
            <v>1.7500000000000002E-2</v>
          </cell>
          <cell r="BP208">
            <v>1.7500000000000002E-2</v>
          </cell>
          <cell r="BQ208">
            <v>1.7500000000000002E-2</v>
          </cell>
          <cell r="BR208">
            <v>1.7500000000000002E-2</v>
          </cell>
          <cell r="BS208">
            <v>1.7500000000000002E-2</v>
          </cell>
          <cell r="BT208" t="str">
            <v>CFE</v>
          </cell>
          <cell r="BU208" t="str">
            <v>INT</v>
          </cell>
          <cell r="BV208">
            <v>0.23</v>
          </cell>
          <cell r="BW208">
            <v>0.23</v>
          </cell>
          <cell r="BX208">
            <v>0</v>
          </cell>
          <cell r="BY208">
            <v>0</v>
          </cell>
          <cell r="CB208">
            <v>45.77</v>
          </cell>
          <cell r="CC208">
            <v>46</v>
          </cell>
          <cell r="CD208">
            <v>46</v>
          </cell>
          <cell r="CE208">
            <v>46</v>
          </cell>
        </row>
        <row r="209">
          <cell r="A209">
            <v>1</v>
          </cell>
          <cell r="B209">
            <v>8</v>
          </cell>
          <cell r="C209" t="str">
            <v>DIC</v>
          </cell>
          <cell r="D209">
            <v>47818</v>
          </cell>
          <cell r="E209">
            <v>2030</v>
          </cell>
          <cell r="F209" t="str">
            <v>R.  J. MARSAL  ( COMEDERO )</v>
          </cell>
          <cell r="G209">
            <v>1</v>
          </cell>
          <cell r="H209" t="str">
            <v>HID</v>
          </cell>
          <cell r="I209">
            <v>50</v>
          </cell>
          <cell r="J209">
            <v>50</v>
          </cell>
          <cell r="K209" t="str">
            <v>AGO</v>
          </cell>
          <cell r="L209">
            <v>1991</v>
          </cell>
          <cell r="M209" t="str">
            <v>NOR</v>
          </cell>
          <cell r="N209" t="str">
            <v>CULIACAN</v>
          </cell>
          <cell r="O209" t="str">
            <v>HID</v>
          </cell>
          <cell r="P209">
            <v>33451</v>
          </cell>
          <cell r="Q209">
            <v>0.25</v>
          </cell>
          <cell r="R209">
            <v>0.87500000000000011</v>
          </cell>
          <cell r="S209">
            <v>49.75</v>
          </cell>
          <cell r="T209">
            <v>5.0000000000000001E-3</v>
          </cell>
          <cell r="U209">
            <v>2030</v>
          </cell>
          <cell r="V209" t="str">
            <v>N</v>
          </cell>
          <cell r="W209" t="str">
            <v>SIN</v>
          </cell>
          <cell r="X209">
            <v>6.2500000000000003E-3</v>
          </cell>
          <cell r="Y209">
            <v>6.2500000000000003E-3</v>
          </cell>
          <cell r="Z209">
            <v>6.2500000000000003E-3</v>
          </cell>
          <cell r="AA209">
            <v>6.2500000000000003E-3</v>
          </cell>
          <cell r="AB209">
            <v>1.25E-3</v>
          </cell>
          <cell r="AC209">
            <v>1.25E-3</v>
          </cell>
          <cell r="AD209">
            <v>1.25E-3</v>
          </cell>
          <cell r="AE209">
            <v>1.25E-3</v>
          </cell>
          <cell r="AF209">
            <v>1.25E-3</v>
          </cell>
          <cell r="AG209">
            <v>1.25E-3</v>
          </cell>
          <cell r="AH209">
            <v>1.25E-3</v>
          </cell>
          <cell r="AI209">
            <v>5.0000000000000001E-3</v>
          </cell>
          <cell r="AJ209">
            <v>1.7500000000000002E-2</v>
          </cell>
          <cell r="AK209">
            <v>1.7500000000000002E-2</v>
          </cell>
          <cell r="AL209">
            <v>1.7500000000000002E-2</v>
          </cell>
          <cell r="AM209">
            <v>1.7500000000000002E-2</v>
          </cell>
          <cell r="AN209">
            <v>1.7500000000000002E-2</v>
          </cell>
          <cell r="AO209">
            <v>1.7500000000000002E-2</v>
          </cell>
          <cell r="AP209">
            <v>1.7500000000000002E-2</v>
          </cell>
          <cell r="AQ209">
            <v>1.7500000000000002E-2</v>
          </cell>
          <cell r="AR209">
            <v>1.7500000000000002E-2</v>
          </cell>
          <cell r="AS209">
            <v>1.7500000000000002E-2</v>
          </cell>
          <cell r="AT209">
            <v>1.7500000000000002E-2</v>
          </cell>
          <cell r="AU209">
            <v>1.7500000000000002E-2</v>
          </cell>
          <cell r="AV209">
            <v>6.2500000000000003E-3</v>
          </cell>
          <cell r="AW209">
            <v>6.2500000000000003E-3</v>
          </cell>
          <cell r="AX209">
            <v>6.2500000000000003E-3</v>
          </cell>
          <cell r="AY209">
            <v>6.2500000000000003E-3</v>
          </cell>
          <cell r="AZ209">
            <v>1.25E-3</v>
          </cell>
          <cell r="BA209">
            <v>1.25E-3</v>
          </cell>
          <cell r="BB209">
            <v>1.25E-3</v>
          </cell>
          <cell r="BC209">
            <v>1.25E-3</v>
          </cell>
          <cell r="BD209">
            <v>1.25E-3</v>
          </cell>
          <cell r="BE209">
            <v>1.25E-3</v>
          </cell>
          <cell r="BF209">
            <v>1.25E-3</v>
          </cell>
          <cell r="BG209">
            <v>5.0000000000000001E-3</v>
          </cell>
          <cell r="BH209">
            <v>1.7500000000000002E-2</v>
          </cell>
          <cell r="BI209">
            <v>1.7500000000000002E-2</v>
          </cell>
          <cell r="BJ209">
            <v>1.7500000000000002E-2</v>
          </cell>
          <cell r="BK209">
            <v>1.7500000000000002E-2</v>
          </cell>
          <cell r="BL209">
            <v>1.7500000000000002E-2</v>
          </cell>
          <cell r="BM209">
            <v>1.7500000000000002E-2</v>
          </cell>
          <cell r="BN209">
            <v>1.7500000000000002E-2</v>
          </cell>
          <cell r="BO209">
            <v>1.7500000000000002E-2</v>
          </cell>
          <cell r="BP209">
            <v>1.7500000000000002E-2</v>
          </cell>
          <cell r="BQ209">
            <v>1.7500000000000002E-2</v>
          </cell>
          <cell r="BR209">
            <v>1.7500000000000002E-2</v>
          </cell>
          <cell r="BS209">
            <v>1.7500000000000002E-2</v>
          </cell>
          <cell r="BT209" t="str">
            <v>CFE</v>
          </cell>
          <cell r="BU209" t="str">
            <v>INT</v>
          </cell>
          <cell r="BV209">
            <v>0.25</v>
          </cell>
          <cell r="BW209">
            <v>0.25</v>
          </cell>
          <cell r="BX209">
            <v>0</v>
          </cell>
          <cell r="BY209">
            <v>0</v>
          </cell>
          <cell r="CB209">
            <v>49.75</v>
          </cell>
          <cell r="CC209">
            <v>50</v>
          </cell>
          <cell r="CD209">
            <v>50</v>
          </cell>
          <cell r="CE209">
            <v>50</v>
          </cell>
        </row>
        <row r="210">
          <cell r="A210">
            <v>1</v>
          </cell>
          <cell r="B210">
            <v>12</v>
          </cell>
          <cell r="C210" t="str">
            <v>DIC</v>
          </cell>
          <cell r="D210">
            <v>47818</v>
          </cell>
          <cell r="E210">
            <v>2030</v>
          </cell>
          <cell r="F210" t="str">
            <v>R.  J. MARSAL  ( COMEDERO )</v>
          </cell>
          <cell r="G210">
            <v>2</v>
          </cell>
          <cell r="H210" t="str">
            <v>HID</v>
          </cell>
          <cell r="I210">
            <v>50</v>
          </cell>
          <cell r="J210">
            <v>50</v>
          </cell>
          <cell r="K210" t="str">
            <v>DIC</v>
          </cell>
          <cell r="L210">
            <v>1991</v>
          </cell>
          <cell r="M210" t="str">
            <v>NOR</v>
          </cell>
          <cell r="N210" t="str">
            <v>CULIACAN</v>
          </cell>
          <cell r="O210" t="str">
            <v>HID</v>
          </cell>
          <cell r="P210">
            <v>33573</v>
          </cell>
          <cell r="Q210">
            <v>0.25</v>
          </cell>
          <cell r="R210">
            <v>0.87500000000000011</v>
          </cell>
          <cell r="S210">
            <v>49.75</v>
          </cell>
          <cell r="T210">
            <v>5.0000000000000001E-3</v>
          </cell>
          <cell r="U210">
            <v>2030</v>
          </cell>
          <cell r="V210" t="str">
            <v>N</v>
          </cell>
          <cell r="W210" t="str">
            <v>SIN</v>
          </cell>
          <cell r="X210">
            <v>6.2500000000000003E-3</v>
          </cell>
          <cell r="Y210">
            <v>6.2500000000000003E-3</v>
          </cell>
          <cell r="Z210">
            <v>6.2500000000000003E-3</v>
          </cell>
          <cell r="AA210">
            <v>6.2500000000000003E-3</v>
          </cell>
          <cell r="AB210">
            <v>1.25E-3</v>
          </cell>
          <cell r="AC210">
            <v>1.25E-3</v>
          </cell>
          <cell r="AD210">
            <v>1.25E-3</v>
          </cell>
          <cell r="AE210">
            <v>1.25E-3</v>
          </cell>
          <cell r="AF210">
            <v>1.25E-3</v>
          </cell>
          <cell r="AG210">
            <v>1.25E-3</v>
          </cell>
          <cell r="AH210">
            <v>1.25E-3</v>
          </cell>
          <cell r="AI210">
            <v>5.0000000000000001E-3</v>
          </cell>
          <cell r="AJ210">
            <v>1.7500000000000002E-2</v>
          </cell>
          <cell r="AK210">
            <v>1.7500000000000002E-2</v>
          </cell>
          <cell r="AL210">
            <v>1.7500000000000002E-2</v>
          </cell>
          <cell r="AM210">
            <v>1.7500000000000002E-2</v>
          </cell>
          <cell r="AN210">
            <v>1.7500000000000002E-2</v>
          </cell>
          <cell r="AO210">
            <v>1.7500000000000002E-2</v>
          </cell>
          <cell r="AP210">
            <v>1.7500000000000002E-2</v>
          </cell>
          <cell r="AQ210">
            <v>1.7500000000000002E-2</v>
          </cell>
          <cell r="AR210">
            <v>1.7500000000000002E-2</v>
          </cell>
          <cell r="AS210">
            <v>1.7500000000000002E-2</v>
          </cell>
          <cell r="AT210">
            <v>1.7500000000000002E-2</v>
          </cell>
          <cell r="AU210">
            <v>1.7500000000000002E-2</v>
          </cell>
          <cell r="AV210">
            <v>6.2500000000000003E-3</v>
          </cell>
          <cell r="AW210">
            <v>6.2500000000000003E-3</v>
          </cell>
          <cell r="AX210">
            <v>6.2500000000000003E-3</v>
          </cell>
          <cell r="AY210">
            <v>6.2500000000000003E-3</v>
          </cell>
          <cell r="AZ210">
            <v>1.25E-3</v>
          </cell>
          <cell r="BA210">
            <v>1.25E-3</v>
          </cell>
          <cell r="BB210">
            <v>1.25E-3</v>
          </cell>
          <cell r="BC210">
            <v>1.25E-3</v>
          </cell>
          <cell r="BD210">
            <v>1.25E-3</v>
          </cell>
          <cell r="BE210">
            <v>1.25E-3</v>
          </cell>
          <cell r="BF210">
            <v>1.25E-3</v>
          </cell>
          <cell r="BG210">
            <v>5.0000000000000001E-3</v>
          </cell>
          <cell r="BH210">
            <v>1.7500000000000002E-2</v>
          </cell>
          <cell r="BI210">
            <v>1.7500000000000002E-2</v>
          </cell>
          <cell r="BJ210">
            <v>1.7500000000000002E-2</v>
          </cell>
          <cell r="BK210">
            <v>1.7500000000000002E-2</v>
          </cell>
          <cell r="BL210">
            <v>1.7500000000000002E-2</v>
          </cell>
          <cell r="BM210">
            <v>1.7500000000000002E-2</v>
          </cell>
          <cell r="BN210">
            <v>1.7500000000000002E-2</v>
          </cell>
          <cell r="BO210">
            <v>1.7500000000000002E-2</v>
          </cell>
          <cell r="BP210">
            <v>1.7500000000000002E-2</v>
          </cell>
          <cell r="BQ210">
            <v>1.7500000000000002E-2</v>
          </cell>
          <cell r="BR210">
            <v>1.7500000000000002E-2</v>
          </cell>
          <cell r="BS210">
            <v>1.7500000000000002E-2</v>
          </cell>
          <cell r="BT210" t="str">
            <v>CFE</v>
          </cell>
          <cell r="BU210" t="str">
            <v>INT</v>
          </cell>
          <cell r="BV210">
            <v>0.25</v>
          </cell>
          <cell r="BW210">
            <v>0.25</v>
          </cell>
          <cell r="BX210">
            <v>0</v>
          </cell>
          <cell r="BY210">
            <v>0</v>
          </cell>
          <cell r="CB210">
            <v>49.75</v>
          </cell>
          <cell r="CC210">
            <v>50</v>
          </cell>
          <cell r="CD210">
            <v>50</v>
          </cell>
          <cell r="CE210">
            <v>50</v>
          </cell>
        </row>
        <row r="211">
          <cell r="A211">
            <v>1</v>
          </cell>
          <cell r="B211">
            <v>9</v>
          </cell>
          <cell r="C211" t="str">
            <v>DIC</v>
          </cell>
          <cell r="D211">
            <v>47818</v>
          </cell>
          <cell r="E211">
            <v>2030</v>
          </cell>
          <cell r="F211" t="str">
            <v>V.   GÓMEZ   F.   ( AGUA PRIETA )</v>
          </cell>
          <cell r="G211">
            <v>1</v>
          </cell>
          <cell r="H211" t="str">
            <v>HID</v>
          </cell>
          <cell r="I211">
            <v>120</v>
          </cell>
          <cell r="J211">
            <v>120</v>
          </cell>
          <cell r="K211" t="str">
            <v>SEP</v>
          </cell>
          <cell r="L211">
            <v>1993</v>
          </cell>
          <cell r="M211" t="str">
            <v>OCC</v>
          </cell>
          <cell r="N211" t="str">
            <v>GUADALAJA</v>
          </cell>
          <cell r="O211" t="str">
            <v>HID</v>
          </cell>
          <cell r="P211">
            <v>34213</v>
          </cell>
          <cell r="Q211">
            <v>14.304</v>
          </cell>
          <cell r="R211">
            <v>0.6</v>
          </cell>
          <cell r="S211">
            <v>98.349448420522663</v>
          </cell>
          <cell r="T211">
            <v>5.0000000000000001E-3</v>
          </cell>
          <cell r="U211">
            <v>2030</v>
          </cell>
          <cell r="V211" t="str">
            <v>S</v>
          </cell>
          <cell r="W211" t="str">
            <v>JAL</v>
          </cell>
          <cell r="X211">
            <v>0.14899999999999999</v>
          </cell>
          <cell r="Y211">
            <v>0.14899999999999999</v>
          </cell>
          <cell r="Z211">
            <v>0.14899999999999999</v>
          </cell>
          <cell r="AA211">
            <v>0.14899999999999999</v>
          </cell>
          <cell r="AB211">
            <v>2.98E-2</v>
          </cell>
          <cell r="AC211">
            <v>2.98E-2</v>
          </cell>
          <cell r="AD211">
            <v>2.98E-2</v>
          </cell>
          <cell r="AE211">
            <v>2.98E-2</v>
          </cell>
          <cell r="AF211">
            <v>2.98E-2</v>
          </cell>
          <cell r="AG211">
            <v>2.98E-2</v>
          </cell>
          <cell r="AH211">
            <v>2.98E-2</v>
          </cell>
          <cell r="AI211">
            <v>0.1192</v>
          </cell>
          <cell r="AJ211">
            <v>5.0000000000000001E-3</v>
          </cell>
          <cell r="AK211">
            <v>5.0000000000000001E-3</v>
          </cell>
          <cell r="AL211">
            <v>5.0000000000000001E-3</v>
          </cell>
          <cell r="AM211">
            <v>5.0000000000000001E-3</v>
          </cell>
          <cell r="AN211">
            <v>5.0000000000000001E-3</v>
          </cell>
          <cell r="AO211">
            <v>5.0000000000000001E-3</v>
          </cell>
          <cell r="AP211">
            <v>5.0000000000000001E-3</v>
          </cell>
          <cell r="AQ211">
            <v>5.0000000000000001E-3</v>
          </cell>
          <cell r="AR211">
            <v>5.0000000000000001E-3</v>
          </cell>
          <cell r="AS211">
            <v>5.0000000000000001E-3</v>
          </cell>
          <cell r="AT211">
            <v>5.0000000000000001E-3</v>
          </cell>
          <cell r="AU211">
            <v>5.0000000000000001E-3</v>
          </cell>
          <cell r="AV211">
            <v>0.14899999999999999</v>
          </cell>
          <cell r="AW211">
            <v>0.14899999999999999</v>
          </cell>
          <cell r="AX211">
            <v>0.14899999999999999</v>
          </cell>
          <cell r="AY211">
            <v>0.14899999999999999</v>
          </cell>
          <cell r="AZ211">
            <v>2.98E-2</v>
          </cell>
          <cell r="BA211">
            <v>2.98E-2</v>
          </cell>
          <cell r="BB211">
            <v>2.98E-2</v>
          </cell>
          <cell r="BC211">
            <v>2.98E-2</v>
          </cell>
          <cell r="BD211">
            <v>2.98E-2</v>
          </cell>
          <cell r="BE211">
            <v>2.98E-2</v>
          </cell>
          <cell r="BF211">
            <v>2.98E-2</v>
          </cell>
          <cell r="BG211">
            <v>0.1192</v>
          </cell>
          <cell r="BH211">
            <v>5.0000000000000001E-3</v>
          </cell>
          <cell r="BI211">
            <v>5.0000000000000001E-3</v>
          </cell>
          <cell r="BJ211">
            <v>5.0000000000000001E-3</v>
          </cell>
          <cell r="BK211">
            <v>5.0000000000000001E-3</v>
          </cell>
          <cell r="BL211">
            <v>5.0000000000000001E-3</v>
          </cell>
          <cell r="BM211">
            <v>5.0000000000000001E-3</v>
          </cell>
          <cell r="BN211">
            <v>5.0000000000000001E-3</v>
          </cell>
          <cell r="BO211">
            <v>5.0000000000000001E-3</v>
          </cell>
          <cell r="BP211">
            <v>5.0000000000000001E-3</v>
          </cell>
          <cell r="BQ211">
            <v>5.0000000000000001E-3</v>
          </cell>
          <cell r="BR211">
            <v>5.0000000000000001E-3</v>
          </cell>
          <cell r="BS211">
            <v>5.0000000000000001E-3</v>
          </cell>
          <cell r="BT211" t="str">
            <v>CFE</v>
          </cell>
          <cell r="BU211" t="str">
            <v>INT</v>
          </cell>
          <cell r="BV211">
            <v>14.304</v>
          </cell>
          <cell r="BW211">
            <v>14.304</v>
          </cell>
          <cell r="BX211">
            <v>0</v>
          </cell>
          <cell r="BY211">
            <v>6.1221263162311114E-2</v>
          </cell>
          <cell r="BZ211">
            <v>7.3465515794773335</v>
          </cell>
          <cell r="CB211">
            <v>119.4</v>
          </cell>
          <cell r="CC211">
            <v>120</v>
          </cell>
          <cell r="CD211">
            <v>120</v>
          </cell>
        </row>
        <row r="212">
          <cell r="A212">
            <v>1</v>
          </cell>
          <cell r="B212">
            <v>9</v>
          </cell>
          <cell r="C212" t="str">
            <v>DIC</v>
          </cell>
          <cell r="D212">
            <v>47818</v>
          </cell>
          <cell r="E212">
            <v>2030</v>
          </cell>
          <cell r="F212" t="str">
            <v>V.   GÓMEZ   F.   ( AGUA PRIETA )</v>
          </cell>
          <cell r="G212">
            <v>2</v>
          </cell>
          <cell r="H212" t="str">
            <v>HID</v>
          </cell>
          <cell r="I212">
            <v>120</v>
          </cell>
          <cell r="J212">
            <v>120</v>
          </cell>
          <cell r="K212" t="str">
            <v>SEP</v>
          </cell>
          <cell r="L212">
            <v>1993</v>
          </cell>
          <cell r="M212" t="str">
            <v>OCC</v>
          </cell>
          <cell r="N212" t="str">
            <v>GUADALAJA</v>
          </cell>
          <cell r="O212" t="str">
            <v>HID</v>
          </cell>
          <cell r="P212">
            <v>34213</v>
          </cell>
          <cell r="Q212">
            <v>14.304</v>
          </cell>
          <cell r="R212">
            <v>0.6</v>
          </cell>
          <cell r="S212">
            <v>98.349448420522663</v>
          </cell>
          <cell r="T212">
            <v>5.0000000000000001E-3</v>
          </cell>
          <cell r="U212">
            <v>2030</v>
          </cell>
          <cell r="V212" t="str">
            <v>S</v>
          </cell>
          <cell r="W212" t="str">
            <v>JAL</v>
          </cell>
          <cell r="X212">
            <v>0.14899999999999999</v>
          </cell>
          <cell r="Y212">
            <v>0.14899999999999999</v>
          </cell>
          <cell r="Z212">
            <v>0.14899999999999999</v>
          </cell>
          <cell r="AA212">
            <v>0.14899999999999999</v>
          </cell>
          <cell r="AB212">
            <v>2.98E-2</v>
          </cell>
          <cell r="AC212">
            <v>2.98E-2</v>
          </cell>
          <cell r="AD212">
            <v>2.98E-2</v>
          </cell>
          <cell r="AE212">
            <v>2.98E-2</v>
          </cell>
          <cell r="AF212">
            <v>2.98E-2</v>
          </cell>
          <cell r="AG212">
            <v>2.98E-2</v>
          </cell>
          <cell r="AH212">
            <v>2.98E-2</v>
          </cell>
          <cell r="AI212">
            <v>0.1192</v>
          </cell>
          <cell r="AJ212">
            <v>5.0000000000000001E-3</v>
          </cell>
          <cell r="AK212">
            <v>5.0000000000000001E-3</v>
          </cell>
          <cell r="AL212">
            <v>5.0000000000000001E-3</v>
          </cell>
          <cell r="AM212">
            <v>5.0000000000000001E-3</v>
          </cell>
          <cell r="AN212">
            <v>5.0000000000000001E-3</v>
          </cell>
          <cell r="AO212">
            <v>5.0000000000000001E-3</v>
          </cell>
          <cell r="AP212">
            <v>5.0000000000000001E-3</v>
          </cell>
          <cell r="AQ212">
            <v>5.0000000000000001E-3</v>
          </cell>
          <cell r="AR212">
            <v>5.0000000000000001E-3</v>
          </cell>
          <cell r="AS212">
            <v>5.0000000000000001E-3</v>
          </cell>
          <cell r="AT212">
            <v>5.0000000000000001E-3</v>
          </cell>
          <cell r="AU212">
            <v>5.0000000000000001E-3</v>
          </cell>
          <cell r="AV212">
            <v>0.14899999999999999</v>
          </cell>
          <cell r="AW212">
            <v>0.14899999999999999</v>
          </cell>
          <cell r="AX212">
            <v>0.14899999999999999</v>
          </cell>
          <cell r="AY212">
            <v>0.14899999999999999</v>
          </cell>
          <cell r="AZ212">
            <v>2.98E-2</v>
          </cell>
          <cell r="BA212">
            <v>2.98E-2</v>
          </cell>
          <cell r="BB212">
            <v>2.98E-2</v>
          </cell>
          <cell r="BC212">
            <v>2.98E-2</v>
          </cell>
          <cell r="BD212">
            <v>2.98E-2</v>
          </cell>
          <cell r="BE212">
            <v>2.98E-2</v>
          </cell>
          <cell r="BF212">
            <v>2.98E-2</v>
          </cell>
          <cell r="BG212">
            <v>0.1192</v>
          </cell>
          <cell r="BH212">
            <v>5.0000000000000001E-3</v>
          </cell>
          <cell r="BI212">
            <v>5.0000000000000001E-3</v>
          </cell>
          <cell r="BJ212">
            <v>5.0000000000000001E-3</v>
          </cell>
          <cell r="BK212">
            <v>5.0000000000000001E-3</v>
          </cell>
          <cell r="BL212">
            <v>5.0000000000000001E-3</v>
          </cell>
          <cell r="BM212">
            <v>5.0000000000000001E-3</v>
          </cell>
          <cell r="BN212">
            <v>5.0000000000000001E-3</v>
          </cell>
          <cell r="BO212">
            <v>5.0000000000000001E-3</v>
          </cell>
          <cell r="BP212">
            <v>5.0000000000000001E-3</v>
          </cell>
          <cell r="BQ212">
            <v>5.0000000000000001E-3</v>
          </cell>
          <cell r="BR212">
            <v>5.0000000000000001E-3</v>
          </cell>
          <cell r="BS212">
            <v>5.0000000000000001E-3</v>
          </cell>
          <cell r="BT212" t="str">
            <v>CFE</v>
          </cell>
          <cell r="BU212" t="str">
            <v>INT</v>
          </cell>
          <cell r="BV212">
            <v>14.304</v>
          </cell>
          <cell r="BW212">
            <v>14.304</v>
          </cell>
          <cell r="BX212">
            <v>0</v>
          </cell>
          <cell r="BY212">
            <v>6.1221263162311114E-2</v>
          </cell>
          <cell r="BZ212">
            <v>7.3465515794773335</v>
          </cell>
          <cell r="CB212">
            <v>119.4</v>
          </cell>
          <cell r="CC212">
            <v>120</v>
          </cell>
          <cell r="CD212">
            <v>120</v>
          </cell>
        </row>
        <row r="213">
          <cell r="A213">
            <v>1</v>
          </cell>
          <cell r="B213">
            <v>9</v>
          </cell>
          <cell r="C213" t="str">
            <v>DIC</v>
          </cell>
          <cell r="D213">
            <v>47818</v>
          </cell>
          <cell r="E213">
            <v>2030</v>
          </cell>
          <cell r="F213" t="str">
            <v>AGUAMILPA</v>
          </cell>
          <cell r="G213">
            <v>1</v>
          </cell>
          <cell r="H213" t="str">
            <v>HID</v>
          </cell>
          <cell r="I213">
            <v>320</v>
          </cell>
          <cell r="J213">
            <v>320</v>
          </cell>
          <cell r="K213" t="str">
            <v>SEP</v>
          </cell>
          <cell r="L213">
            <v>1994</v>
          </cell>
          <cell r="M213" t="str">
            <v>OCC</v>
          </cell>
          <cell r="N213" t="str">
            <v>TEPIC</v>
          </cell>
          <cell r="O213" t="str">
            <v>HID</v>
          </cell>
          <cell r="P213">
            <v>34578</v>
          </cell>
          <cell r="Q213">
            <v>1.6</v>
          </cell>
          <cell r="R213">
            <v>7.68</v>
          </cell>
          <cell r="S213">
            <v>298.80919578806044</v>
          </cell>
          <cell r="T213">
            <v>5.0000000000000001E-3</v>
          </cell>
          <cell r="U213">
            <v>2030</v>
          </cell>
          <cell r="V213" t="str">
            <v>S</v>
          </cell>
          <cell r="W213" t="str">
            <v>NAY</v>
          </cell>
          <cell r="X213">
            <v>6.2500000000000003E-3</v>
          </cell>
          <cell r="Y213">
            <v>6.2500000000000003E-3</v>
          </cell>
          <cell r="Z213">
            <v>6.2500000000000003E-3</v>
          </cell>
          <cell r="AA213">
            <v>6.2500000000000003E-3</v>
          </cell>
          <cell r="AB213">
            <v>1.25E-3</v>
          </cell>
          <cell r="AC213">
            <v>1.25E-3</v>
          </cell>
          <cell r="AD213">
            <v>1.25E-3</v>
          </cell>
          <cell r="AE213">
            <v>1.25E-3</v>
          </cell>
          <cell r="AF213">
            <v>1.25E-3</v>
          </cell>
          <cell r="AG213">
            <v>1.25E-3</v>
          </cell>
          <cell r="AH213">
            <v>1.25E-3</v>
          </cell>
          <cell r="AI213">
            <v>5.0000000000000001E-3</v>
          </cell>
          <cell r="AJ213">
            <v>2.4E-2</v>
          </cell>
          <cell r="AK213">
            <v>2.4E-2</v>
          </cell>
          <cell r="AL213">
            <v>2.4E-2</v>
          </cell>
          <cell r="AM213">
            <v>2.4E-2</v>
          </cell>
          <cell r="AN213">
            <v>2.4E-2</v>
          </cell>
          <cell r="AO213">
            <v>2.4E-2</v>
          </cell>
          <cell r="AP213">
            <v>2.4E-2</v>
          </cell>
          <cell r="AQ213">
            <v>2.4E-2</v>
          </cell>
          <cell r="AR213">
            <v>2.4E-2</v>
          </cell>
          <cell r="AS213">
            <v>2.4E-2</v>
          </cell>
          <cell r="AT213">
            <v>2.4E-2</v>
          </cell>
          <cell r="AU213">
            <v>2.4E-2</v>
          </cell>
          <cell r="AV213">
            <v>6.2500000000000003E-3</v>
          </cell>
          <cell r="AW213">
            <v>6.2500000000000003E-3</v>
          </cell>
          <cell r="AX213">
            <v>6.2500000000000003E-3</v>
          </cell>
          <cell r="AY213">
            <v>6.2500000000000003E-3</v>
          </cell>
          <cell r="AZ213">
            <v>1.25E-3</v>
          </cell>
          <cell r="BA213">
            <v>1.25E-3</v>
          </cell>
          <cell r="BB213">
            <v>1.25E-3</v>
          </cell>
          <cell r="BC213">
            <v>1.25E-3</v>
          </cell>
          <cell r="BD213">
            <v>1.25E-3</v>
          </cell>
          <cell r="BE213">
            <v>1.25E-3</v>
          </cell>
          <cell r="BF213">
            <v>1.25E-3</v>
          </cell>
          <cell r="BG213">
            <v>5.0000000000000001E-3</v>
          </cell>
          <cell r="BH213">
            <v>2.4E-2</v>
          </cell>
          <cell r="BI213">
            <v>2.4E-2</v>
          </cell>
          <cell r="BJ213">
            <v>2.4E-2</v>
          </cell>
          <cell r="BK213">
            <v>2.4E-2</v>
          </cell>
          <cell r="BL213">
            <v>2.4E-2</v>
          </cell>
          <cell r="BM213">
            <v>2.4E-2</v>
          </cell>
          <cell r="BN213">
            <v>2.4E-2</v>
          </cell>
          <cell r="BO213">
            <v>2.4E-2</v>
          </cell>
          <cell r="BP213">
            <v>2.4E-2</v>
          </cell>
          <cell r="BQ213">
            <v>2.4E-2</v>
          </cell>
          <cell r="BR213">
            <v>2.4E-2</v>
          </cell>
          <cell r="BS213">
            <v>2.4E-2</v>
          </cell>
          <cell r="BT213" t="str">
            <v>CFE</v>
          </cell>
          <cell r="BU213" t="str">
            <v>INT</v>
          </cell>
          <cell r="BV213">
            <v>1.6</v>
          </cell>
          <cell r="BW213">
            <v>1.6</v>
          </cell>
          <cell r="BX213">
            <v>0</v>
          </cell>
          <cell r="BY213">
            <v>6.1221263162311114E-2</v>
          </cell>
          <cell r="BZ213">
            <v>19.590804211939556</v>
          </cell>
          <cell r="CB213">
            <v>318.39999999999998</v>
          </cell>
          <cell r="CC213">
            <v>320</v>
          </cell>
          <cell r="CD213">
            <v>320</v>
          </cell>
        </row>
        <row r="214">
          <cell r="A214">
            <v>1</v>
          </cell>
          <cell r="B214">
            <v>11</v>
          </cell>
          <cell r="C214" t="str">
            <v>DIC</v>
          </cell>
          <cell r="D214">
            <v>47818</v>
          </cell>
          <cell r="E214">
            <v>2030</v>
          </cell>
          <cell r="F214" t="str">
            <v>AGUAMILPA</v>
          </cell>
          <cell r="G214">
            <v>2</v>
          </cell>
          <cell r="H214" t="str">
            <v>HID</v>
          </cell>
          <cell r="I214">
            <v>320</v>
          </cell>
          <cell r="J214">
            <v>320</v>
          </cell>
          <cell r="K214" t="str">
            <v>NOV</v>
          </cell>
          <cell r="L214">
            <v>1994</v>
          </cell>
          <cell r="M214" t="str">
            <v>OCC</v>
          </cell>
          <cell r="N214" t="str">
            <v>TEPIC</v>
          </cell>
          <cell r="O214" t="str">
            <v>HID</v>
          </cell>
          <cell r="P214">
            <v>34639</v>
          </cell>
          <cell r="Q214">
            <v>1.6</v>
          </cell>
          <cell r="R214">
            <v>7.68</v>
          </cell>
          <cell r="S214">
            <v>298.80919578806044</v>
          </cell>
          <cell r="T214">
            <v>5.0000000000000001E-3</v>
          </cell>
          <cell r="U214">
            <v>2030</v>
          </cell>
          <cell r="V214" t="str">
            <v>S</v>
          </cell>
          <cell r="W214" t="str">
            <v>NAY</v>
          </cell>
          <cell r="X214">
            <v>6.2500000000000003E-3</v>
          </cell>
          <cell r="Y214">
            <v>6.2500000000000003E-3</v>
          </cell>
          <cell r="Z214">
            <v>6.2500000000000003E-3</v>
          </cell>
          <cell r="AA214">
            <v>6.2500000000000003E-3</v>
          </cell>
          <cell r="AB214">
            <v>1.25E-3</v>
          </cell>
          <cell r="AC214">
            <v>1.25E-3</v>
          </cell>
          <cell r="AD214">
            <v>1.25E-3</v>
          </cell>
          <cell r="AE214">
            <v>1.25E-3</v>
          </cell>
          <cell r="AF214">
            <v>1.25E-3</v>
          </cell>
          <cell r="AG214">
            <v>1.25E-3</v>
          </cell>
          <cell r="AH214">
            <v>1.25E-3</v>
          </cell>
          <cell r="AI214">
            <v>5.0000000000000001E-3</v>
          </cell>
          <cell r="AJ214">
            <v>2.4E-2</v>
          </cell>
          <cell r="AK214">
            <v>2.4E-2</v>
          </cell>
          <cell r="AL214">
            <v>2.4E-2</v>
          </cell>
          <cell r="AM214">
            <v>2.4E-2</v>
          </cell>
          <cell r="AN214">
            <v>2.4E-2</v>
          </cell>
          <cell r="AO214">
            <v>2.4E-2</v>
          </cell>
          <cell r="AP214">
            <v>2.4E-2</v>
          </cell>
          <cell r="AQ214">
            <v>2.4E-2</v>
          </cell>
          <cell r="AR214">
            <v>2.4E-2</v>
          </cell>
          <cell r="AS214">
            <v>2.4E-2</v>
          </cell>
          <cell r="AT214">
            <v>2.4E-2</v>
          </cell>
          <cell r="AU214">
            <v>2.4E-2</v>
          </cell>
          <cell r="AV214">
            <v>6.2500000000000003E-3</v>
          </cell>
          <cell r="AW214">
            <v>6.2500000000000003E-3</v>
          </cell>
          <cell r="AX214">
            <v>6.2500000000000003E-3</v>
          </cell>
          <cell r="AY214">
            <v>6.2500000000000003E-3</v>
          </cell>
          <cell r="AZ214">
            <v>1.25E-3</v>
          </cell>
          <cell r="BA214">
            <v>1.25E-3</v>
          </cell>
          <cell r="BB214">
            <v>1.25E-3</v>
          </cell>
          <cell r="BC214">
            <v>1.25E-3</v>
          </cell>
          <cell r="BD214">
            <v>1.25E-3</v>
          </cell>
          <cell r="BE214">
            <v>1.25E-3</v>
          </cell>
          <cell r="BF214">
            <v>1.25E-3</v>
          </cell>
          <cell r="BG214">
            <v>5.0000000000000001E-3</v>
          </cell>
          <cell r="BH214">
            <v>2.4E-2</v>
          </cell>
          <cell r="BI214">
            <v>2.4E-2</v>
          </cell>
          <cell r="BJ214">
            <v>2.4E-2</v>
          </cell>
          <cell r="BK214">
            <v>2.4E-2</v>
          </cell>
          <cell r="BL214">
            <v>2.4E-2</v>
          </cell>
          <cell r="BM214">
            <v>2.4E-2</v>
          </cell>
          <cell r="BN214">
            <v>2.4E-2</v>
          </cell>
          <cell r="BO214">
            <v>2.4E-2</v>
          </cell>
          <cell r="BP214">
            <v>2.4E-2</v>
          </cell>
          <cell r="BQ214">
            <v>2.4E-2</v>
          </cell>
          <cell r="BR214">
            <v>2.4E-2</v>
          </cell>
          <cell r="BS214">
            <v>2.4E-2</v>
          </cell>
          <cell r="BT214" t="str">
            <v>CFE</v>
          </cell>
          <cell r="BU214" t="str">
            <v>INT</v>
          </cell>
          <cell r="BV214">
            <v>1.6</v>
          </cell>
          <cell r="BW214">
            <v>1.6</v>
          </cell>
          <cell r="BX214">
            <v>0</v>
          </cell>
          <cell r="BY214">
            <v>6.1221263162311114E-2</v>
          </cell>
          <cell r="BZ214">
            <v>19.590804211939556</v>
          </cell>
          <cell r="CB214">
            <v>318.39999999999998</v>
          </cell>
          <cell r="CC214">
            <v>320</v>
          </cell>
          <cell r="CD214">
            <v>320</v>
          </cell>
        </row>
        <row r="215">
          <cell r="A215">
            <v>1</v>
          </cell>
          <cell r="B215">
            <v>12</v>
          </cell>
          <cell r="C215" t="str">
            <v>DIC</v>
          </cell>
          <cell r="D215">
            <v>47818</v>
          </cell>
          <cell r="E215">
            <v>2030</v>
          </cell>
          <cell r="F215" t="str">
            <v>AGUAMILPA</v>
          </cell>
          <cell r="G215">
            <v>3</v>
          </cell>
          <cell r="H215" t="str">
            <v>HID</v>
          </cell>
          <cell r="I215">
            <v>320</v>
          </cell>
          <cell r="J215">
            <v>320</v>
          </cell>
          <cell r="K215" t="str">
            <v>DIC</v>
          </cell>
          <cell r="L215">
            <v>1994</v>
          </cell>
          <cell r="M215" t="str">
            <v>OCC</v>
          </cell>
          <cell r="N215" t="str">
            <v>TEPIC</v>
          </cell>
          <cell r="O215" t="str">
            <v>HID</v>
          </cell>
          <cell r="P215">
            <v>34669</v>
          </cell>
          <cell r="Q215">
            <v>1.6</v>
          </cell>
          <cell r="R215">
            <v>7.68</v>
          </cell>
          <cell r="S215">
            <v>298.80919578806044</v>
          </cell>
          <cell r="T215">
            <v>5.0000000000000001E-3</v>
          </cell>
          <cell r="U215">
            <v>2030</v>
          </cell>
          <cell r="V215" t="str">
            <v>S</v>
          </cell>
          <cell r="W215" t="str">
            <v>NAY</v>
          </cell>
          <cell r="X215">
            <v>6.2500000000000003E-3</v>
          </cell>
          <cell r="Y215">
            <v>6.2500000000000003E-3</v>
          </cell>
          <cell r="Z215">
            <v>6.2500000000000003E-3</v>
          </cell>
          <cell r="AA215">
            <v>6.2500000000000003E-3</v>
          </cell>
          <cell r="AB215">
            <v>1.25E-3</v>
          </cell>
          <cell r="AC215">
            <v>1.25E-3</v>
          </cell>
          <cell r="AD215">
            <v>1.25E-3</v>
          </cell>
          <cell r="AE215">
            <v>1.25E-3</v>
          </cell>
          <cell r="AF215">
            <v>1.25E-3</v>
          </cell>
          <cell r="AG215">
            <v>1.25E-3</v>
          </cell>
          <cell r="AH215">
            <v>1.25E-3</v>
          </cell>
          <cell r="AI215">
            <v>5.0000000000000001E-3</v>
          </cell>
          <cell r="AJ215">
            <v>2.4E-2</v>
          </cell>
          <cell r="AK215">
            <v>2.4E-2</v>
          </cell>
          <cell r="AL215">
            <v>2.4E-2</v>
          </cell>
          <cell r="AM215">
            <v>2.4E-2</v>
          </cell>
          <cell r="AN215">
            <v>2.4E-2</v>
          </cell>
          <cell r="AO215">
            <v>2.4E-2</v>
          </cell>
          <cell r="AP215">
            <v>2.4E-2</v>
          </cell>
          <cell r="AQ215">
            <v>2.4E-2</v>
          </cell>
          <cell r="AR215">
            <v>2.4E-2</v>
          </cell>
          <cell r="AS215">
            <v>2.4E-2</v>
          </cell>
          <cell r="AT215">
            <v>2.4E-2</v>
          </cell>
          <cell r="AU215">
            <v>2.4E-2</v>
          </cell>
          <cell r="AV215">
            <v>6.2500000000000003E-3</v>
          </cell>
          <cell r="AW215">
            <v>6.2500000000000003E-3</v>
          </cell>
          <cell r="AX215">
            <v>6.2500000000000003E-3</v>
          </cell>
          <cell r="AY215">
            <v>6.2500000000000003E-3</v>
          </cell>
          <cell r="AZ215">
            <v>1.25E-3</v>
          </cell>
          <cell r="BA215">
            <v>1.25E-3</v>
          </cell>
          <cell r="BB215">
            <v>1.25E-3</v>
          </cell>
          <cell r="BC215">
            <v>1.25E-3</v>
          </cell>
          <cell r="BD215">
            <v>1.25E-3</v>
          </cell>
          <cell r="BE215">
            <v>1.25E-3</v>
          </cell>
          <cell r="BF215">
            <v>1.25E-3</v>
          </cell>
          <cell r="BG215">
            <v>5.0000000000000001E-3</v>
          </cell>
          <cell r="BH215">
            <v>2.4E-2</v>
          </cell>
          <cell r="BI215">
            <v>2.4E-2</v>
          </cell>
          <cell r="BJ215">
            <v>2.4E-2</v>
          </cell>
          <cell r="BK215">
            <v>2.4E-2</v>
          </cell>
          <cell r="BL215">
            <v>2.4E-2</v>
          </cell>
          <cell r="BM215">
            <v>2.4E-2</v>
          </cell>
          <cell r="BN215">
            <v>2.4E-2</v>
          </cell>
          <cell r="BO215">
            <v>2.4E-2</v>
          </cell>
          <cell r="BP215">
            <v>2.4E-2</v>
          </cell>
          <cell r="BQ215">
            <v>2.4E-2</v>
          </cell>
          <cell r="BR215">
            <v>2.4E-2</v>
          </cell>
          <cell r="BS215">
            <v>2.4E-2</v>
          </cell>
          <cell r="BT215" t="str">
            <v>CFE</v>
          </cell>
          <cell r="BU215" t="str">
            <v>INT</v>
          </cell>
          <cell r="BV215">
            <v>1.6</v>
          </cell>
          <cell r="BW215">
            <v>1.6</v>
          </cell>
          <cell r="BX215">
            <v>0</v>
          </cell>
          <cell r="BY215">
            <v>6.1221263162311114E-2</v>
          </cell>
          <cell r="BZ215">
            <v>19.590804211939556</v>
          </cell>
          <cell r="CB215">
            <v>318.39999999999998</v>
          </cell>
          <cell r="CC215">
            <v>320</v>
          </cell>
          <cell r="CD215">
            <v>320</v>
          </cell>
        </row>
        <row r="216">
          <cell r="A216">
            <v>1</v>
          </cell>
          <cell r="B216">
            <v>12</v>
          </cell>
          <cell r="C216" t="str">
            <v>DIC</v>
          </cell>
          <cell r="D216">
            <v>47818</v>
          </cell>
          <cell r="E216">
            <v>2030</v>
          </cell>
          <cell r="F216" t="str">
            <v>L. DONALDO  C.   ( HUITES )</v>
          </cell>
          <cell r="G216">
            <v>2</v>
          </cell>
          <cell r="H216" t="str">
            <v>HID</v>
          </cell>
          <cell r="I216">
            <v>211</v>
          </cell>
          <cell r="J216">
            <v>211</v>
          </cell>
          <cell r="K216" t="str">
            <v>DIC</v>
          </cell>
          <cell r="L216">
            <v>1995</v>
          </cell>
          <cell r="M216" t="str">
            <v>NOR</v>
          </cell>
          <cell r="N216" t="str">
            <v>OBREGON</v>
          </cell>
          <cell r="O216" t="str">
            <v>HID</v>
          </cell>
          <cell r="P216">
            <v>35034</v>
          </cell>
          <cell r="Q216">
            <v>1.0549999999999999</v>
          </cell>
          <cell r="R216">
            <v>3.6925000000000003</v>
          </cell>
          <cell r="S216">
            <v>209.94499999999999</v>
          </cell>
          <cell r="T216">
            <v>5.0000000000000001E-3</v>
          </cell>
          <cell r="U216">
            <v>2030</v>
          </cell>
          <cell r="V216" t="str">
            <v>N</v>
          </cell>
          <cell r="W216" t="str">
            <v>SIN</v>
          </cell>
          <cell r="X216">
            <v>6.2500000000000003E-3</v>
          </cell>
          <cell r="Y216">
            <v>6.2500000000000003E-3</v>
          </cell>
          <cell r="Z216">
            <v>6.2500000000000003E-3</v>
          </cell>
          <cell r="AA216">
            <v>6.2500000000000003E-3</v>
          </cell>
          <cell r="AB216">
            <v>1.25E-3</v>
          </cell>
          <cell r="AC216">
            <v>1.25E-3</v>
          </cell>
          <cell r="AD216">
            <v>1.25E-3</v>
          </cell>
          <cell r="AE216">
            <v>1.25E-3</v>
          </cell>
          <cell r="AF216">
            <v>1.25E-3</v>
          </cell>
          <cell r="AG216">
            <v>1.25E-3</v>
          </cell>
          <cell r="AH216">
            <v>1.25E-3</v>
          </cell>
          <cell r="AI216">
            <v>5.0000000000000001E-3</v>
          </cell>
          <cell r="AJ216">
            <v>1.7500000000000002E-2</v>
          </cell>
          <cell r="AK216">
            <v>1.7500000000000002E-2</v>
          </cell>
          <cell r="AL216">
            <v>1.7500000000000002E-2</v>
          </cell>
          <cell r="AM216">
            <v>1.7500000000000002E-2</v>
          </cell>
          <cell r="AN216">
            <v>1.7500000000000002E-2</v>
          </cell>
          <cell r="AO216">
            <v>1.7500000000000002E-2</v>
          </cell>
          <cell r="AP216">
            <v>1.7500000000000002E-2</v>
          </cell>
          <cell r="AQ216">
            <v>1.7500000000000002E-2</v>
          </cell>
          <cell r="AR216">
            <v>1.7500000000000002E-2</v>
          </cell>
          <cell r="AS216">
            <v>1.7500000000000002E-2</v>
          </cell>
          <cell r="AT216">
            <v>1.7500000000000002E-2</v>
          </cell>
          <cell r="AU216">
            <v>1.7500000000000002E-2</v>
          </cell>
          <cell r="AV216">
            <v>6.2500000000000003E-3</v>
          </cell>
          <cell r="AW216">
            <v>6.2500000000000003E-3</v>
          </cell>
          <cell r="AX216">
            <v>6.2500000000000003E-3</v>
          </cell>
          <cell r="AY216">
            <v>6.2500000000000003E-3</v>
          </cell>
          <cell r="AZ216">
            <v>1.25E-3</v>
          </cell>
          <cell r="BA216">
            <v>1.25E-3</v>
          </cell>
          <cell r="BB216">
            <v>1.25E-3</v>
          </cell>
          <cell r="BC216">
            <v>1.25E-3</v>
          </cell>
          <cell r="BD216">
            <v>1.25E-3</v>
          </cell>
          <cell r="BE216">
            <v>1.25E-3</v>
          </cell>
          <cell r="BF216">
            <v>1.25E-3</v>
          </cell>
          <cell r="BG216">
            <v>5.0000000000000001E-3</v>
          </cell>
          <cell r="BH216">
            <v>1.7500000000000002E-2</v>
          </cell>
          <cell r="BI216">
            <v>1.7500000000000002E-2</v>
          </cell>
          <cell r="BJ216">
            <v>1.7500000000000002E-2</v>
          </cell>
          <cell r="BK216">
            <v>1.7500000000000002E-2</v>
          </cell>
          <cell r="BL216">
            <v>1.7500000000000002E-2</v>
          </cell>
          <cell r="BM216">
            <v>1.7500000000000002E-2</v>
          </cell>
          <cell r="BN216">
            <v>1.7500000000000002E-2</v>
          </cell>
          <cell r="BO216">
            <v>1.7500000000000002E-2</v>
          </cell>
          <cell r="BP216">
            <v>1.7500000000000002E-2</v>
          </cell>
          <cell r="BQ216">
            <v>1.7500000000000002E-2</v>
          </cell>
          <cell r="BR216">
            <v>1.7500000000000002E-2</v>
          </cell>
          <cell r="BS216">
            <v>1.7500000000000002E-2</v>
          </cell>
          <cell r="BT216" t="str">
            <v>CFE</v>
          </cell>
          <cell r="BU216" t="str">
            <v>INT</v>
          </cell>
          <cell r="BV216">
            <v>1.0549999999999999</v>
          </cell>
          <cell r="BW216">
            <v>1.0549999999999999</v>
          </cell>
          <cell r="BX216">
            <v>0</v>
          </cell>
          <cell r="BY216">
            <v>0</v>
          </cell>
          <cell r="CB216">
            <v>209.94499999999999</v>
          </cell>
          <cell r="CC216">
            <v>211</v>
          </cell>
          <cell r="CD216">
            <v>211</v>
          </cell>
          <cell r="CE216">
            <v>211</v>
          </cell>
        </row>
        <row r="217">
          <cell r="A217">
            <v>1</v>
          </cell>
          <cell r="B217">
            <v>9</v>
          </cell>
          <cell r="C217" t="str">
            <v>DIC</v>
          </cell>
          <cell r="D217">
            <v>47818</v>
          </cell>
          <cell r="E217">
            <v>2030</v>
          </cell>
          <cell r="F217" t="str">
            <v>COLINA</v>
          </cell>
          <cell r="G217">
            <v>1</v>
          </cell>
          <cell r="H217" t="str">
            <v>HID</v>
          </cell>
          <cell r="I217">
            <v>3</v>
          </cell>
          <cell r="J217">
            <v>3</v>
          </cell>
          <cell r="K217" t="str">
            <v>SEP</v>
          </cell>
          <cell r="L217">
            <v>1996</v>
          </cell>
          <cell r="M217" t="str">
            <v>NTE</v>
          </cell>
          <cell r="N217" t="str">
            <v>CHIHUAHUA</v>
          </cell>
          <cell r="O217" t="str">
            <v>HID</v>
          </cell>
          <cell r="P217">
            <v>35309</v>
          </cell>
          <cell r="Q217">
            <v>7.5000000000000011E-2</v>
          </cell>
          <cell r="R217">
            <v>0.30000000000000004</v>
          </cell>
          <cell r="S217">
            <v>2.7413362105130665</v>
          </cell>
          <cell r="T217">
            <v>5.0000000000000001E-3</v>
          </cell>
          <cell r="U217">
            <v>2030</v>
          </cell>
          <cell r="V217" t="str">
            <v>N</v>
          </cell>
          <cell r="W217" t="str">
            <v>CHIH</v>
          </cell>
          <cell r="X217">
            <v>3.125E-2</v>
          </cell>
          <cell r="Y217">
            <v>3.125E-2</v>
          </cell>
          <cell r="Z217">
            <v>3.125E-2</v>
          </cell>
          <cell r="AA217">
            <v>3.125E-2</v>
          </cell>
          <cell r="AB217">
            <v>6.2500000000000003E-3</v>
          </cell>
          <cell r="AC217">
            <v>6.2500000000000003E-3</v>
          </cell>
          <cell r="AD217">
            <v>6.2500000000000003E-3</v>
          </cell>
          <cell r="AE217">
            <v>6.2500000000000003E-3</v>
          </cell>
          <cell r="AF217">
            <v>6.2500000000000003E-3</v>
          </cell>
          <cell r="AG217">
            <v>6.2500000000000003E-3</v>
          </cell>
          <cell r="AH217">
            <v>6.2500000000000003E-3</v>
          </cell>
          <cell r="AI217">
            <v>2.5000000000000001E-2</v>
          </cell>
          <cell r="AJ217">
            <v>0.1</v>
          </cell>
          <cell r="AK217">
            <v>0.1</v>
          </cell>
          <cell r="AL217">
            <v>0.1</v>
          </cell>
          <cell r="AM217">
            <v>0.1</v>
          </cell>
          <cell r="AN217">
            <v>0.1</v>
          </cell>
          <cell r="AO217">
            <v>0.1</v>
          </cell>
          <cell r="AP217">
            <v>0.1</v>
          </cell>
          <cell r="AQ217">
            <v>0.1</v>
          </cell>
          <cell r="AR217">
            <v>0.1</v>
          </cell>
          <cell r="AS217">
            <v>0.1</v>
          </cell>
          <cell r="AT217">
            <v>0.1</v>
          </cell>
          <cell r="AU217">
            <v>0.1</v>
          </cell>
          <cell r="AV217">
            <v>3.125E-2</v>
          </cell>
          <cell r="AW217">
            <v>3.125E-2</v>
          </cell>
          <cell r="AX217">
            <v>3.125E-2</v>
          </cell>
          <cell r="AY217">
            <v>3.125E-2</v>
          </cell>
          <cell r="AZ217">
            <v>6.2500000000000003E-3</v>
          </cell>
          <cell r="BA217">
            <v>6.2500000000000003E-3</v>
          </cell>
          <cell r="BB217">
            <v>6.2500000000000003E-3</v>
          </cell>
          <cell r="BC217">
            <v>6.2500000000000003E-3</v>
          </cell>
          <cell r="BD217">
            <v>6.2500000000000003E-3</v>
          </cell>
          <cell r="BE217">
            <v>6.2500000000000003E-3</v>
          </cell>
          <cell r="BF217">
            <v>6.2500000000000003E-3</v>
          </cell>
          <cell r="BG217">
            <v>2.5000000000000001E-2</v>
          </cell>
          <cell r="BH217">
            <v>0.1</v>
          </cell>
          <cell r="BI217">
            <v>0.1</v>
          </cell>
          <cell r="BJ217">
            <v>0.1</v>
          </cell>
          <cell r="BK217">
            <v>0.1</v>
          </cell>
          <cell r="BL217">
            <v>0.1</v>
          </cell>
          <cell r="BM217">
            <v>0.1</v>
          </cell>
          <cell r="BN217">
            <v>0.1</v>
          </cell>
          <cell r="BO217">
            <v>0.1</v>
          </cell>
          <cell r="BP217">
            <v>0.1</v>
          </cell>
          <cell r="BQ217">
            <v>0.1</v>
          </cell>
          <cell r="BR217">
            <v>0.1</v>
          </cell>
          <cell r="BS217">
            <v>0.1</v>
          </cell>
          <cell r="BT217" t="str">
            <v>CFE</v>
          </cell>
          <cell r="BU217" t="str">
            <v>INT</v>
          </cell>
          <cell r="BV217">
            <v>7.5000000000000011E-2</v>
          </cell>
          <cell r="BW217">
            <v>7.5000000000000011E-2</v>
          </cell>
          <cell r="BX217">
            <v>0</v>
          </cell>
          <cell r="BY217">
            <v>6.1221263162311114E-2</v>
          </cell>
          <cell r="BZ217">
            <v>0.18366378948693335</v>
          </cell>
          <cell r="CB217">
            <v>2.9849999999999999</v>
          </cell>
          <cell r="CC217">
            <v>3</v>
          </cell>
          <cell r="CD217">
            <v>3</v>
          </cell>
        </row>
        <row r="218">
          <cell r="A218">
            <v>1</v>
          </cell>
          <cell r="B218">
            <v>9</v>
          </cell>
          <cell r="C218" t="str">
            <v>DIC</v>
          </cell>
          <cell r="D218">
            <v>47818</v>
          </cell>
          <cell r="E218">
            <v>2030</v>
          </cell>
          <cell r="F218" t="str">
            <v>TEMASCAL</v>
          </cell>
          <cell r="G218">
            <v>5</v>
          </cell>
          <cell r="H218" t="str">
            <v>HID</v>
          </cell>
          <cell r="I218">
            <v>100</v>
          </cell>
          <cell r="J218">
            <v>100</v>
          </cell>
          <cell r="K218" t="str">
            <v>SEP</v>
          </cell>
          <cell r="L218">
            <v>1996</v>
          </cell>
          <cell r="M218" t="str">
            <v>ORI</v>
          </cell>
          <cell r="N218" t="str">
            <v>TEMASCAL</v>
          </cell>
          <cell r="O218" t="str">
            <v>HID</v>
          </cell>
          <cell r="P218">
            <v>35309</v>
          </cell>
          <cell r="Q218">
            <v>6.83</v>
          </cell>
          <cell r="R218">
            <v>11.200000000000001</v>
          </cell>
          <cell r="S218">
            <v>87.047873683768884</v>
          </cell>
          <cell r="T218">
            <v>5.0000000000000001E-3</v>
          </cell>
          <cell r="U218">
            <v>2030</v>
          </cell>
          <cell r="V218" t="str">
            <v>S</v>
          </cell>
          <cell r="W218" t="str">
            <v>OAX</v>
          </cell>
          <cell r="X218">
            <v>8.5375000000000006E-2</v>
          </cell>
          <cell r="Y218">
            <v>8.5375000000000006E-2</v>
          </cell>
          <cell r="Z218">
            <v>8.5375000000000006E-2</v>
          </cell>
          <cell r="AA218">
            <v>8.5375000000000006E-2</v>
          </cell>
          <cell r="AB218">
            <v>1.7075E-2</v>
          </cell>
          <cell r="AC218">
            <v>1.7075E-2</v>
          </cell>
          <cell r="AD218">
            <v>1.7075E-2</v>
          </cell>
          <cell r="AE218">
            <v>1.7075E-2</v>
          </cell>
          <cell r="AF218">
            <v>1.7075E-2</v>
          </cell>
          <cell r="AG218">
            <v>1.7075E-2</v>
          </cell>
          <cell r="AH218">
            <v>1.7075E-2</v>
          </cell>
          <cell r="AI218">
            <v>6.83E-2</v>
          </cell>
          <cell r="AJ218">
            <v>0.112</v>
          </cell>
          <cell r="AK218">
            <v>0.112</v>
          </cell>
          <cell r="AL218">
            <v>0.112</v>
          </cell>
          <cell r="AM218">
            <v>0.112</v>
          </cell>
          <cell r="AN218">
            <v>0.112</v>
          </cell>
          <cell r="AO218">
            <v>0.112</v>
          </cell>
          <cell r="AP218">
            <v>0.112</v>
          </cell>
          <cell r="AQ218">
            <v>0.112</v>
          </cell>
          <cell r="AR218">
            <v>0.112</v>
          </cell>
          <cell r="AS218">
            <v>0.112</v>
          </cell>
          <cell r="AT218">
            <v>0.112</v>
          </cell>
          <cell r="AU218">
            <v>0.112</v>
          </cell>
          <cell r="AV218">
            <v>8.5375000000000006E-2</v>
          </cell>
          <cell r="AW218">
            <v>8.5375000000000006E-2</v>
          </cell>
          <cell r="AX218">
            <v>8.5375000000000006E-2</v>
          </cell>
          <cell r="AY218">
            <v>8.5375000000000006E-2</v>
          </cell>
          <cell r="AZ218">
            <v>1.7075E-2</v>
          </cell>
          <cell r="BA218">
            <v>1.7075E-2</v>
          </cell>
          <cell r="BB218">
            <v>1.7075E-2</v>
          </cell>
          <cell r="BC218">
            <v>1.7075E-2</v>
          </cell>
          <cell r="BD218">
            <v>1.7075E-2</v>
          </cell>
          <cell r="BE218">
            <v>1.7075E-2</v>
          </cell>
          <cell r="BF218">
            <v>1.7075E-2</v>
          </cell>
          <cell r="BG218">
            <v>6.83E-2</v>
          </cell>
          <cell r="BH218">
            <v>0.112</v>
          </cell>
          <cell r="BI218">
            <v>0.112</v>
          </cell>
          <cell r="BJ218">
            <v>0.112</v>
          </cell>
          <cell r="BK218">
            <v>0.112</v>
          </cell>
          <cell r="BL218">
            <v>0.112</v>
          </cell>
          <cell r="BM218">
            <v>0.112</v>
          </cell>
          <cell r="BN218">
            <v>0.112</v>
          </cell>
          <cell r="BO218">
            <v>0.112</v>
          </cell>
          <cell r="BP218">
            <v>0.112</v>
          </cell>
          <cell r="BQ218">
            <v>0.112</v>
          </cell>
          <cell r="BR218">
            <v>0.112</v>
          </cell>
          <cell r="BS218">
            <v>0.112</v>
          </cell>
          <cell r="BT218" t="str">
            <v>CFE</v>
          </cell>
          <cell r="BU218" t="str">
            <v>INT</v>
          </cell>
          <cell r="BV218">
            <v>6.83</v>
          </cell>
          <cell r="BW218">
            <v>6.83</v>
          </cell>
          <cell r="BX218">
            <v>0</v>
          </cell>
          <cell r="BY218">
            <v>6.1221263162311114E-2</v>
          </cell>
          <cell r="BZ218">
            <v>6.1221263162311113</v>
          </cell>
          <cell r="CB218">
            <v>99.5</v>
          </cell>
          <cell r="CC218">
            <v>100</v>
          </cell>
          <cell r="CD218">
            <v>100</v>
          </cell>
        </row>
        <row r="219">
          <cell r="A219">
            <v>1</v>
          </cell>
          <cell r="B219">
            <v>9</v>
          </cell>
          <cell r="C219" t="str">
            <v>DIC</v>
          </cell>
          <cell r="D219">
            <v>47818</v>
          </cell>
          <cell r="E219">
            <v>2030</v>
          </cell>
          <cell r="F219" t="str">
            <v>TEMASCAL</v>
          </cell>
          <cell r="G219">
            <v>6</v>
          </cell>
          <cell r="H219" t="str">
            <v>HID</v>
          </cell>
          <cell r="I219">
            <v>100</v>
          </cell>
          <cell r="J219">
            <v>100</v>
          </cell>
          <cell r="K219" t="str">
            <v>SEP</v>
          </cell>
          <cell r="L219">
            <v>1996</v>
          </cell>
          <cell r="M219" t="str">
            <v>ORI</v>
          </cell>
          <cell r="N219" t="str">
            <v>TEMASCAL</v>
          </cell>
          <cell r="O219" t="str">
            <v>HID</v>
          </cell>
          <cell r="P219">
            <v>35309</v>
          </cell>
          <cell r="Q219">
            <v>6.83</v>
          </cell>
          <cell r="R219">
            <v>11.200000000000001</v>
          </cell>
          <cell r="S219">
            <v>87.047873683768884</v>
          </cell>
          <cell r="T219">
            <v>5.0000000000000001E-3</v>
          </cell>
          <cell r="U219">
            <v>2030</v>
          </cell>
          <cell r="V219" t="str">
            <v>S</v>
          </cell>
          <cell r="W219" t="str">
            <v>OAX</v>
          </cell>
          <cell r="X219">
            <v>8.5375000000000006E-2</v>
          </cell>
          <cell r="Y219">
            <v>8.5375000000000006E-2</v>
          </cell>
          <cell r="Z219">
            <v>8.5375000000000006E-2</v>
          </cell>
          <cell r="AA219">
            <v>8.5375000000000006E-2</v>
          </cell>
          <cell r="AB219">
            <v>1.7075E-2</v>
          </cell>
          <cell r="AC219">
            <v>1.7075E-2</v>
          </cell>
          <cell r="AD219">
            <v>1.7075E-2</v>
          </cell>
          <cell r="AE219">
            <v>1.7075E-2</v>
          </cell>
          <cell r="AF219">
            <v>1.7075E-2</v>
          </cell>
          <cell r="AG219">
            <v>1.7075E-2</v>
          </cell>
          <cell r="AH219">
            <v>1.7075E-2</v>
          </cell>
          <cell r="AI219">
            <v>6.83E-2</v>
          </cell>
          <cell r="AJ219">
            <v>0.112</v>
          </cell>
          <cell r="AK219">
            <v>0.112</v>
          </cell>
          <cell r="AL219">
            <v>0.112</v>
          </cell>
          <cell r="AM219">
            <v>0.112</v>
          </cell>
          <cell r="AN219">
            <v>0.112</v>
          </cell>
          <cell r="AO219">
            <v>0.112</v>
          </cell>
          <cell r="AP219">
            <v>0.112</v>
          </cell>
          <cell r="AQ219">
            <v>0.112</v>
          </cell>
          <cell r="AR219">
            <v>0.112</v>
          </cell>
          <cell r="AS219">
            <v>0.112</v>
          </cell>
          <cell r="AT219">
            <v>0.112</v>
          </cell>
          <cell r="AU219">
            <v>0.112</v>
          </cell>
          <cell r="AV219">
            <v>8.5375000000000006E-2</v>
          </cell>
          <cell r="AW219">
            <v>8.5375000000000006E-2</v>
          </cell>
          <cell r="AX219">
            <v>8.5375000000000006E-2</v>
          </cell>
          <cell r="AY219">
            <v>8.5375000000000006E-2</v>
          </cell>
          <cell r="AZ219">
            <v>1.7075E-2</v>
          </cell>
          <cell r="BA219">
            <v>1.7075E-2</v>
          </cell>
          <cell r="BB219">
            <v>1.7075E-2</v>
          </cell>
          <cell r="BC219">
            <v>1.7075E-2</v>
          </cell>
          <cell r="BD219">
            <v>1.7075E-2</v>
          </cell>
          <cell r="BE219">
            <v>1.7075E-2</v>
          </cell>
          <cell r="BF219">
            <v>1.7075E-2</v>
          </cell>
          <cell r="BG219">
            <v>6.83E-2</v>
          </cell>
          <cell r="BH219">
            <v>0.112</v>
          </cell>
          <cell r="BI219">
            <v>0.112</v>
          </cell>
          <cell r="BJ219">
            <v>0.112</v>
          </cell>
          <cell r="BK219">
            <v>0.112</v>
          </cell>
          <cell r="BL219">
            <v>0.112</v>
          </cell>
          <cell r="BM219">
            <v>0.112</v>
          </cell>
          <cell r="BN219">
            <v>0.112</v>
          </cell>
          <cell r="BO219">
            <v>0.112</v>
          </cell>
          <cell r="BP219">
            <v>0.112</v>
          </cell>
          <cell r="BQ219">
            <v>0.112</v>
          </cell>
          <cell r="BR219">
            <v>0.112</v>
          </cell>
          <cell r="BS219">
            <v>0.112</v>
          </cell>
          <cell r="BT219" t="str">
            <v>CFE</v>
          </cell>
          <cell r="BU219" t="str">
            <v>INT</v>
          </cell>
          <cell r="BV219">
            <v>6.83</v>
          </cell>
          <cell r="BW219">
            <v>6.83</v>
          </cell>
          <cell r="BX219">
            <v>0</v>
          </cell>
          <cell r="BY219">
            <v>6.1221263162311114E-2</v>
          </cell>
          <cell r="BZ219">
            <v>6.1221263162311113</v>
          </cell>
          <cell r="CB219">
            <v>99.5</v>
          </cell>
          <cell r="CC219">
            <v>100</v>
          </cell>
          <cell r="CD219">
            <v>100</v>
          </cell>
        </row>
        <row r="220">
          <cell r="A220">
            <v>1</v>
          </cell>
          <cell r="B220">
            <v>9</v>
          </cell>
          <cell r="C220" t="str">
            <v>DIC</v>
          </cell>
          <cell r="D220">
            <v>47818</v>
          </cell>
          <cell r="E220">
            <v>2030</v>
          </cell>
          <cell r="F220" t="str">
            <v>L. DONALDO  C.   ( HUITES )</v>
          </cell>
          <cell r="G220">
            <v>1</v>
          </cell>
          <cell r="H220" t="str">
            <v>HID</v>
          </cell>
          <cell r="I220">
            <v>211</v>
          </cell>
          <cell r="J220">
            <v>211</v>
          </cell>
          <cell r="K220" t="str">
            <v>SEP</v>
          </cell>
          <cell r="L220">
            <v>1996</v>
          </cell>
          <cell r="M220" t="str">
            <v>NOR</v>
          </cell>
          <cell r="N220" t="str">
            <v>OBREGON</v>
          </cell>
          <cell r="O220" t="str">
            <v>HID</v>
          </cell>
          <cell r="P220">
            <v>35309</v>
          </cell>
          <cell r="Q220">
            <v>1.0549999999999999</v>
          </cell>
          <cell r="R220">
            <v>3.6925000000000003</v>
          </cell>
          <cell r="S220">
            <v>209.94499999999999</v>
          </cell>
          <cell r="T220">
            <v>5.0000000000000001E-3</v>
          </cell>
          <cell r="U220">
            <v>2030</v>
          </cell>
          <cell r="V220" t="str">
            <v>N</v>
          </cell>
          <cell r="W220" t="str">
            <v>SIN</v>
          </cell>
          <cell r="X220">
            <v>6.2500000000000003E-3</v>
          </cell>
          <cell r="Y220">
            <v>6.2500000000000003E-3</v>
          </cell>
          <cell r="Z220">
            <v>6.2500000000000003E-3</v>
          </cell>
          <cell r="AA220">
            <v>6.2500000000000003E-3</v>
          </cell>
          <cell r="AB220">
            <v>1.25E-3</v>
          </cell>
          <cell r="AC220">
            <v>1.25E-3</v>
          </cell>
          <cell r="AD220">
            <v>1.25E-3</v>
          </cell>
          <cell r="AE220">
            <v>1.25E-3</v>
          </cell>
          <cell r="AF220">
            <v>1.25E-3</v>
          </cell>
          <cell r="AG220">
            <v>1.25E-3</v>
          </cell>
          <cell r="AH220">
            <v>1.25E-3</v>
          </cell>
          <cell r="AI220">
            <v>5.0000000000000001E-3</v>
          </cell>
          <cell r="AJ220">
            <v>1.7500000000000002E-2</v>
          </cell>
          <cell r="AK220">
            <v>1.7500000000000002E-2</v>
          </cell>
          <cell r="AL220">
            <v>1.7500000000000002E-2</v>
          </cell>
          <cell r="AM220">
            <v>1.7500000000000002E-2</v>
          </cell>
          <cell r="AN220">
            <v>1.7500000000000002E-2</v>
          </cell>
          <cell r="AO220">
            <v>1.7500000000000002E-2</v>
          </cell>
          <cell r="AP220">
            <v>1.7500000000000002E-2</v>
          </cell>
          <cell r="AQ220">
            <v>1.7500000000000002E-2</v>
          </cell>
          <cell r="AR220">
            <v>1.7500000000000002E-2</v>
          </cell>
          <cell r="AS220">
            <v>1.7500000000000002E-2</v>
          </cell>
          <cell r="AT220">
            <v>1.7500000000000002E-2</v>
          </cell>
          <cell r="AU220">
            <v>1.7500000000000002E-2</v>
          </cell>
          <cell r="AV220">
            <v>6.2500000000000003E-3</v>
          </cell>
          <cell r="AW220">
            <v>6.2500000000000003E-3</v>
          </cell>
          <cell r="AX220">
            <v>6.2500000000000003E-3</v>
          </cell>
          <cell r="AY220">
            <v>6.2500000000000003E-3</v>
          </cell>
          <cell r="AZ220">
            <v>1.25E-3</v>
          </cell>
          <cell r="BA220">
            <v>1.25E-3</v>
          </cell>
          <cell r="BB220">
            <v>1.25E-3</v>
          </cell>
          <cell r="BC220">
            <v>1.25E-3</v>
          </cell>
          <cell r="BD220">
            <v>1.25E-3</v>
          </cell>
          <cell r="BE220">
            <v>1.25E-3</v>
          </cell>
          <cell r="BF220">
            <v>1.25E-3</v>
          </cell>
          <cell r="BG220">
            <v>5.0000000000000001E-3</v>
          </cell>
          <cell r="BH220">
            <v>1.7500000000000002E-2</v>
          </cell>
          <cell r="BI220">
            <v>1.7500000000000002E-2</v>
          </cell>
          <cell r="BJ220">
            <v>1.7500000000000002E-2</v>
          </cell>
          <cell r="BK220">
            <v>1.7500000000000002E-2</v>
          </cell>
          <cell r="BL220">
            <v>1.7500000000000002E-2</v>
          </cell>
          <cell r="BM220">
            <v>1.7500000000000002E-2</v>
          </cell>
          <cell r="BN220">
            <v>1.7500000000000002E-2</v>
          </cell>
          <cell r="BO220">
            <v>1.7500000000000002E-2</v>
          </cell>
          <cell r="BP220">
            <v>1.7500000000000002E-2</v>
          </cell>
          <cell r="BQ220">
            <v>1.7500000000000002E-2</v>
          </cell>
          <cell r="BR220">
            <v>1.7500000000000002E-2</v>
          </cell>
          <cell r="BS220">
            <v>1.7500000000000002E-2</v>
          </cell>
          <cell r="BT220" t="str">
            <v>CFE</v>
          </cell>
          <cell r="BU220" t="str">
            <v>INT</v>
          </cell>
          <cell r="BV220">
            <v>1.0549999999999999</v>
          </cell>
          <cell r="BW220">
            <v>1.0549999999999999</v>
          </cell>
          <cell r="BX220">
            <v>0</v>
          </cell>
          <cell r="BY220">
            <v>0</v>
          </cell>
          <cell r="CB220">
            <v>209.94499999999999</v>
          </cell>
          <cell r="CC220">
            <v>211</v>
          </cell>
          <cell r="CD220">
            <v>211</v>
          </cell>
          <cell r="CE220">
            <v>211</v>
          </cell>
        </row>
        <row r="221">
          <cell r="A221">
            <v>1</v>
          </cell>
          <cell r="B221">
            <v>9</v>
          </cell>
          <cell r="C221" t="str">
            <v>DIC</v>
          </cell>
          <cell r="D221">
            <v>47818</v>
          </cell>
          <cell r="E221">
            <v>2030</v>
          </cell>
          <cell r="F221" t="str">
            <v>FDO.  HIRIART  B.  ( ZIMAPÁN )</v>
          </cell>
          <cell r="G221">
            <v>1</v>
          </cell>
          <cell r="H221" t="str">
            <v>HID</v>
          </cell>
          <cell r="I221">
            <v>146</v>
          </cell>
          <cell r="J221">
            <v>146</v>
          </cell>
          <cell r="K221" t="str">
            <v>SEP</v>
          </cell>
          <cell r="L221">
            <v>1996</v>
          </cell>
          <cell r="M221" t="str">
            <v>OCC</v>
          </cell>
          <cell r="N221" t="str">
            <v>QUERETARO</v>
          </cell>
          <cell r="O221" t="str">
            <v>HID</v>
          </cell>
          <cell r="P221">
            <v>35309</v>
          </cell>
          <cell r="Q221">
            <v>1.3139999999999998</v>
          </cell>
          <cell r="R221">
            <v>0</v>
          </cell>
          <cell r="S221">
            <v>135.7476955783026</v>
          </cell>
          <cell r="T221">
            <v>5.0000000000000001E-3</v>
          </cell>
          <cell r="U221">
            <v>2030</v>
          </cell>
          <cell r="V221" t="str">
            <v>S</v>
          </cell>
          <cell r="W221" t="str">
            <v>HGO</v>
          </cell>
          <cell r="X221">
            <v>1.125E-2</v>
          </cell>
          <cell r="Y221">
            <v>1.125E-2</v>
          </cell>
          <cell r="Z221">
            <v>1.125E-2</v>
          </cell>
          <cell r="AA221">
            <v>1.125E-2</v>
          </cell>
          <cell r="AB221">
            <v>2.2499999999999998E-3</v>
          </cell>
          <cell r="AC221">
            <v>2.2499999999999998E-3</v>
          </cell>
          <cell r="AD221">
            <v>2.2499999999999998E-3</v>
          </cell>
          <cell r="AE221">
            <v>2.2499999999999998E-3</v>
          </cell>
          <cell r="AF221">
            <v>2.2499999999999998E-3</v>
          </cell>
          <cell r="AG221">
            <v>2.2499999999999998E-3</v>
          </cell>
          <cell r="AH221">
            <v>2.2499999999999998E-3</v>
          </cell>
          <cell r="AI221">
            <v>8.9999999999999993E-3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1.125E-2</v>
          </cell>
          <cell r="AW221">
            <v>1.125E-2</v>
          </cell>
          <cell r="AX221">
            <v>1.125E-2</v>
          </cell>
          <cell r="AY221">
            <v>1.125E-2</v>
          </cell>
          <cell r="AZ221">
            <v>2.2499999999999998E-3</v>
          </cell>
          <cell r="BA221">
            <v>2.2499999999999998E-3</v>
          </cell>
          <cell r="BB221">
            <v>2.2499999999999998E-3</v>
          </cell>
          <cell r="BC221">
            <v>2.2499999999999998E-3</v>
          </cell>
          <cell r="BD221">
            <v>2.2499999999999998E-3</v>
          </cell>
          <cell r="BE221">
            <v>2.2499999999999998E-3</v>
          </cell>
          <cell r="BF221">
            <v>2.2499999999999998E-3</v>
          </cell>
          <cell r="BG221">
            <v>8.9999999999999993E-3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 t="str">
            <v>CFE</v>
          </cell>
          <cell r="BU221" t="str">
            <v>INT</v>
          </cell>
          <cell r="BV221">
            <v>1.3139999999999998</v>
          </cell>
          <cell r="BW221">
            <v>1.3139999999999998</v>
          </cell>
          <cell r="BX221">
            <v>0</v>
          </cell>
          <cell r="BY221">
            <v>6.1221263162311114E-2</v>
          </cell>
          <cell r="BZ221">
            <v>8.9383044216974223</v>
          </cell>
          <cell r="CB221">
            <v>145.27000000000001</v>
          </cell>
          <cell r="CC221">
            <v>146</v>
          </cell>
          <cell r="CD221">
            <v>146</v>
          </cell>
        </row>
        <row r="222">
          <cell r="A222">
            <v>1</v>
          </cell>
          <cell r="B222">
            <v>9</v>
          </cell>
          <cell r="C222" t="str">
            <v>DIC</v>
          </cell>
          <cell r="D222">
            <v>47818</v>
          </cell>
          <cell r="E222">
            <v>2030</v>
          </cell>
          <cell r="F222" t="str">
            <v>FDO.  HIRIART  B.  ( ZIMAPÁN )</v>
          </cell>
          <cell r="G222">
            <v>2</v>
          </cell>
          <cell r="H222" t="str">
            <v>HID</v>
          </cell>
          <cell r="I222">
            <v>146</v>
          </cell>
          <cell r="J222">
            <v>146</v>
          </cell>
          <cell r="K222" t="str">
            <v>SEP</v>
          </cell>
          <cell r="L222">
            <v>1996</v>
          </cell>
          <cell r="M222" t="str">
            <v>OCC</v>
          </cell>
          <cell r="N222" t="str">
            <v>QUERETARO</v>
          </cell>
          <cell r="O222" t="str">
            <v>HID</v>
          </cell>
          <cell r="P222">
            <v>35309</v>
          </cell>
          <cell r="Q222">
            <v>1.3139999999999998</v>
          </cell>
          <cell r="R222">
            <v>0</v>
          </cell>
          <cell r="S222">
            <v>135.7476955783026</v>
          </cell>
          <cell r="T222">
            <v>5.0000000000000001E-3</v>
          </cell>
          <cell r="U222">
            <v>2030</v>
          </cell>
          <cell r="V222" t="str">
            <v>S</v>
          </cell>
          <cell r="W222" t="str">
            <v>HGO</v>
          </cell>
          <cell r="X222">
            <v>1.125E-2</v>
          </cell>
          <cell r="Y222">
            <v>1.125E-2</v>
          </cell>
          <cell r="Z222">
            <v>1.125E-2</v>
          </cell>
          <cell r="AA222">
            <v>1.125E-2</v>
          </cell>
          <cell r="AB222">
            <v>2.2499999999999998E-3</v>
          </cell>
          <cell r="AC222">
            <v>2.2499999999999998E-3</v>
          </cell>
          <cell r="AD222">
            <v>2.2499999999999998E-3</v>
          </cell>
          <cell r="AE222">
            <v>2.2499999999999998E-3</v>
          </cell>
          <cell r="AF222">
            <v>2.2499999999999998E-3</v>
          </cell>
          <cell r="AG222">
            <v>2.2499999999999998E-3</v>
          </cell>
          <cell r="AH222">
            <v>2.2499999999999998E-3</v>
          </cell>
          <cell r="AI222">
            <v>8.9999999999999993E-3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1.125E-2</v>
          </cell>
          <cell r="AW222">
            <v>1.125E-2</v>
          </cell>
          <cell r="AX222">
            <v>1.125E-2</v>
          </cell>
          <cell r="AY222">
            <v>1.125E-2</v>
          </cell>
          <cell r="AZ222">
            <v>2.2499999999999998E-3</v>
          </cell>
          <cell r="BA222">
            <v>2.2499999999999998E-3</v>
          </cell>
          <cell r="BB222">
            <v>2.2499999999999998E-3</v>
          </cell>
          <cell r="BC222">
            <v>2.2499999999999998E-3</v>
          </cell>
          <cell r="BD222">
            <v>2.2499999999999998E-3</v>
          </cell>
          <cell r="BE222">
            <v>2.2499999999999998E-3</v>
          </cell>
          <cell r="BF222">
            <v>2.2499999999999998E-3</v>
          </cell>
          <cell r="BG222">
            <v>8.9999999999999993E-3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 t="str">
            <v>CFE</v>
          </cell>
          <cell r="BU222" t="str">
            <v>INT</v>
          </cell>
          <cell r="BV222">
            <v>1.3139999999999998</v>
          </cell>
          <cell r="BW222">
            <v>1.3139999999999998</v>
          </cell>
          <cell r="BX222">
            <v>0</v>
          </cell>
          <cell r="BY222">
            <v>6.1221263162311114E-2</v>
          </cell>
          <cell r="BZ222">
            <v>8.9383044216974223</v>
          </cell>
          <cell r="CB222">
            <v>145.27000000000001</v>
          </cell>
          <cell r="CC222">
            <v>146</v>
          </cell>
          <cell r="CD222">
            <v>146</v>
          </cell>
        </row>
        <row r="223">
          <cell r="A223">
            <v>1</v>
          </cell>
          <cell r="B223">
            <v>10</v>
          </cell>
          <cell r="C223" t="str">
            <v>ABR</v>
          </cell>
          <cell r="D223">
            <v>41730</v>
          </cell>
          <cell r="E223">
            <v>2014</v>
          </cell>
          <cell r="I223">
            <v>0</v>
          </cell>
          <cell r="J223">
            <v>0</v>
          </cell>
          <cell r="K223" t="str">
            <v>OCT</v>
          </cell>
          <cell r="L223">
            <v>1952</v>
          </cell>
          <cell r="M223" t="str">
            <v>CEN</v>
          </cell>
          <cell r="N223" t="str">
            <v>CENTRAL</v>
          </cell>
          <cell r="O223" t="str">
            <v>TER</v>
          </cell>
          <cell r="P223">
            <v>19268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2014</v>
          </cell>
          <cell r="V223" t="str">
            <v>S</v>
          </cell>
          <cell r="W223" t="str">
            <v>MEX</v>
          </cell>
          <cell r="X223">
            <v>0.10585</v>
          </cell>
          <cell r="Y223">
            <v>0.10585</v>
          </cell>
          <cell r="Z223">
            <v>0.1009</v>
          </cell>
          <cell r="AA223">
            <v>0.1009</v>
          </cell>
          <cell r="AB223">
            <v>9.0999999999999998E-2</v>
          </cell>
          <cell r="AC223">
            <v>9.0999999999999998E-2</v>
          </cell>
          <cell r="AD223">
            <v>0.17180000000000001</v>
          </cell>
          <cell r="AE223">
            <v>0.1009</v>
          </cell>
          <cell r="AF223">
            <v>0.1009</v>
          </cell>
          <cell r="AG223">
            <v>0.10585</v>
          </cell>
          <cell r="AH223">
            <v>0.10585</v>
          </cell>
          <cell r="AI223">
            <v>0.1009</v>
          </cell>
          <cell r="AJ223">
            <v>6.7699999999999996E-2</v>
          </cell>
          <cell r="AK223">
            <v>6.7699999999999996E-2</v>
          </cell>
          <cell r="AL223">
            <v>6.7699999999999996E-2</v>
          </cell>
          <cell r="AM223">
            <v>6.7699999999999996E-2</v>
          </cell>
          <cell r="AN223">
            <v>6.7699999999999996E-2</v>
          </cell>
          <cell r="AO223">
            <v>6.7699999999999996E-2</v>
          </cell>
          <cell r="AP223">
            <v>6.7699999999999996E-2</v>
          </cell>
          <cell r="AQ223">
            <v>6.7699999999999996E-2</v>
          </cell>
          <cell r="AR223">
            <v>6.7699999999999996E-2</v>
          </cell>
          <cell r="AS223">
            <v>6.7699999999999996E-2</v>
          </cell>
          <cell r="AT223">
            <v>6.7699999999999996E-2</v>
          </cell>
          <cell r="AU223">
            <v>6.7699999999999996E-2</v>
          </cell>
          <cell r="AV223">
            <v>0.10585</v>
          </cell>
          <cell r="AW223">
            <v>0.10585</v>
          </cell>
          <cell r="AX223">
            <v>0.1009</v>
          </cell>
          <cell r="AY223">
            <v>0.1009</v>
          </cell>
          <cell r="AZ223">
            <v>9.0999999999999998E-2</v>
          </cell>
          <cell r="BA223">
            <v>9.0999999999999998E-2</v>
          </cell>
          <cell r="BB223">
            <v>0.17180000000000001</v>
          </cell>
          <cell r="BC223">
            <v>0.1009</v>
          </cell>
          <cell r="BD223">
            <v>0.1009</v>
          </cell>
          <cell r="BE223">
            <v>0.10585</v>
          </cell>
          <cell r="BF223">
            <v>0.10585</v>
          </cell>
          <cell r="BG223">
            <v>0.1009</v>
          </cell>
          <cell r="BH223">
            <v>6.7699999999999996E-2</v>
          </cell>
          <cell r="BI223">
            <v>6.7699999999999996E-2</v>
          </cell>
          <cell r="BJ223">
            <v>6.7699999999999996E-2</v>
          </cell>
          <cell r="BK223">
            <v>6.7699999999999996E-2</v>
          </cell>
          <cell r="BL223">
            <v>6.7699999999999996E-2</v>
          </cell>
          <cell r="BM223">
            <v>6.7699999999999996E-2</v>
          </cell>
          <cell r="BN223">
            <v>6.7699999999999996E-2</v>
          </cell>
          <cell r="BO223">
            <v>6.7699999999999996E-2</v>
          </cell>
          <cell r="BP223">
            <v>6.7699999999999996E-2</v>
          </cell>
          <cell r="BQ223">
            <v>6.7699999999999996E-2</v>
          </cell>
          <cell r="BR223">
            <v>6.7699999999999996E-2</v>
          </cell>
          <cell r="BS223">
            <v>6.7699999999999996E-2</v>
          </cell>
          <cell r="BT223" t="str">
            <v>CFE</v>
          </cell>
          <cell r="BU223" t="str">
            <v>INT</v>
          </cell>
          <cell r="BV223">
            <v>0</v>
          </cell>
          <cell r="BW223">
            <v>0</v>
          </cell>
          <cell r="BX223">
            <v>0</v>
          </cell>
          <cell r="BZ223">
            <v>0</v>
          </cell>
          <cell r="CA223" t="str">
            <v>C</v>
          </cell>
          <cell r="CB223">
            <v>0</v>
          </cell>
          <cell r="CC223">
            <v>0</v>
          </cell>
          <cell r="CD223">
            <v>0</v>
          </cell>
        </row>
        <row r="224">
          <cell r="A224">
            <v>1</v>
          </cell>
          <cell r="B224">
            <v>4</v>
          </cell>
          <cell r="C224" t="str">
            <v>OCT</v>
          </cell>
          <cell r="D224">
            <v>47757</v>
          </cell>
          <cell r="E224">
            <v>2030</v>
          </cell>
          <cell r="F224" t="str">
            <v>M.   ÁLVAREZ   M.    ( MANZANILLO  )</v>
          </cell>
          <cell r="G224" t="str">
            <v>5,6,7 Y8</v>
          </cell>
          <cell r="H224" t="str">
            <v>CC</v>
          </cell>
          <cell r="I224">
            <v>726.95399999999995</v>
          </cell>
          <cell r="J224">
            <v>726.95399999999995</v>
          </cell>
          <cell r="K224" t="str">
            <v>ABR</v>
          </cell>
          <cell r="L224">
            <v>2013</v>
          </cell>
          <cell r="M224" t="str">
            <v>OCC</v>
          </cell>
          <cell r="N224" t="str">
            <v>MANZANILL</v>
          </cell>
          <cell r="O224" t="str">
            <v>TER</v>
          </cell>
          <cell r="P224">
            <v>41365</v>
          </cell>
          <cell r="Q224">
            <v>43.035676799999997</v>
          </cell>
          <cell r="R224">
            <v>30.604763399999996</v>
          </cell>
          <cell r="S224">
            <v>667.65553067148198</v>
          </cell>
          <cell r="T224">
            <v>3.3000000000000002E-2</v>
          </cell>
          <cell r="U224">
            <v>2030</v>
          </cell>
          <cell r="V224" t="str">
            <v>S</v>
          </cell>
          <cell r="W224" t="str">
            <v>COL</v>
          </cell>
          <cell r="X224">
            <v>0.17930000000000001</v>
          </cell>
          <cell r="Y224">
            <v>0.17930000000000001</v>
          </cell>
          <cell r="Z224">
            <v>0.12620000000000001</v>
          </cell>
          <cell r="AA224">
            <v>0.12620000000000001</v>
          </cell>
          <cell r="AB224">
            <v>0.02</v>
          </cell>
          <cell r="AC224">
            <v>0.02</v>
          </cell>
          <cell r="AD224">
            <v>0.02</v>
          </cell>
          <cell r="AE224">
            <v>0.1009</v>
          </cell>
          <cell r="AF224">
            <v>0.1009</v>
          </cell>
          <cell r="AG224">
            <v>0.17930000000000001</v>
          </cell>
          <cell r="AH224">
            <v>0.17930000000000001</v>
          </cell>
          <cell r="AI224">
            <v>0.1009</v>
          </cell>
          <cell r="AJ224">
            <v>4.2099999999999999E-2</v>
          </cell>
          <cell r="AK224">
            <v>4.2099999999999999E-2</v>
          </cell>
          <cell r="AL224">
            <v>4.2099999999999999E-2</v>
          </cell>
          <cell r="AM224">
            <v>4.2099999999999999E-2</v>
          </cell>
          <cell r="AN224">
            <v>4.2099999999999999E-2</v>
          </cell>
          <cell r="AO224">
            <v>4.2099999999999999E-2</v>
          </cell>
          <cell r="AP224">
            <v>4.2099999999999999E-2</v>
          </cell>
          <cell r="AQ224">
            <v>4.2099999999999999E-2</v>
          </cell>
          <cell r="AR224">
            <v>4.2099999999999999E-2</v>
          </cell>
          <cell r="AS224">
            <v>4.2099999999999999E-2</v>
          </cell>
          <cell r="AT224">
            <v>4.2099999999999999E-2</v>
          </cell>
          <cell r="AU224">
            <v>4.2099999999999999E-2</v>
          </cell>
          <cell r="AV224">
            <v>0.17930000000000001</v>
          </cell>
          <cell r="AW224">
            <v>0.17930000000000001</v>
          </cell>
          <cell r="AX224">
            <v>0.12620000000000001</v>
          </cell>
          <cell r="AY224">
            <v>0.12620000000000001</v>
          </cell>
          <cell r="AZ224">
            <v>0.02</v>
          </cell>
          <cell r="BA224">
            <v>0.02</v>
          </cell>
          <cell r="BB224">
            <v>0.02</v>
          </cell>
          <cell r="BC224">
            <v>0.1009</v>
          </cell>
          <cell r="BD224">
            <v>0.1009</v>
          </cell>
          <cell r="BE224">
            <v>0.17930000000000001</v>
          </cell>
          <cell r="BF224">
            <v>0.17930000000000001</v>
          </cell>
          <cell r="BG224">
            <v>0.1009</v>
          </cell>
          <cell r="BH224">
            <v>4.2099999999999999E-2</v>
          </cell>
          <cell r="BI224">
            <v>4.2099999999999999E-2</v>
          </cell>
          <cell r="BJ224">
            <v>4.2099999999999999E-2</v>
          </cell>
          <cell r="BK224">
            <v>4.2099999999999999E-2</v>
          </cell>
          <cell r="BL224">
            <v>4.2099999999999999E-2</v>
          </cell>
          <cell r="BM224">
            <v>4.2099999999999999E-2</v>
          </cell>
          <cell r="BN224">
            <v>4.2099999999999999E-2</v>
          </cell>
          <cell r="BO224">
            <v>4.2099999999999999E-2</v>
          </cell>
          <cell r="BP224">
            <v>4.2099999999999999E-2</v>
          </cell>
          <cell r="BQ224">
            <v>4.2099999999999999E-2</v>
          </cell>
          <cell r="BR224">
            <v>4.2099999999999999E-2</v>
          </cell>
          <cell r="BS224">
            <v>4.2099999999999999E-2</v>
          </cell>
          <cell r="BT224" t="str">
            <v>CFE</v>
          </cell>
          <cell r="BU224" t="str">
            <v>INT</v>
          </cell>
          <cell r="BV224">
            <v>43.035676799999997</v>
          </cell>
          <cell r="BW224">
            <v>43.035676799999997</v>
          </cell>
          <cell r="BX224">
            <v>16.262792528517885</v>
          </cell>
          <cell r="BZ224">
            <v>0</v>
          </cell>
          <cell r="CB224">
            <v>702.964518</v>
          </cell>
          <cell r="CC224">
            <v>726.95399999999995</v>
          </cell>
          <cell r="CD224">
            <v>726.95399999999995</v>
          </cell>
        </row>
        <row r="225">
          <cell r="A225">
            <v>1</v>
          </cell>
          <cell r="B225">
            <v>5</v>
          </cell>
          <cell r="C225" t="str">
            <v>ABR</v>
          </cell>
          <cell r="D225">
            <v>41730</v>
          </cell>
          <cell r="E225">
            <v>2014</v>
          </cell>
          <cell r="I225">
            <v>0</v>
          </cell>
          <cell r="J225">
            <v>0</v>
          </cell>
          <cell r="K225" t="str">
            <v>MAY</v>
          </cell>
          <cell r="L225">
            <v>1958</v>
          </cell>
          <cell r="M225" t="str">
            <v>CEN</v>
          </cell>
          <cell r="N225" t="str">
            <v>CENTRAL</v>
          </cell>
          <cell r="O225" t="str">
            <v>TER</v>
          </cell>
          <cell r="P225">
            <v>21306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2014</v>
          </cell>
          <cell r="V225" t="str">
            <v>S</v>
          </cell>
          <cell r="W225" t="str">
            <v>MEX</v>
          </cell>
          <cell r="X225">
            <v>0.12385</v>
          </cell>
          <cell r="Y225">
            <v>0.12385</v>
          </cell>
          <cell r="Z225">
            <v>0.1009</v>
          </cell>
          <cell r="AA225">
            <v>0.1009</v>
          </cell>
          <cell r="AB225">
            <v>5.5E-2</v>
          </cell>
          <cell r="AC225">
            <v>5.5E-2</v>
          </cell>
          <cell r="AD225">
            <v>5.5E-2</v>
          </cell>
          <cell r="AE225">
            <v>0.1009</v>
          </cell>
          <cell r="AF225">
            <v>0.1009</v>
          </cell>
          <cell r="AG225">
            <v>0.12385</v>
          </cell>
          <cell r="AH225">
            <v>0.12385</v>
          </cell>
          <cell r="AI225">
            <v>0.1009</v>
          </cell>
          <cell r="AJ225">
            <v>6.7699999999999996E-2</v>
          </cell>
          <cell r="AK225">
            <v>6.7699999999999996E-2</v>
          </cell>
          <cell r="AL225">
            <v>6.7699999999999996E-2</v>
          </cell>
          <cell r="AM225">
            <v>6.7699999999999996E-2</v>
          </cell>
          <cell r="AN225">
            <v>6.7699999999999996E-2</v>
          </cell>
          <cell r="AO225">
            <v>6.7699999999999996E-2</v>
          </cell>
          <cell r="AP225">
            <v>6.7699999999999996E-2</v>
          </cell>
          <cell r="AQ225">
            <v>6.7699999999999996E-2</v>
          </cell>
          <cell r="AR225">
            <v>6.7699999999999996E-2</v>
          </cell>
          <cell r="AS225">
            <v>6.7699999999999996E-2</v>
          </cell>
          <cell r="AT225">
            <v>6.7699999999999996E-2</v>
          </cell>
          <cell r="AU225">
            <v>6.7699999999999996E-2</v>
          </cell>
          <cell r="AV225">
            <v>0.12385</v>
          </cell>
          <cell r="AW225">
            <v>0.12385</v>
          </cell>
          <cell r="AX225">
            <v>0.1009</v>
          </cell>
          <cell r="AY225">
            <v>0.1009</v>
          </cell>
          <cell r="AZ225">
            <v>5.5E-2</v>
          </cell>
          <cell r="BA225">
            <v>5.5E-2</v>
          </cell>
          <cell r="BB225">
            <v>5.5E-2</v>
          </cell>
          <cell r="BC225">
            <v>0.1009</v>
          </cell>
          <cell r="BD225">
            <v>0.1009</v>
          </cell>
          <cell r="BE225">
            <v>0.12385</v>
          </cell>
          <cell r="BF225">
            <v>0.12385</v>
          </cell>
          <cell r="BG225">
            <v>0.1009</v>
          </cell>
          <cell r="BH225">
            <v>6.7699999999999996E-2</v>
          </cell>
          <cell r="BI225">
            <v>6.7699999999999996E-2</v>
          </cell>
          <cell r="BJ225">
            <v>6.7699999999999996E-2</v>
          </cell>
          <cell r="BK225">
            <v>6.7699999999999996E-2</v>
          </cell>
          <cell r="BL225">
            <v>6.7699999999999996E-2</v>
          </cell>
          <cell r="BM225">
            <v>6.7699999999999996E-2</v>
          </cell>
          <cell r="BN225">
            <v>6.7699999999999996E-2</v>
          </cell>
          <cell r="BO225">
            <v>6.7699999999999996E-2</v>
          </cell>
          <cell r="BP225">
            <v>6.7699999999999996E-2</v>
          </cell>
          <cell r="BQ225">
            <v>6.7699999999999996E-2</v>
          </cell>
          <cell r="BR225">
            <v>6.7699999999999996E-2</v>
          </cell>
          <cell r="BS225">
            <v>6.7699999999999996E-2</v>
          </cell>
          <cell r="BT225" t="str">
            <v>CFE</v>
          </cell>
          <cell r="BU225" t="str">
            <v>INT</v>
          </cell>
          <cell r="BV225">
            <v>0</v>
          </cell>
          <cell r="BW225">
            <v>0</v>
          </cell>
          <cell r="BX225">
            <v>0</v>
          </cell>
          <cell r="BZ225">
            <v>0</v>
          </cell>
          <cell r="CA225" t="str">
            <v>C</v>
          </cell>
          <cell r="CB225">
            <v>0</v>
          </cell>
          <cell r="CC225">
            <v>0</v>
          </cell>
          <cell r="CD225">
            <v>0</v>
          </cell>
        </row>
        <row r="226">
          <cell r="A226">
            <v>1</v>
          </cell>
          <cell r="B226">
            <v>9</v>
          </cell>
          <cell r="C226" t="str">
            <v>DIC</v>
          </cell>
          <cell r="D226">
            <v>51471</v>
          </cell>
          <cell r="E226">
            <v>2040</v>
          </cell>
          <cell r="I226">
            <v>0</v>
          </cell>
          <cell r="J226">
            <v>0</v>
          </cell>
          <cell r="K226" t="str">
            <v>SEP</v>
          </cell>
          <cell r="L226">
            <v>1960</v>
          </cell>
          <cell r="M226" t="str">
            <v>NES</v>
          </cell>
          <cell r="N226" t="str">
            <v>MONTERREY</v>
          </cell>
          <cell r="O226" t="str">
            <v>TER</v>
          </cell>
          <cell r="P226">
            <v>22160</v>
          </cell>
          <cell r="Q226">
            <v>0</v>
          </cell>
          <cell r="R226">
            <v>0</v>
          </cell>
          <cell r="S226">
            <v>0</v>
          </cell>
          <cell r="T226">
            <v>0.05</v>
          </cell>
          <cell r="U226">
            <v>2040</v>
          </cell>
          <cell r="V226" t="str">
            <v>N</v>
          </cell>
          <cell r="W226" t="str">
            <v>NL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 t="str">
            <v>CFE</v>
          </cell>
          <cell r="BU226" t="str">
            <v>INT</v>
          </cell>
          <cell r="BV226">
            <v>0</v>
          </cell>
          <cell r="BW226">
            <v>0</v>
          </cell>
          <cell r="BX226">
            <v>0</v>
          </cell>
          <cell r="CB226">
            <v>0</v>
          </cell>
          <cell r="CC226">
            <v>0</v>
          </cell>
          <cell r="CD226">
            <v>0</v>
          </cell>
        </row>
        <row r="227">
          <cell r="A227">
            <v>1</v>
          </cell>
          <cell r="B227">
            <v>9</v>
          </cell>
          <cell r="C227" t="str">
            <v>OCT</v>
          </cell>
          <cell r="D227">
            <v>47757</v>
          </cell>
          <cell r="E227">
            <v>2030</v>
          </cell>
          <cell r="F227" t="str">
            <v>M.   ÁLVAREZ   M.    ( MANZANILLO  )</v>
          </cell>
          <cell r="G227" t="str">
            <v>1, 2, 3, Y 4</v>
          </cell>
          <cell r="H227" t="str">
            <v>CC</v>
          </cell>
          <cell r="I227">
            <v>726.95399999999995</v>
          </cell>
          <cell r="J227">
            <v>726.95399999999995</v>
          </cell>
          <cell r="K227" t="str">
            <v>SEP</v>
          </cell>
          <cell r="L227">
            <v>2013</v>
          </cell>
          <cell r="M227" t="str">
            <v>OCC</v>
          </cell>
          <cell r="N227" t="str">
            <v>MANZANILL</v>
          </cell>
          <cell r="O227" t="str">
            <v>TER</v>
          </cell>
          <cell r="P227">
            <v>41518</v>
          </cell>
          <cell r="Q227">
            <v>43.035676799999997</v>
          </cell>
          <cell r="R227">
            <v>30.604763399999996</v>
          </cell>
          <cell r="S227">
            <v>667.65553067148198</v>
          </cell>
          <cell r="T227">
            <v>3.3000000000000002E-2</v>
          </cell>
          <cell r="U227">
            <v>2030</v>
          </cell>
          <cell r="V227" t="str">
            <v>S</v>
          </cell>
          <cell r="W227" t="str">
            <v>COL</v>
          </cell>
          <cell r="X227">
            <v>0.17930000000000001</v>
          </cell>
          <cell r="Y227">
            <v>0.17930000000000001</v>
          </cell>
          <cell r="Z227">
            <v>0.12620000000000001</v>
          </cell>
          <cell r="AA227">
            <v>0.12620000000000001</v>
          </cell>
          <cell r="AB227">
            <v>0.02</v>
          </cell>
          <cell r="AC227">
            <v>0.02</v>
          </cell>
          <cell r="AD227">
            <v>0.02</v>
          </cell>
          <cell r="AE227">
            <v>0.1009</v>
          </cell>
          <cell r="AF227">
            <v>0.1009</v>
          </cell>
          <cell r="AG227">
            <v>0.17930000000000001</v>
          </cell>
          <cell r="AH227">
            <v>0.17930000000000001</v>
          </cell>
          <cell r="AI227">
            <v>0.1009</v>
          </cell>
          <cell r="AJ227">
            <v>4.2099999999999999E-2</v>
          </cell>
          <cell r="AK227">
            <v>4.2099999999999999E-2</v>
          </cell>
          <cell r="AL227">
            <v>4.2099999999999999E-2</v>
          </cell>
          <cell r="AM227">
            <v>4.2099999999999999E-2</v>
          </cell>
          <cell r="AN227">
            <v>4.2099999999999999E-2</v>
          </cell>
          <cell r="AO227">
            <v>4.2099999999999999E-2</v>
          </cell>
          <cell r="AP227">
            <v>4.2099999999999999E-2</v>
          </cell>
          <cell r="AQ227">
            <v>4.2099999999999999E-2</v>
          </cell>
          <cell r="AR227">
            <v>4.2099999999999999E-2</v>
          </cell>
          <cell r="AS227">
            <v>4.2099999999999999E-2</v>
          </cell>
          <cell r="AT227">
            <v>4.2099999999999999E-2</v>
          </cell>
          <cell r="AU227">
            <v>4.2099999999999999E-2</v>
          </cell>
          <cell r="AV227">
            <v>0.17930000000000001</v>
          </cell>
          <cell r="AW227">
            <v>0.17930000000000001</v>
          </cell>
          <cell r="AX227">
            <v>0.12620000000000001</v>
          </cell>
          <cell r="AY227">
            <v>0.12620000000000001</v>
          </cell>
          <cell r="AZ227">
            <v>0.02</v>
          </cell>
          <cell r="BA227">
            <v>0.02</v>
          </cell>
          <cell r="BB227">
            <v>0.02</v>
          </cell>
          <cell r="BC227">
            <v>0.1009</v>
          </cell>
          <cell r="BD227">
            <v>0.1009</v>
          </cell>
          <cell r="BE227">
            <v>0.17930000000000001</v>
          </cell>
          <cell r="BF227">
            <v>0.17930000000000001</v>
          </cell>
          <cell r="BG227">
            <v>0.1009</v>
          </cell>
          <cell r="BH227">
            <v>4.2099999999999999E-2</v>
          </cell>
          <cell r="BI227">
            <v>4.2099999999999999E-2</v>
          </cell>
          <cell r="BJ227">
            <v>4.2099999999999999E-2</v>
          </cell>
          <cell r="BK227">
            <v>4.2099999999999999E-2</v>
          </cell>
          <cell r="BL227">
            <v>4.2099999999999999E-2</v>
          </cell>
          <cell r="BM227">
            <v>4.2099999999999999E-2</v>
          </cell>
          <cell r="BN227">
            <v>4.2099999999999999E-2</v>
          </cell>
          <cell r="BO227">
            <v>4.2099999999999999E-2</v>
          </cell>
          <cell r="BP227">
            <v>4.2099999999999999E-2</v>
          </cell>
          <cell r="BQ227">
            <v>4.2099999999999999E-2</v>
          </cell>
          <cell r="BR227">
            <v>4.2099999999999999E-2</v>
          </cell>
          <cell r="BS227">
            <v>4.2099999999999999E-2</v>
          </cell>
          <cell r="BT227" t="str">
            <v>CFE</v>
          </cell>
          <cell r="BU227" t="str">
            <v>INT</v>
          </cell>
          <cell r="BV227">
            <v>43.035676799999997</v>
          </cell>
          <cell r="BW227">
            <v>43.035676799999997</v>
          </cell>
          <cell r="BX227">
            <v>16.262792528517885</v>
          </cell>
          <cell r="BZ227">
            <v>0</v>
          </cell>
          <cell r="CB227">
            <v>702.964518</v>
          </cell>
          <cell r="CC227">
            <v>726.95399999999995</v>
          </cell>
          <cell r="CD227">
            <v>726.95399999999995</v>
          </cell>
        </row>
        <row r="228">
          <cell r="A228">
            <v>1</v>
          </cell>
          <cell r="B228">
            <v>2</v>
          </cell>
          <cell r="C228" t="str">
            <v>DIC</v>
          </cell>
          <cell r="D228">
            <v>51471</v>
          </cell>
          <cell r="E228">
            <v>2040</v>
          </cell>
          <cell r="I228">
            <v>0</v>
          </cell>
          <cell r="J228">
            <v>0</v>
          </cell>
          <cell r="K228" t="str">
            <v>FEB</v>
          </cell>
          <cell r="L228">
            <v>1961</v>
          </cell>
          <cell r="M228" t="str">
            <v>NES</v>
          </cell>
          <cell r="N228" t="str">
            <v>MONTERREY</v>
          </cell>
          <cell r="O228" t="str">
            <v>TER</v>
          </cell>
          <cell r="P228">
            <v>22313</v>
          </cell>
          <cell r="Q228">
            <v>0</v>
          </cell>
          <cell r="R228">
            <v>0</v>
          </cell>
          <cell r="S228">
            <v>0</v>
          </cell>
          <cell r="T228">
            <v>0.05</v>
          </cell>
          <cell r="U228">
            <v>2040</v>
          </cell>
          <cell r="V228" t="str">
            <v>N</v>
          </cell>
          <cell r="W228" t="str">
            <v>NL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 t="str">
            <v>CFE</v>
          </cell>
          <cell r="BU228" t="str">
            <v>INT</v>
          </cell>
          <cell r="BV228">
            <v>0</v>
          </cell>
          <cell r="BW228">
            <v>0</v>
          </cell>
          <cell r="BX228">
            <v>0</v>
          </cell>
          <cell r="CB228">
            <v>0</v>
          </cell>
          <cell r="CC228">
            <v>0</v>
          </cell>
          <cell r="CD228">
            <v>0</v>
          </cell>
        </row>
        <row r="229">
          <cell r="A229">
            <v>1</v>
          </cell>
          <cell r="B229">
            <v>8</v>
          </cell>
          <cell r="C229" t="str">
            <v>DIC</v>
          </cell>
          <cell r="D229">
            <v>51471</v>
          </cell>
          <cell r="E229">
            <v>2040</v>
          </cell>
          <cell r="I229">
            <v>0</v>
          </cell>
          <cell r="J229">
            <v>0</v>
          </cell>
          <cell r="K229" t="str">
            <v>AGO</v>
          </cell>
          <cell r="L229">
            <v>1962</v>
          </cell>
          <cell r="M229" t="str">
            <v>NOR</v>
          </cell>
          <cell r="N229" t="str">
            <v>OBREGON</v>
          </cell>
          <cell r="O229" t="str">
            <v>TER</v>
          </cell>
          <cell r="P229">
            <v>22859</v>
          </cell>
          <cell r="Q229">
            <v>0</v>
          </cell>
          <cell r="R229">
            <v>0</v>
          </cell>
          <cell r="S229">
            <v>0</v>
          </cell>
          <cell r="T229">
            <v>0.05</v>
          </cell>
          <cell r="U229">
            <v>2040</v>
          </cell>
          <cell r="V229" t="str">
            <v>N</v>
          </cell>
          <cell r="W229" t="str">
            <v>SON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1.6400000000000001E-2</v>
          </cell>
          <cell r="AK229">
            <v>1.6400000000000001E-2</v>
          </cell>
          <cell r="AL229">
            <v>1.6400000000000001E-2</v>
          </cell>
          <cell r="AM229">
            <v>1.6400000000000001E-2</v>
          </cell>
          <cell r="AN229">
            <v>1.6400000000000001E-2</v>
          </cell>
          <cell r="AO229">
            <v>1.6400000000000001E-2</v>
          </cell>
          <cell r="AP229">
            <v>1.6400000000000001E-2</v>
          </cell>
          <cell r="AQ229">
            <v>1.6400000000000001E-2</v>
          </cell>
          <cell r="AR229">
            <v>1.6400000000000001E-2</v>
          </cell>
          <cell r="AS229">
            <v>1.6400000000000001E-2</v>
          </cell>
          <cell r="AT229">
            <v>1.6400000000000001E-2</v>
          </cell>
          <cell r="AU229">
            <v>1.6400000000000001E-2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1.6400000000000001E-2</v>
          </cell>
          <cell r="BI229">
            <v>1.6400000000000001E-2</v>
          </cell>
          <cell r="BJ229">
            <v>1.6400000000000001E-2</v>
          </cell>
          <cell r="BK229">
            <v>1.6400000000000001E-2</v>
          </cell>
          <cell r="BL229">
            <v>1.6400000000000001E-2</v>
          </cell>
          <cell r="BM229">
            <v>1.6400000000000001E-2</v>
          </cell>
          <cell r="BN229">
            <v>1.6400000000000001E-2</v>
          </cell>
          <cell r="BO229">
            <v>1.6400000000000001E-2</v>
          </cell>
          <cell r="BP229">
            <v>1.6400000000000001E-2</v>
          </cell>
          <cell r="BQ229">
            <v>1.6400000000000001E-2</v>
          </cell>
          <cell r="BR229">
            <v>1.6400000000000001E-2</v>
          </cell>
          <cell r="BS229">
            <v>1.6400000000000001E-2</v>
          </cell>
          <cell r="BT229" t="str">
            <v>CFE</v>
          </cell>
          <cell r="BU229" t="str">
            <v>INT</v>
          </cell>
          <cell r="BV229">
            <v>0</v>
          </cell>
          <cell r="BW229">
            <v>0</v>
          </cell>
          <cell r="BX229">
            <v>0</v>
          </cell>
          <cell r="CB229">
            <v>0</v>
          </cell>
          <cell r="CC229">
            <v>0</v>
          </cell>
          <cell r="CD229">
            <v>0</v>
          </cell>
        </row>
        <row r="230">
          <cell r="A230">
            <v>1</v>
          </cell>
          <cell r="B230">
            <v>2</v>
          </cell>
          <cell r="C230" t="str">
            <v>ENE</v>
          </cell>
          <cell r="D230">
            <v>42005</v>
          </cell>
          <cell r="E230">
            <v>2015</v>
          </cell>
          <cell r="F230" t="str">
            <v>POZA   RICA</v>
          </cell>
          <cell r="G230">
            <v>1</v>
          </cell>
          <cell r="H230" t="str">
            <v>TC</v>
          </cell>
          <cell r="I230">
            <v>39</v>
          </cell>
          <cell r="J230">
            <v>39</v>
          </cell>
          <cell r="K230" t="str">
            <v>FEB</v>
          </cell>
          <cell r="L230">
            <v>1963</v>
          </cell>
          <cell r="M230" t="str">
            <v>ORI</v>
          </cell>
          <cell r="N230" t="str">
            <v>POZARICA</v>
          </cell>
          <cell r="O230" t="str">
            <v>TER</v>
          </cell>
          <cell r="P230">
            <v>23043</v>
          </cell>
          <cell r="Q230">
            <v>3.0498000000000003</v>
          </cell>
          <cell r="R230">
            <v>1.4859</v>
          </cell>
          <cell r="S230">
            <v>35.077725388659807</v>
          </cell>
          <cell r="T230">
            <v>0.04</v>
          </cell>
          <cell r="U230">
            <v>2015</v>
          </cell>
          <cell r="V230" t="str">
            <v>S</v>
          </cell>
          <cell r="W230" t="str">
            <v>VER</v>
          </cell>
          <cell r="X230">
            <v>0.13100000000000001</v>
          </cell>
          <cell r="Y230">
            <v>0.13100000000000001</v>
          </cell>
          <cell r="Z230">
            <v>8.0500000000000002E-2</v>
          </cell>
          <cell r="AA230">
            <v>8.0500000000000002E-2</v>
          </cell>
          <cell r="AB230">
            <v>8.0500000000000002E-2</v>
          </cell>
          <cell r="AC230">
            <v>8.0500000000000002E-2</v>
          </cell>
          <cell r="AD230">
            <v>0.13100000000000001</v>
          </cell>
          <cell r="AE230">
            <v>8.0500000000000002E-2</v>
          </cell>
          <cell r="AF230">
            <v>8.0500000000000002E-2</v>
          </cell>
          <cell r="AG230">
            <v>0.03</v>
          </cell>
          <cell r="AH230">
            <v>8.0500000000000002E-2</v>
          </cell>
          <cell r="AI230">
            <v>0.03</v>
          </cell>
          <cell r="AJ230">
            <v>3.8100000000000002E-2</v>
          </cell>
          <cell r="AK230">
            <v>3.8100000000000002E-2</v>
          </cell>
          <cell r="AL230">
            <v>3.8100000000000002E-2</v>
          </cell>
          <cell r="AM230">
            <v>3.8100000000000002E-2</v>
          </cell>
          <cell r="AN230">
            <v>3.8100000000000002E-2</v>
          </cell>
          <cell r="AO230">
            <v>3.8100000000000002E-2</v>
          </cell>
          <cell r="AP230">
            <v>3.8100000000000002E-2</v>
          </cell>
          <cell r="AQ230">
            <v>3.8100000000000002E-2</v>
          </cell>
          <cell r="AR230">
            <v>3.8100000000000002E-2</v>
          </cell>
          <cell r="AS230">
            <v>3.8100000000000002E-2</v>
          </cell>
          <cell r="AT230">
            <v>3.8100000000000002E-2</v>
          </cell>
          <cell r="AU230">
            <v>3.8100000000000002E-2</v>
          </cell>
          <cell r="AV230">
            <v>0.13100000000000001</v>
          </cell>
          <cell r="AW230">
            <v>0.13100000000000001</v>
          </cell>
          <cell r="AX230">
            <v>8.0500000000000002E-2</v>
          </cell>
          <cell r="AY230">
            <v>8.0500000000000002E-2</v>
          </cell>
          <cell r="AZ230">
            <v>8.0500000000000002E-2</v>
          </cell>
          <cell r="BA230">
            <v>8.0500000000000002E-2</v>
          </cell>
          <cell r="BB230">
            <v>0.13100000000000001</v>
          </cell>
          <cell r="BC230">
            <v>8.0500000000000002E-2</v>
          </cell>
          <cell r="BD230">
            <v>8.0500000000000002E-2</v>
          </cell>
          <cell r="BE230">
            <v>0.03</v>
          </cell>
          <cell r="BF230">
            <v>8.0500000000000002E-2</v>
          </cell>
          <cell r="BG230">
            <v>0.03</v>
          </cell>
          <cell r="BH230">
            <v>3.8100000000000002E-2</v>
          </cell>
          <cell r="BI230">
            <v>3.8100000000000002E-2</v>
          </cell>
          <cell r="BJ230">
            <v>3.8100000000000002E-2</v>
          </cell>
          <cell r="BK230">
            <v>3.8100000000000002E-2</v>
          </cell>
          <cell r="BL230">
            <v>3.8100000000000002E-2</v>
          </cell>
          <cell r="BM230">
            <v>3.8100000000000002E-2</v>
          </cell>
          <cell r="BN230">
            <v>3.8100000000000002E-2</v>
          </cell>
          <cell r="BO230">
            <v>3.8100000000000002E-2</v>
          </cell>
          <cell r="BP230">
            <v>3.8100000000000002E-2</v>
          </cell>
          <cell r="BQ230">
            <v>3.8100000000000002E-2</v>
          </cell>
          <cell r="BR230">
            <v>3.8100000000000002E-2</v>
          </cell>
          <cell r="BS230">
            <v>3.8100000000000002E-2</v>
          </cell>
          <cell r="BT230" t="str">
            <v>CFE</v>
          </cell>
          <cell r="BU230" t="str">
            <v>INT</v>
          </cell>
          <cell r="BV230">
            <v>3.0498000000000003</v>
          </cell>
          <cell r="BW230">
            <v>3.0498000000000003</v>
          </cell>
          <cell r="BX230">
            <v>0.87247461134019155</v>
          </cell>
          <cell r="CA230" t="str">
            <v>C</v>
          </cell>
          <cell r="CB230">
            <v>37.44</v>
          </cell>
          <cell r="CC230">
            <v>39</v>
          </cell>
          <cell r="CD230">
            <v>39</v>
          </cell>
        </row>
        <row r="231">
          <cell r="A231">
            <v>1</v>
          </cell>
          <cell r="B231">
            <v>4</v>
          </cell>
          <cell r="C231" t="str">
            <v>NOV</v>
          </cell>
          <cell r="D231">
            <v>42675</v>
          </cell>
          <cell r="E231">
            <v>2016</v>
          </cell>
          <cell r="F231" t="str">
            <v>VALLE  DE  MÉXICO</v>
          </cell>
          <cell r="G231">
            <v>1</v>
          </cell>
          <cell r="H231" t="str">
            <v>TC</v>
          </cell>
          <cell r="I231">
            <v>150</v>
          </cell>
          <cell r="J231">
            <v>150</v>
          </cell>
          <cell r="K231" t="str">
            <v>ABR</v>
          </cell>
          <cell r="L231">
            <v>1963</v>
          </cell>
          <cell r="M231" t="str">
            <v>CEN</v>
          </cell>
          <cell r="N231" t="str">
            <v>CENTRAL</v>
          </cell>
          <cell r="O231" t="str">
            <v>TER</v>
          </cell>
          <cell r="P231">
            <v>23102</v>
          </cell>
          <cell r="Q231">
            <v>11.73</v>
          </cell>
          <cell r="R231">
            <v>7.2750000000000004</v>
          </cell>
          <cell r="S231">
            <v>134.91432841792235</v>
          </cell>
          <cell r="T231">
            <v>0.05</v>
          </cell>
          <cell r="U231">
            <v>2016</v>
          </cell>
          <cell r="V231" t="str">
            <v>S</v>
          </cell>
          <cell r="W231" t="str">
            <v>MEX</v>
          </cell>
          <cell r="X231">
            <v>0.12595000000000001</v>
          </cell>
          <cell r="Y231">
            <v>0.12595000000000001</v>
          </cell>
          <cell r="Z231">
            <v>0.1173</v>
          </cell>
          <cell r="AA231">
            <v>0.1173</v>
          </cell>
          <cell r="AB231">
            <v>0.1</v>
          </cell>
          <cell r="AC231">
            <v>0.1</v>
          </cell>
          <cell r="AD231">
            <v>0.1</v>
          </cell>
          <cell r="AE231">
            <v>0.1009</v>
          </cell>
          <cell r="AF231">
            <v>0.1009</v>
          </cell>
          <cell r="AG231">
            <v>0.12595000000000001</v>
          </cell>
          <cell r="AH231">
            <v>0.12595000000000001</v>
          </cell>
          <cell r="AI231">
            <v>0.1009</v>
          </cell>
          <cell r="AJ231">
            <v>4.8500000000000001E-2</v>
          </cell>
          <cell r="AK231">
            <v>4.8500000000000001E-2</v>
          </cell>
          <cell r="AL231">
            <v>4.8500000000000001E-2</v>
          </cell>
          <cell r="AM231">
            <v>4.8500000000000001E-2</v>
          </cell>
          <cell r="AN231">
            <v>4.8500000000000001E-2</v>
          </cell>
          <cell r="AO231">
            <v>4.8500000000000001E-2</v>
          </cell>
          <cell r="AP231">
            <v>4.8500000000000001E-2</v>
          </cell>
          <cell r="AQ231">
            <v>4.8500000000000001E-2</v>
          </cell>
          <cell r="AR231">
            <v>4.8500000000000001E-2</v>
          </cell>
          <cell r="AS231">
            <v>4.8500000000000001E-2</v>
          </cell>
          <cell r="AT231">
            <v>4.8500000000000001E-2</v>
          </cell>
          <cell r="AU231">
            <v>4.8500000000000001E-2</v>
          </cell>
          <cell r="AV231">
            <v>0.12595000000000001</v>
          </cell>
          <cell r="AW231">
            <v>0.12595000000000001</v>
          </cell>
          <cell r="AX231">
            <v>0.1173</v>
          </cell>
          <cell r="AY231">
            <v>0.1173</v>
          </cell>
          <cell r="AZ231">
            <v>0.1</v>
          </cell>
          <cell r="BA231">
            <v>0.1</v>
          </cell>
          <cell r="BB231">
            <v>0.1</v>
          </cell>
          <cell r="BC231">
            <v>0.1009</v>
          </cell>
          <cell r="BD231">
            <v>0.1009</v>
          </cell>
          <cell r="BE231">
            <v>0.12595000000000001</v>
          </cell>
          <cell r="BF231">
            <v>0.12595000000000001</v>
          </cell>
          <cell r="BG231">
            <v>0.1009</v>
          </cell>
          <cell r="BH231">
            <v>4.8500000000000001E-2</v>
          </cell>
          <cell r="BI231">
            <v>4.8500000000000001E-2</v>
          </cell>
          <cell r="BJ231">
            <v>4.8500000000000001E-2</v>
          </cell>
          <cell r="BK231">
            <v>4.8500000000000001E-2</v>
          </cell>
          <cell r="BL231">
            <v>4.8500000000000001E-2</v>
          </cell>
          <cell r="BM231">
            <v>4.8500000000000001E-2</v>
          </cell>
          <cell r="BN231">
            <v>4.8500000000000001E-2</v>
          </cell>
          <cell r="BO231">
            <v>4.8500000000000001E-2</v>
          </cell>
          <cell r="BP231">
            <v>4.8500000000000001E-2</v>
          </cell>
          <cell r="BQ231">
            <v>4.8500000000000001E-2</v>
          </cell>
          <cell r="BR231">
            <v>4.8500000000000001E-2</v>
          </cell>
          <cell r="BS231">
            <v>4.8500000000000001E-2</v>
          </cell>
          <cell r="BT231" t="str">
            <v>CFE</v>
          </cell>
          <cell r="BU231" t="str">
            <v>INT</v>
          </cell>
          <cell r="BV231">
            <v>11.73</v>
          </cell>
          <cell r="BW231">
            <v>11.73</v>
          </cell>
          <cell r="BX231">
            <v>3.3556715820776595</v>
          </cell>
          <cell r="BZ231">
            <v>0</v>
          </cell>
          <cell r="CB231">
            <v>142.5</v>
          </cell>
          <cell r="CC231">
            <v>150</v>
          </cell>
          <cell r="CD231">
            <v>150</v>
          </cell>
        </row>
        <row r="232">
          <cell r="A232">
            <v>1</v>
          </cell>
          <cell r="B232">
            <v>4</v>
          </cell>
          <cell r="C232" t="str">
            <v>ENE</v>
          </cell>
          <cell r="D232">
            <v>42005</v>
          </cell>
          <cell r="E232">
            <v>2015</v>
          </cell>
          <cell r="F232" t="str">
            <v>POZA   RICA</v>
          </cell>
          <cell r="G232">
            <v>2</v>
          </cell>
          <cell r="H232" t="str">
            <v>TC</v>
          </cell>
          <cell r="I232">
            <v>39</v>
          </cell>
          <cell r="J232">
            <v>39</v>
          </cell>
          <cell r="K232" t="str">
            <v>ABR</v>
          </cell>
          <cell r="L232">
            <v>1963</v>
          </cell>
          <cell r="M232" t="str">
            <v>ORI</v>
          </cell>
          <cell r="N232" t="str">
            <v>POZARICA</v>
          </cell>
          <cell r="O232" t="str">
            <v>TER</v>
          </cell>
          <cell r="P232">
            <v>23102</v>
          </cell>
          <cell r="Q232">
            <v>3.0498000000000003</v>
          </cell>
          <cell r="R232">
            <v>2.6402999999999999</v>
          </cell>
          <cell r="S232">
            <v>35.077725388659807</v>
          </cell>
          <cell r="T232">
            <v>0.04</v>
          </cell>
          <cell r="U232">
            <v>2015</v>
          </cell>
          <cell r="V232" t="str">
            <v>S</v>
          </cell>
          <cell r="W232" t="str">
            <v>VER</v>
          </cell>
          <cell r="X232">
            <v>0.17180000000000001</v>
          </cell>
          <cell r="Y232">
            <v>0.17180000000000001</v>
          </cell>
          <cell r="Z232">
            <v>0.1009</v>
          </cell>
          <cell r="AA232">
            <v>0.1009</v>
          </cell>
          <cell r="AB232">
            <v>0.1009</v>
          </cell>
          <cell r="AC232">
            <v>0.1009</v>
          </cell>
          <cell r="AD232">
            <v>0.17180000000000001</v>
          </cell>
          <cell r="AE232">
            <v>0.1009</v>
          </cell>
          <cell r="AF232">
            <v>0.1009</v>
          </cell>
          <cell r="AG232">
            <v>0.03</v>
          </cell>
          <cell r="AH232">
            <v>0.1009</v>
          </cell>
          <cell r="AI232">
            <v>0.03</v>
          </cell>
          <cell r="AJ232">
            <v>6.7699999999999996E-2</v>
          </cell>
          <cell r="AK232">
            <v>6.7699999999999996E-2</v>
          </cell>
          <cell r="AL232">
            <v>6.7699999999999996E-2</v>
          </cell>
          <cell r="AM232">
            <v>6.7699999999999996E-2</v>
          </cell>
          <cell r="AN232">
            <v>6.7699999999999996E-2</v>
          </cell>
          <cell r="AO232">
            <v>6.7699999999999996E-2</v>
          </cell>
          <cell r="AP232">
            <v>6.7699999999999996E-2</v>
          </cell>
          <cell r="AQ232">
            <v>6.7699999999999996E-2</v>
          </cell>
          <cell r="AR232">
            <v>6.7699999999999996E-2</v>
          </cell>
          <cell r="AS232">
            <v>6.7699999999999996E-2</v>
          </cell>
          <cell r="AT232">
            <v>6.7699999999999996E-2</v>
          </cell>
          <cell r="AU232">
            <v>6.7699999999999996E-2</v>
          </cell>
          <cell r="AV232">
            <v>0.17180000000000001</v>
          </cell>
          <cell r="AW232">
            <v>0.17180000000000001</v>
          </cell>
          <cell r="AX232">
            <v>0.1009</v>
          </cell>
          <cell r="AY232">
            <v>0.1009</v>
          </cell>
          <cell r="AZ232">
            <v>0.1009</v>
          </cell>
          <cell r="BA232">
            <v>0.1009</v>
          </cell>
          <cell r="BB232">
            <v>0.17180000000000001</v>
          </cell>
          <cell r="BC232">
            <v>0.1009</v>
          </cell>
          <cell r="BD232">
            <v>0.1009</v>
          </cell>
          <cell r="BE232">
            <v>0.03</v>
          </cell>
          <cell r="BF232">
            <v>0.1009</v>
          </cell>
          <cell r="BG232">
            <v>0.03</v>
          </cell>
          <cell r="BH232">
            <v>6.7699999999999996E-2</v>
          </cell>
          <cell r="BI232">
            <v>6.7699999999999996E-2</v>
          </cell>
          <cell r="BJ232">
            <v>6.7699999999999996E-2</v>
          </cell>
          <cell r="BK232">
            <v>6.7699999999999996E-2</v>
          </cell>
          <cell r="BL232">
            <v>6.7699999999999996E-2</v>
          </cell>
          <cell r="BM232">
            <v>6.7699999999999996E-2</v>
          </cell>
          <cell r="BN232">
            <v>6.7699999999999996E-2</v>
          </cell>
          <cell r="BO232">
            <v>6.7699999999999996E-2</v>
          </cell>
          <cell r="BP232">
            <v>6.7699999999999996E-2</v>
          </cell>
          <cell r="BQ232">
            <v>6.7699999999999996E-2</v>
          </cell>
          <cell r="BR232">
            <v>6.7699999999999996E-2</v>
          </cell>
          <cell r="BS232">
            <v>6.7699999999999996E-2</v>
          </cell>
          <cell r="BT232" t="str">
            <v>CFE</v>
          </cell>
          <cell r="BU232" t="str">
            <v>INT</v>
          </cell>
          <cell r="BV232">
            <v>3.0498000000000003</v>
          </cell>
          <cell r="BW232">
            <v>3.0498000000000003</v>
          </cell>
          <cell r="BX232">
            <v>0.87247461134019155</v>
          </cell>
          <cell r="CA232" t="str">
            <v>C</v>
          </cell>
          <cell r="CB232">
            <v>37.44</v>
          </cell>
          <cell r="CC232">
            <v>39</v>
          </cell>
          <cell r="CD232">
            <v>39</v>
          </cell>
        </row>
        <row r="233">
          <cell r="A233">
            <v>1</v>
          </cell>
          <cell r="B233">
            <v>6</v>
          </cell>
          <cell r="C233" t="str">
            <v>ENE</v>
          </cell>
          <cell r="D233">
            <v>42005</v>
          </cell>
          <cell r="E233">
            <v>2015</v>
          </cell>
          <cell r="F233" t="str">
            <v>POZA   RICA</v>
          </cell>
          <cell r="G233">
            <v>3</v>
          </cell>
          <cell r="H233" t="str">
            <v>TC</v>
          </cell>
          <cell r="I233">
            <v>39</v>
          </cell>
          <cell r="J233">
            <v>39</v>
          </cell>
          <cell r="K233" t="str">
            <v>JUN</v>
          </cell>
          <cell r="L233">
            <v>1963</v>
          </cell>
          <cell r="M233" t="str">
            <v>ORI</v>
          </cell>
          <cell r="N233" t="str">
            <v>POZARICA</v>
          </cell>
          <cell r="O233" t="str">
            <v>TER</v>
          </cell>
          <cell r="P233">
            <v>23163</v>
          </cell>
          <cell r="Q233">
            <v>3.0498000000000003</v>
          </cell>
          <cell r="R233">
            <v>0.86970000000000003</v>
          </cell>
          <cell r="S233">
            <v>35.077725388659807</v>
          </cell>
          <cell r="T233">
            <v>0.04</v>
          </cell>
          <cell r="U233">
            <v>2015</v>
          </cell>
          <cell r="V233" t="str">
            <v>S</v>
          </cell>
          <cell r="W233" t="str">
            <v>VER</v>
          </cell>
          <cell r="X233">
            <v>0.10980000000000001</v>
          </cell>
          <cell r="Y233">
            <v>0.10980000000000001</v>
          </cell>
          <cell r="Z233">
            <v>6.9900000000000004E-2</v>
          </cell>
          <cell r="AA233">
            <v>6.9900000000000004E-2</v>
          </cell>
          <cell r="AB233">
            <v>6.9900000000000004E-2</v>
          </cell>
          <cell r="AC233">
            <v>6.9900000000000004E-2</v>
          </cell>
          <cell r="AD233">
            <v>0.10980000000000001</v>
          </cell>
          <cell r="AE233">
            <v>6.9900000000000004E-2</v>
          </cell>
          <cell r="AF233">
            <v>6.9900000000000004E-2</v>
          </cell>
          <cell r="AG233">
            <v>0.03</v>
          </cell>
          <cell r="AH233">
            <v>6.9900000000000004E-2</v>
          </cell>
          <cell r="AI233">
            <v>0.03</v>
          </cell>
          <cell r="AJ233">
            <v>2.23E-2</v>
          </cell>
          <cell r="AK233">
            <v>2.23E-2</v>
          </cell>
          <cell r="AL233">
            <v>2.23E-2</v>
          </cell>
          <cell r="AM233">
            <v>2.23E-2</v>
          </cell>
          <cell r="AN233">
            <v>2.23E-2</v>
          </cell>
          <cell r="AO233">
            <v>2.23E-2</v>
          </cell>
          <cell r="AP233">
            <v>2.23E-2</v>
          </cell>
          <cell r="AQ233">
            <v>2.23E-2</v>
          </cell>
          <cell r="AR233">
            <v>2.23E-2</v>
          </cell>
          <cell r="AS233">
            <v>2.23E-2</v>
          </cell>
          <cell r="AT233">
            <v>2.23E-2</v>
          </cell>
          <cell r="AU233">
            <v>2.23E-2</v>
          </cell>
          <cell r="AV233">
            <v>0.10980000000000001</v>
          </cell>
          <cell r="AW233">
            <v>0.10980000000000001</v>
          </cell>
          <cell r="AX233">
            <v>6.9900000000000004E-2</v>
          </cell>
          <cell r="AY233">
            <v>6.9900000000000004E-2</v>
          </cell>
          <cell r="AZ233">
            <v>6.9900000000000004E-2</v>
          </cell>
          <cell r="BA233">
            <v>6.9900000000000004E-2</v>
          </cell>
          <cell r="BB233">
            <v>0.10980000000000001</v>
          </cell>
          <cell r="BC233">
            <v>6.9900000000000004E-2</v>
          </cell>
          <cell r="BD233">
            <v>6.9900000000000004E-2</v>
          </cell>
          <cell r="BE233">
            <v>0.03</v>
          </cell>
          <cell r="BF233">
            <v>6.9900000000000004E-2</v>
          </cell>
          <cell r="BG233">
            <v>0.03</v>
          </cell>
          <cell r="BH233">
            <v>2.23E-2</v>
          </cell>
          <cell r="BI233">
            <v>2.23E-2</v>
          </cell>
          <cell r="BJ233">
            <v>2.23E-2</v>
          </cell>
          <cell r="BK233">
            <v>2.23E-2</v>
          </cell>
          <cell r="BL233">
            <v>2.23E-2</v>
          </cell>
          <cell r="BM233">
            <v>2.23E-2</v>
          </cell>
          <cell r="BN233">
            <v>2.23E-2</v>
          </cell>
          <cell r="BO233">
            <v>2.23E-2</v>
          </cell>
          <cell r="BP233">
            <v>2.23E-2</v>
          </cell>
          <cell r="BQ233">
            <v>2.23E-2</v>
          </cell>
          <cell r="BR233">
            <v>2.23E-2</v>
          </cell>
          <cell r="BS233">
            <v>2.23E-2</v>
          </cell>
          <cell r="BT233" t="str">
            <v>CFE</v>
          </cell>
          <cell r="BU233" t="str">
            <v>INT</v>
          </cell>
          <cell r="BV233">
            <v>3.0498000000000003</v>
          </cell>
          <cell r="BW233">
            <v>3.0498000000000003</v>
          </cell>
          <cell r="BX233">
            <v>0.87247461134019155</v>
          </cell>
          <cell r="CA233" t="str">
            <v>C</v>
          </cell>
          <cell r="CB233">
            <v>37.44</v>
          </cell>
          <cell r="CC233">
            <v>39</v>
          </cell>
          <cell r="CD233">
            <v>39</v>
          </cell>
        </row>
        <row r="234">
          <cell r="A234">
            <v>1</v>
          </cell>
          <cell r="B234">
            <v>7</v>
          </cell>
          <cell r="C234" t="str">
            <v>DIC</v>
          </cell>
          <cell r="D234">
            <v>51471</v>
          </cell>
          <cell r="E234">
            <v>2040</v>
          </cell>
          <cell r="I234">
            <v>0</v>
          </cell>
          <cell r="J234">
            <v>0</v>
          </cell>
          <cell r="K234" t="str">
            <v>JUL</v>
          </cell>
          <cell r="L234">
            <v>1963</v>
          </cell>
          <cell r="M234" t="str">
            <v>NES</v>
          </cell>
          <cell r="N234" t="str">
            <v>MONTERREY</v>
          </cell>
          <cell r="O234" t="str">
            <v>TER</v>
          </cell>
          <cell r="P234">
            <v>23193</v>
          </cell>
          <cell r="Q234">
            <v>0</v>
          </cell>
          <cell r="R234">
            <v>0</v>
          </cell>
          <cell r="S234">
            <v>0</v>
          </cell>
          <cell r="T234">
            <v>0.05</v>
          </cell>
          <cell r="U234">
            <v>2040</v>
          </cell>
          <cell r="V234" t="str">
            <v>N</v>
          </cell>
          <cell r="W234" t="str">
            <v>NL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 t="str">
            <v>CFE</v>
          </cell>
          <cell r="BU234" t="str">
            <v>INT</v>
          </cell>
          <cell r="BV234">
            <v>0</v>
          </cell>
          <cell r="BW234">
            <v>0</v>
          </cell>
          <cell r="BX234">
            <v>0</v>
          </cell>
          <cell r="CB234">
            <v>0</v>
          </cell>
          <cell r="CC234">
            <v>0</v>
          </cell>
          <cell r="CD234">
            <v>0</v>
          </cell>
        </row>
        <row r="235">
          <cell r="A235">
            <v>1</v>
          </cell>
          <cell r="B235">
            <v>8</v>
          </cell>
          <cell r="C235" t="str">
            <v>DIC</v>
          </cell>
          <cell r="D235">
            <v>51471</v>
          </cell>
          <cell r="E235">
            <v>2040</v>
          </cell>
          <cell r="I235">
            <v>0</v>
          </cell>
          <cell r="J235">
            <v>0</v>
          </cell>
          <cell r="K235" t="str">
            <v>AGO</v>
          </cell>
          <cell r="L235">
            <v>1963</v>
          </cell>
          <cell r="M235" t="str">
            <v>BC</v>
          </cell>
          <cell r="N235" t="str">
            <v>TIJUANA</v>
          </cell>
          <cell r="O235" t="str">
            <v>TER</v>
          </cell>
          <cell r="P235">
            <v>23224</v>
          </cell>
          <cell r="Q235">
            <v>0</v>
          </cell>
          <cell r="R235">
            <v>0</v>
          </cell>
          <cell r="S235">
            <v>0</v>
          </cell>
          <cell r="T235">
            <v>2.1000000000000001E-2</v>
          </cell>
          <cell r="U235">
            <v>2040</v>
          </cell>
          <cell r="V235" t="str">
            <v>S</v>
          </cell>
          <cell r="W235" t="str">
            <v>BCN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 t="str">
            <v>CFE</v>
          </cell>
          <cell r="BU235" t="str">
            <v>BC</v>
          </cell>
          <cell r="BV235">
            <v>0</v>
          </cell>
          <cell r="BW235">
            <v>0</v>
          </cell>
          <cell r="BX235">
            <v>0</v>
          </cell>
          <cell r="CB235">
            <v>0</v>
          </cell>
          <cell r="CC235">
            <v>0</v>
          </cell>
          <cell r="CD235">
            <v>0</v>
          </cell>
        </row>
        <row r="236">
          <cell r="A236">
            <v>1</v>
          </cell>
          <cell r="B236">
            <v>1</v>
          </cell>
          <cell r="C236" t="str">
            <v>DIC</v>
          </cell>
          <cell r="D236">
            <v>51471</v>
          </cell>
          <cell r="E236">
            <v>2040</v>
          </cell>
          <cell r="I236">
            <v>0</v>
          </cell>
          <cell r="J236">
            <v>0</v>
          </cell>
          <cell r="K236" t="str">
            <v>ENE</v>
          </cell>
          <cell r="L236">
            <v>1964</v>
          </cell>
          <cell r="M236" t="str">
            <v>NTE</v>
          </cell>
          <cell r="N236" t="str">
            <v>CHIHUAHUA</v>
          </cell>
          <cell r="O236" t="str">
            <v>TER</v>
          </cell>
          <cell r="P236">
            <v>23377</v>
          </cell>
          <cell r="Q236">
            <v>0</v>
          </cell>
          <cell r="R236">
            <v>0</v>
          </cell>
          <cell r="S236">
            <v>0</v>
          </cell>
          <cell r="T236">
            <v>0.05</v>
          </cell>
          <cell r="U236">
            <v>2040</v>
          </cell>
          <cell r="V236" t="str">
            <v>N</v>
          </cell>
          <cell r="W236" t="str">
            <v>CHIH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 t="str">
            <v>CFE</v>
          </cell>
          <cell r="BU236" t="str">
            <v>INT</v>
          </cell>
          <cell r="BV236">
            <v>0</v>
          </cell>
          <cell r="BW236">
            <v>0</v>
          </cell>
          <cell r="BX236">
            <v>0</v>
          </cell>
          <cell r="CB236">
            <v>0</v>
          </cell>
          <cell r="CC236">
            <v>0</v>
          </cell>
          <cell r="CD236">
            <v>0</v>
          </cell>
        </row>
        <row r="237">
          <cell r="A237">
            <v>1</v>
          </cell>
          <cell r="B237">
            <v>2</v>
          </cell>
          <cell r="C237" t="str">
            <v>DIC</v>
          </cell>
          <cell r="D237">
            <v>51471</v>
          </cell>
          <cell r="E237">
            <v>2040</v>
          </cell>
          <cell r="I237">
            <v>0</v>
          </cell>
          <cell r="J237">
            <v>0</v>
          </cell>
          <cell r="K237" t="str">
            <v>FEB</v>
          </cell>
          <cell r="L237">
            <v>1964</v>
          </cell>
          <cell r="M237" t="str">
            <v>NES</v>
          </cell>
          <cell r="N237" t="str">
            <v>MONTERREY</v>
          </cell>
          <cell r="O237" t="str">
            <v>TER</v>
          </cell>
          <cell r="P237">
            <v>23408</v>
          </cell>
          <cell r="Q237">
            <v>0</v>
          </cell>
          <cell r="R237">
            <v>0</v>
          </cell>
          <cell r="S237">
            <v>0</v>
          </cell>
          <cell r="T237">
            <v>0.05</v>
          </cell>
          <cell r="U237">
            <v>2040</v>
          </cell>
          <cell r="V237" t="str">
            <v>N</v>
          </cell>
          <cell r="W237" t="str">
            <v>NL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 t="str">
            <v>CFE</v>
          </cell>
          <cell r="BU237" t="str">
            <v>INT</v>
          </cell>
          <cell r="BV237">
            <v>0</v>
          </cell>
          <cell r="BW237">
            <v>0</v>
          </cell>
          <cell r="BX237">
            <v>0</v>
          </cell>
          <cell r="CB237">
            <v>0</v>
          </cell>
          <cell r="CC237">
            <v>0</v>
          </cell>
          <cell r="CD237">
            <v>0</v>
          </cell>
        </row>
        <row r="238">
          <cell r="A238">
            <v>1</v>
          </cell>
          <cell r="B238">
            <v>3</v>
          </cell>
          <cell r="C238" t="str">
            <v>DIC</v>
          </cell>
          <cell r="D238">
            <v>51471</v>
          </cell>
          <cell r="E238">
            <v>2040</v>
          </cell>
          <cell r="I238">
            <v>0</v>
          </cell>
          <cell r="J238">
            <v>0</v>
          </cell>
          <cell r="K238" t="str">
            <v>MAR</v>
          </cell>
          <cell r="L238">
            <v>1964</v>
          </cell>
          <cell r="M238" t="str">
            <v>BC</v>
          </cell>
          <cell r="N238" t="str">
            <v>TIJUANA</v>
          </cell>
          <cell r="O238" t="str">
            <v>TER</v>
          </cell>
          <cell r="P238">
            <v>23437</v>
          </cell>
          <cell r="Q238">
            <v>0</v>
          </cell>
          <cell r="R238">
            <v>0</v>
          </cell>
          <cell r="S238">
            <v>0</v>
          </cell>
          <cell r="T238">
            <v>2.1000000000000001E-2</v>
          </cell>
          <cell r="U238">
            <v>2040</v>
          </cell>
          <cell r="V238" t="str">
            <v>S</v>
          </cell>
          <cell r="W238" t="str">
            <v>BCN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 t="str">
            <v>CFE</v>
          </cell>
          <cell r="BU238" t="str">
            <v>BC</v>
          </cell>
          <cell r="BV238">
            <v>0</v>
          </cell>
          <cell r="BW238">
            <v>0</v>
          </cell>
          <cell r="BX238">
            <v>0</v>
          </cell>
          <cell r="CB238">
            <v>0</v>
          </cell>
          <cell r="CC238">
            <v>0</v>
          </cell>
          <cell r="CD238">
            <v>0</v>
          </cell>
        </row>
        <row r="239">
          <cell r="A239">
            <v>1</v>
          </cell>
          <cell r="B239">
            <v>3</v>
          </cell>
          <cell r="C239" t="str">
            <v>DIC</v>
          </cell>
          <cell r="D239">
            <v>51471</v>
          </cell>
          <cell r="E239">
            <v>2040</v>
          </cell>
          <cell r="I239">
            <v>0</v>
          </cell>
          <cell r="J239">
            <v>0</v>
          </cell>
          <cell r="K239" t="str">
            <v>MAR</v>
          </cell>
          <cell r="L239">
            <v>1964</v>
          </cell>
          <cell r="M239" t="str">
            <v>NTE</v>
          </cell>
          <cell r="N239" t="str">
            <v>CHIHUAHUA</v>
          </cell>
          <cell r="O239" t="str">
            <v>TER</v>
          </cell>
          <cell r="P239">
            <v>23437</v>
          </cell>
          <cell r="Q239">
            <v>0</v>
          </cell>
          <cell r="R239">
            <v>0</v>
          </cell>
          <cell r="S239">
            <v>0</v>
          </cell>
          <cell r="T239">
            <v>0.05</v>
          </cell>
          <cell r="U239">
            <v>2040</v>
          </cell>
          <cell r="V239" t="str">
            <v>N</v>
          </cell>
          <cell r="W239" t="str">
            <v>CHIH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4.41E-2</v>
          </cell>
          <cell r="AK239">
            <v>4.41E-2</v>
          </cell>
          <cell r="AL239">
            <v>4.41E-2</v>
          </cell>
          <cell r="AM239">
            <v>4.41E-2</v>
          </cell>
          <cell r="AN239">
            <v>4.41E-2</v>
          </cell>
          <cell r="AO239">
            <v>4.41E-2</v>
          </cell>
          <cell r="AP239">
            <v>4.41E-2</v>
          </cell>
          <cell r="AQ239">
            <v>4.41E-2</v>
          </cell>
          <cell r="AR239">
            <v>4.41E-2</v>
          </cell>
          <cell r="AS239">
            <v>4.41E-2</v>
          </cell>
          <cell r="AT239">
            <v>4.41E-2</v>
          </cell>
          <cell r="AU239">
            <v>4.41E-2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4.41E-2</v>
          </cell>
          <cell r="BI239">
            <v>4.41E-2</v>
          </cell>
          <cell r="BJ239">
            <v>4.41E-2</v>
          </cell>
          <cell r="BK239">
            <v>4.41E-2</v>
          </cell>
          <cell r="BL239">
            <v>4.41E-2</v>
          </cell>
          <cell r="BM239">
            <v>4.41E-2</v>
          </cell>
          <cell r="BN239">
            <v>4.41E-2</v>
          </cell>
          <cell r="BO239">
            <v>4.41E-2</v>
          </cell>
          <cell r="BP239">
            <v>4.41E-2</v>
          </cell>
          <cell r="BQ239">
            <v>4.41E-2</v>
          </cell>
          <cell r="BR239">
            <v>4.41E-2</v>
          </cell>
          <cell r="BS239">
            <v>4.41E-2</v>
          </cell>
          <cell r="BT239" t="str">
            <v>CFE</v>
          </cell>
          <cell r="BU239" t="str">
            <v>INT</v>
          </cell>
          <cell r="BV239">
            <v>0</v>
          </cell>
          <cell r="BW239">
            <v>0</v>
          </cell>
          <cell r="BX239">
            <v>0</v>
          </cell>
          <cell r="CB239">
            <v>0</v>
          </cell>
          <cell r="CC239">
            <v>0</v>
          </cell>
          <cell r="CD239">
            <v>0</v>
          </cell>
        </row>
        <row r="240">
          <cell r="A240">
            <v>1</v>
          </cell>
          <cell r="B240">
            <v>10</v>
          </cell>
          <cell r="C240" t="str">
            <v>DIC</v>
          </cell>
          <cell r="D240">
            <v>47818</v>
          </cell>
          <cell r="E240">
            <v>2030</v>
          </cell>
          <cell r="F240" t="str">
            <v>E.  PORTES  GIL   ( RÍO BRAVO )</v>
          </cell>
          <cell r="G240">
            <v>1</v>
          </cell>
          <cell r="H240" t="str">
            <v>CC</v>
          </cell>
          <cell r="I240">
            <v>33</v>
          </cell>
          <cell r="J240">
            <v>33</v>
          </cell>
          <cell r="K240" t="str">
            <v>OCT</v>
          </cell>
          <cell r="L240">
            <v>2007</v>
          </cell>
          <cell r="M240" t="str">
            <v>NES</v>
          </cell>
          <cell r="N240" t="str">
            <v>REYNOSA</v>
          </cell>
          <cell r="O240" t="str">
            <v>TER</v>
          </cell>
          <cell r="P240">
            <v>39356</v>
          </cell>
          <cell r="Q240">
            <v>1.9536</v>
          </cell>
          <cell r="R240">
            <v>0</v>
          </cell>
          <cell r="S240">
            <v>28.697462269655656</v>
          </cell>
          <cell r="T240">
            <v>3.3000000000000002E-2</v>
          </cell>
          <cell r="U240">
            <v>2030</v>
          </cell>
          <cell r="V240" t="str">
            <v>N</v>
          </cell>
          <cell r="W240" t="str">
            <v>TAMS</v>
          </cell>
          <cell r="X240">
            <v>8.4000000000000005E-2</v>
          </cell>
          <cell r="Y240">
            <v>5.7000000000000002E-2</v>
          </cell>
          <cell r="Z240">
            <v>5.7000000000000002E-2</v>
          </cell>
          <cell r="AA240">
            <v>5.7000000000000002E-2</v>
          </cell>
          <cell r="AB240">
            <v>5.7000000000000002E-2</v>
          </cell>
          <cell r="AC240">
            <v>5.7000000000000002E-2</v>
          </cell>
          <cell r="AD240">
            <v>5.7000000000000002E-2</v>
          </cell>
          <cell r="AE240">
            <v>0.03</v>
          </cell>
          <cell r="AF240">
            <v>0.03</v>
          </cell>
          <cell r="AG240">
            <v>5.7000000000000002E-2</v>
          </cell>
          <cell r="AH240">
            <v>5.7000000000000002E-2</v>
          </cell>
          <cell r="AI240">
            <v>8.4000000000000005E-2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8.4000000000000005E-2</v>
          </cell>
          <cell r="AW240">
            <v>5.7000000000000002E-2</v>
          </cell>
          <cell r="AX240">
            <v>5.7000000000000002E-2</v>
          </cell>
          <cell r="AY240">
            <v>5.7000000000000002E-2</v>
          </cell>
          <cell r="AZ240">
            <v>5.7000000000000002E-2</v>
          </cell>
          <cell r="BA240">
            <v>5.7000000000000002E-2</v>
          </cell>
          <cell r="BB240">
            <v>5.7000000000000002E-2</v>
          </cell>
          <cell r="BC240">
            <v>0.03</v>
          </cell>
          <cell r="BD240">
            <v>0.03</v>
          </cell>
          <cell r="BE240">
            <v>5.7000000000000002E-2</v>
          </cell>
          <cell r="BF240">
            <v>5.7000000000000002E-2</v>
          </cell>
          <cell r="BG240">
            <v>8.4000000000000005E-2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 t="str">
            <v>CFE</v>
          </cell>
          <cell r="BU240" t="str">
            <v>INT</v>
          </cell>
          <cell r="BV240">
            <v>1.9536</v>
          </cell>
          <cell r="BW240">
            <v>1.9536</v>
          </cell>
          <cell r="BX240">
            <v>2.3489377303443426</v>
          </cell>
          <cell r="BY240">
            <v>0</v>
          </cell>
          <cell r="BZ240">
            <v>0</v>
          </cell>
          <cell r="CB240">
            <v>31.911000000000001</v>
          </cell>
          <cell r="CC240">
            <v>33</v>
          </cell>
          <cell r="CD240">
            <v>33</v>
          </cell>
        </row>
        <row r="241">
          <cell r="A241">
            <v>1</v>
          </cell>
          <cell r="B241">
            <v>10</v>
          </cell>
          <cell r="C241" t="str">
            <v>DIC</v>
          </cell>
          <cell r="D241">
            <v>47818</v>
          </cell>
          <cell r="E241">
            <v>2030</v>
          </cell>
          <cell r="F241" t="str">
            <v>E.  PORTES  GIL   ( RÍO BRAVO )</v>
          </cell>
          <cell r="G241">
            <v>2</v>
          </cell>
          <cell r="H241" t="str">
            <v>CC</v>
          </cell>
          <cell r="I241">
            <v>33</v>
          </cell>
          <cell r="J241">
            <v>33</v>
          </cell>
          <cell r="K241" t="str">
            <v>OCT</v>
          </cell>
          <cell r="L241">
            <v>2007</v>
          </cell>
          <cell r="M241" t="str">
            <v>NES</v>
          </cell>
          <cell r="N241" t="str">
            <v>REYNOSA</v>
          </cell>
          <cell r="O241" t="str">
            <v>TER</v>
          </cell>
          <cell r="P241">
            <v>39356</v>
          </cell>
          <cell r="Q241">
            <v>1.9536</v>
          </cell>
          <cell r="R241">
            <v>0</v>
          </cell>
          <cell r="S241">
            <v>28.697462269655656</v>
          </cell>
          <cell r="T241">
            <v>3.3000000000000002E-2</v>
          </cell>
          <cell r="U241">
            <v>2030</v>
          </cell>
          <cell r="V241" t="str">
            <v>N</v>
          </cell>
          <cell r="W241" t="str">
            <v>TAMS</v>
          </cell>
          <cell r="X241">
            <v>8.4000000000000005E-2</v>
          </cell>
          <cell r="Y241">
            <v>5.7000000000000002E-2</v>
          </cell>
          <cell r="Z241">
            <v>5.7000000000000002E-2</v>
          </cell>
          <cell r="AA241">
            <v>5.7000000000000002E-2</v>
          </cell>
          <cell r="AB241">
            <v>5.7000000000000002E-2</v>
          </cell>
          <cell r="AC241">
            <v>5.7000000000000002E-2</v>
          </cell>
          <cell r="AD241">
            <v>5.7000000000000002E-2</v>
          </cell>
          <cell r="AE241">
            <v>0.03</v>
          </cell>
          <cell r="AF241">
            <v>0.03</v>
          </cell>
          <cell r="AG241">
            <v>5.7000000000000002E-2</v>
          </cell>
          <cell r="AH241">
            <v>5.7000000000000002E-2</v>
          </cell>
          <cell r="AI241">
            <v>8.4000000000000005E-2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8.4000000000000005E-2</v>
          </cell>
          <cell r="AW241">
            <v>5.7000000000000002E-2</v>
          </cell>
          <cell r="AX241">
            <v>5.7000000000000002E-2</v>
          </cell>
          <cell r="AY241">
            <v>5.7000000000000002E-2</v>
          </cell>
          <cell r="AZ241">
            <v>5.7000000000000002E-2</v>
          </cell>
          <cell r="BA241">
            <v>5.7000000000000002E-2</v>
          </cell>
          <cell r="BB241">
            <v>5.7000000000000002E-2</v>
          </cell>
          <cell r="BC241">
            <v>0.03</v>
          </cell>
          <cell r="BD241">
            <v>0.03</v>
          </cell>
          <cell r="BE241">
            <v>5.7000000000000002E-2</v>
          </cell>
          <cell r="BF241">
            <v>5.7000000000000002E-2</v>
          </cell>
          <cell r="BG241">
            <v>8.4000000000000005E-2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 t="str">
            <v>CFE</v>
          </cell>
          <cell r="BU241" t="str">
            <v>INT</v>
          </cell>
          <cell r="BV241">
            <v>1.9536</v>
          </cell>
          <cell r="BW241">
            <v>1.9536</v>
          </cell>
          <cell r="BX241">
            <v>2.3489377303443426</v>
          </cell>
          <cell r="BY241">
            <v>0</v>
          </cell>
          <cell r="BZ241">
            <v>0</v>
          </cell>
          <cell r="CB241">
            <v>31.911000000000001</v>
          </cell>
          <cell r="CC241">
            <v>33</v>
          </cell>
          <cell r="CD241">
            <v>33</v>
          </cell>
        </row>
        <row r="242">
          <cell r="A242">
            <v>1</v>
          </cell>
          <cell r="B242">
            <v>11</v>
          </cell>
          <cell r="C242" t="str">
            <v>DIC</v>
          </cell>
          <cell r="D242">
            <v>51471</v>
          </cell>
          <cell r="E242">
            <v>2040</v>
          </cell>
          <cell r="I242">
            <v>0</v>
          </cell>
          <cell r="J242">
            <v>0</v>
          </cell>
          <cell r="K242" t="str">
            <v>NOV</v>
          </cell>
          <cell r="L242">
            <v>1964</v>
          </cell>
          <cell r="M242" t="str">
            <v>NTE</v>
          </cell>
          <cell r="N242" t="str">
            <v>CHIHUAHUA</v>
          </cell>
          <cell r="O242" t="str">
            <v>TER</v>
          </cell>
          <cell r="P242">
            <v>23682</v>
          </cell>
          <cell r="Q242">
            <v>0</v>
          </cell>
          <cell r="R242">
            <v>0</v>
          </cell>
          <cell r="S242">
            <v>0</v>
          </cell>
          <cell r="T242">
            <v>0.05</v>
          </cell>
          <cell r="U242">
            <v>2040</v>
          </cell>
          <cell r="V242" t="str">
            <v>N</v>
          </cell>
          <cell r="W242" t="str">
            <v>CHIH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4.41E-2</v>
          </cell>
          <cell r="AK242">
            <v>4.41E-2</v>
          </cell>
          <cell r="AL242">
            <v>4.41E-2</v>
          </cell>
          <cell r="AM242">
            <v>4.41E-2</v>
          </cell>
          <cell r="AN242">
            <v>4.41E-2</v>
          </cell>
          <cell r="AO242">
            <v>4.41E-2</v>
          </cell>
          <cell r="AP242">
            <v>4.41E-2</v>
          </cell>
          <cell r="AQ242">
            <v>4.41E-2</v>
          </cell>
          <cell r="AR242">
            <v>4.41E-2</v>
          </cell>
          <cell r="AS242">
            <v>4.41E-2</v>
          </cell>
          <cell r="AT242">
            <v>4.41E-2</v>
          </cell>
          <cell r="AU242">
            <v>4.41E-2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4.41E-2</v>
          </cell>
          <cell r="BI242">
            <v>4.41E-2</v>
          </cell>
          <cell r="BJ242">
            <v>4.41E-2</v>
          </cell>
          <cell r="BK242">
            <v>4.41E-2</v>
          </cell>
          <cell r="BL242">
            <v>4.41E-2</v>
          </cell>
          <cell r="BM242">
            <v>4.41E-2</v>
          </cell>
          <cell r="BN242">
            <v>4.41E-2</v>
          </cell>
          <cell r="BO242">
            <v>4.41E-2</v>
          </cell>
          <cell r="BP242">
            <v>4.41E-2</v>
          </cell>
          <cell r="BQ242">
            <v>4.41E-2</v>
          </cell>
          <cell r="BR242">
            <v>4.41E-2</v>
          </cell>
          <cell r="BS242">
            <v>4.41E-2</v>
          </cell>
          <cell r="BT242" t="str">
            <v>CFE</v>
          </cell>
          <cell r="BU242" t="str">
            <v>INT</v>
          </cell>
          <cell r="BV242">
            <v>0</v>
          </cell>
          <cell r="BW242">
            <v>0</v>
          </cell>
          <cell r="BX242">
            <v>0</v>
          </cell>
          <cell r="CB242">
            <v>0</v>
          </cell>
          <cell r="CC242">
            <v>0</v>
          </cell>
          <cell r="CD242">
            <v>0</v>
          </cell>
        </row>
        <row r="243">
          <cell r="A243">
            <v>1</v>
          </cell>
          <cell r="B243">
            <v>12</v>
          </cell>
          <cell r="C243" t="str">
            <v>DIC</v>
          </cell>
          <cell r="D243">
            <v>47818</v>
          </cell>
          <cell r="E243">
            <v>2030</v>
          </cell>
          <cell r="I243">
            <v>0</v>
          </cell>
          <cell r="J243">
            <v>0</v>
          </cell>
          <cell r="K243" t="str">
            <v>DIC</v>
          </cell>
          <cell r="L243">
            <v>1964</v>
          </cell>
          <cell r="M243" t="str">
            <v>BC</v>
          </cell>
          <cell r="N243" t="str">
            <v>TIJUANA</v>
          </cell>
          <cell r="O243" t="str">
            <v>TER</v>
          </cell>
          <cell r="P243">
            <v>23712</v>
          </cell>
          <cell r="Q243">
            <v>0</v>
          </cell>
          <cell r="R243">
            <v>0</v>
          </cell>
          <cell r="S243">
            <v>0</v>
          </cell>
          <cell r="T243">
            <v>2.1000000000000001E-2</v>
          </cell>
          <cell r="U243">
            <v>2030</v>
          </cell>
          <cell r="V243" t="str">
            <v>S</v>
          </cell>
          <cell r="W243" t="str">
            <v>BCN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 t="str">
            <v>CFE</v>
          </cell>
          <cell r="BU243" t="str">
            <v>BC</v>
          </cell>
          <cell r="BV243">
            <v>0</v>
          </cell>
          <cell r="BW243">
            <v>0</v>
          </cell>
          <cell r="BX243">
            <v>0</v>
          </cell>
          <cell r="CB243">
            <v>0</v>
          </cell>
          <cell r="CC243">
            <v>0</v>
          </cell>
          <cell r="CD243">
            <v>0</v>
          </cell>
        </row>
        <row r="244">
          <cell r="A244">
            <v>1</v>
          </cell>
          <cell r="B244">
            <v>7</v>
          </cell>
          <cell r="C244" t="str">
            <v>DIC</v>
          </cell>
          <cell r="D244">
            <v>51471</v>
          </cell>
          <cell r="E244">
            <v>2040</v>
          </cell>
          <cell r="I244">
            <v>0</v>
          </cell>
          <cell r="J244">
            <v>0</v>
          </cell>
          <cell r="K244" t="str">
            <v>JUL</v>
          </cell>
          <cell r="L244">
            <v>1965</v>
          </cell>
          <cell r="M244" t="str">
            <v>NES</v>
          </cell>
          <cell r="N244" t="str">
            <v>MONTERREY</v>
          </cell>
          <cell r="O244" t="str">
            <v>TER</v>
          </cell>
          <cell r="P244">
            <v>23924</v>
          </cell>
          <cell r="Q244">
            <v>0</v>
          </cell>
          <cell r="R244">
            <v>0</v>
          </cell>
          <cell r="S244">
            <v>0</v>
          </cell>
          <cell r="T244">
            <v>0.05</v>
          </cell>
          <cell r="U244">
            <v>2040</v>
          </cell>
          <cell r="V244" t="str">
            <v>N</v>
          </cell>
          <cell r="W244" t="str">
            <v>NL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 t="str">
            <v>CFE</v>
          </cell>
          <cell r="BU244" t="str">
            <v>INT</v>
          </cell>
          <cell r="BV244">
            <v>0</v>
          </cell>
          <cell r="BW244">
            <v>0</v>
          </cell>
          <cell r="BX244">
            <v>0</v>
          </cell>
          <cell r="CB244">
            <v>0</v>
          </cell>
          <cell r="CC244">
            <v>0</v>
          </cell>
          <cell r="CD244">
            <v>0</v>
          </cell>
        </row>
        <row r="245">
          <cell r="A245">
            <v>1</v>
          </cell>
          <cell r="B245">
            <v>12</v>
          </cell>
          <cell r="C245" t="str">
            <v>DIC</v>
          </cell>
          <cell r="D245">
            <v>51471</v>
          </cell>
          <cell r="E245">
            <v>2040</v>
          </cell>
          <cell r="I245">
            <v>0</v>
          </cell>
          <cell r="J245">
            <v>0</v>
          </cell>
          <cell r="K245" t="str">
            <v>DIC</v>
          </cell>
          <cell r="L245">
            <v>1967</v>
          </cell>
          <cell r="M245" t="str">
            <v>NTE</v>
          </cell>
          <cell r="N245" t="str">
            <v>LAGUNA</v>
          </cell>
          <cell r="O245" t="str">
            <v>TER</v>
          </cell>
          <cell r="P245">
            <v>24807</v>
          </cell>
          <cell r="Q245">
            <v>0</v>
          </cell>
          <cell r="R245">
            <v>0</v>
          </cell>
          <cell r="S245">
            <v>0</v>
          </cell>
          <cell r="T245">
            <v>0.05</v>
          </cell>
          <cell r="U245">
            <v>2040</v>
          </cell>
          <cell r="V245" t="str">
            <v>N</v>
          </cell>
          <cell r="W245" t="str">
            <v>DGO</v>
          </cell>
          <cell r="X245">
            <v>1.0500000000000001E-2</v>
          </cell>
          <cell r="Y245">
            <v>1.0500000000000001E-2</v>
          </cell>
          <cell r="Z245">
            <v>1.0500000000000001E-2</v>
          </cell>
          <cell r="AA245">
            <v>1.0500000000000001E-2</v>
          </cell>
          <cell r="AB245">
            <v>1.0500000000000001E-2</v>
          </cell>
          <cell r="AC245">
            <v>1.0500000000000001E-2</v>
          </cell>
          <cell r="AD245">
            <v>1.0500000000000001E-2</v>
          </cell>
          <cell r="AE245">
            <v>1.0500000000000001E-2</v>
          </cell>
          <cell r="AF245">
            <v>1.0500000000000001E-2</v>
          </cell>
          <cell r="AG245">
            <v>1.0500000000000001E-2</v>
          </cell>
          <cell r="AH245">
            <v>1.0500000000000001E-2</v>
          </cell>
          <cell r="AI245">
            <v>1.0500000000000001E-2</v>
          </cell>
          <cell r="AJ245">
            <v>1.47E-2</v>
          </cell>
          <cell r="AK245">
            <v>1.47E-2</v>
          </cell>
          <cell r="AL245">
            <v>1.47E-2</v>
          </cell>
          <cell r="AM245">
            <v>1.47E-2</v>
          </cell>
          <cell r="AN245">
            <v>1.47E-2</v>
          </cell>
          <cell r="AO245">
            <v>1.47E-2</v>
          </cell>
          <cell r="AP245">
            <v>1.47E-2</v>
          </cell>
          <cell r="AQ245">
            <v>1.47E-2</v>
          </cell>
          <cell r="AR245">
            <v>1.47E-2</v>
          </cell>
          <cell r="AS245">
            <v>1.47E-2</v>
          </cell>
          <cell r="AT245">
            <v>1.47E-2</v>
          </cell>
          <cell r="AU245">
            <v>1.47E-2</v>
          </cell>
          <cell r="AV245">
            <v>1.0500000000000001E-2</v>
          </cell>
          <cell r="AW245">
            <v>1.0500000000000001E-2</v>
          </cell>
          <cell r="AX245">
            <v>1.0500000000000001E-2</v>
          </cell>
          <cell r="AY245">
            <v>1.0500000000000001E-2</v>
          </cell>
          <cell r="AZ245">
            <v>1.0500000000000001E-2</v>
          </cell>
          <cell r="BA245">
            <v>1.0500000000000001E-2</v>
          </cell>
          <cell r="BB245">
            <v>1.0500000000000001E-2</v>
          </cell>
          <cell r="BC245">
            <v>1.0500000000000001E-2</v>
          </cell>
          <cell r="BD245">
            <v>1.0500000000000001E-2</v>
          </cell>
          <cell r="BE245">
            <v>1.0500000000000001E-2</v>
          </cell>
          <cell r="BF245">
            <v>1.0500000000000001E-2</v>
          </cell>
          <cell r="BG245">
            <v>1.0500000000000001E-2</v>
          </cell>
          <cell r="BH245">
            <v>1.47E-2</v>
          </cell>
          <cell r="BI245">
            <v>1.47E-2</v>
          </cell>
          <cell r="BJ245">
            <v>1.47E-2</v>
          </cell>
          <cell r="BK245">
            <v>1.47E-2</v>
          </cell>
          <cell r="BL245">
            <v>1.47E-2</v>
          </cell>
          <cell r="BM245">
            <v>1.47E-2</v>
          </cell>
          <cell r="BN245">
            <v>1.47E-2</v>
          </cell>
          <cell r="BO245">
            <v>1.47E-2</v>
          </cell>
          <cell r="BP245">
            <v>1.47E-2</v>
          </cell>
          <cell r="BQ245">
            <v>1.47E-2</v>
          </cell>
          <cell r="BR245">
            <v>1.47E-2</v>
          </cell>
          <cell r="BS245">
            <v>1.47E-2</v>
          </cell>
          <cell r="BT245" t="str">
            <v>CFE</v>
          </cell>
          <cell r="BU245" t="str">
            <v>INT</v>
          </cell>
          <cell r="BV245">
            <v>0</v>
          </cell>
          <cell r="BW245">
            <v>0</v>
          </cell>
          <cell r="BX245">
            <v>0</v>
          </cell>
          <cell r="CB245">
            <v>0</v>
          </cell>
          <cell r="CC245">
            <v>0</v>
          </cell>
          <cell r="CD245">
            <v>0</v>
          </cell>
        </row>
        <row r="246">
          <cell r="A246">
            <v>1</v>
          </cell>
          <cell r="B246">
            <v>10</v>
          </cell>
          <cell r="C246" t="str">
            <v>NOV</v>
          </cell>
          <cell r="D246">
            <v>47788</v>
          </cell>
          <cell r="E246">
            <v>2030</v>
          </cell>
          <cell r="I246">
            <v>0</v>
          </cell>
          <cell r="J246">
            <v>0</v>
          </cell>
          <cell r="K246" t="str">
            <v>OCT</v>
          </cell>
          <cell r="L246">
            <v>1968</v>
          </cell>
          <cell r="M246" t="str">
            <v>NOR</v>
          </cell>
          <cell r="N246" t="str">
            <v>MOCHIS</v>
          </cell>
          <cell r="O246" t="str">
            <v>TER</v>
          </cell>
          <cell r="P246">
            <v>25112</v>
          </cell>
          <cell r="Q246">
            <v>0</v>
          </cell>
          <cell r="R246">
            <v>0</v>
          </cell>
          <cell r="S246">
            <v>0</v>
          </cell>
          <cell r="T246">
            <v>0.05</v>
          </cell>
          <cell r="U246">
            <v>2030</v>
          </cell>
          <cell r="V246" t="str">
            <v>N</v>
          </cell>
          <cell r="W246" t="str">
            <v>SIN</v>
          </cell>
          <cell r="X246">
            <v>0.1026</v>
          </cell>
          <cell r="Y246">
            <v>0.1026</v>
          </cell>
          <cell r="Z246">
            <v>0.1026</v>
          </cell>
          <cell r="AA246">
            <v>0.1026</v>
          </cell>
          <cell r="AB246">
            <v>7.8600000000000003E-2</v>
          </cell>
          <cell r="AC246">
            <v>7.8600000000000003E-2</v>
          </cell>
          <cell r="AD246">
            <v>0.1026</v>
          </cell>
          <cell r="AE246">
            <v>0.1026</v>
          </cell>
          <cell r="AF246">
            <v>0.1026</v>
          </cell>
          <cell r="AG246">
            <v>0.1026</v>
          </cell>
          <cell r="AH246">
            <v>0.1026</v>
          </cell>
          <cell r="AI246">
            <v>0.1026</v>
          </cell>
          <cell r="AJ246">
            <v>1.2699999999999999E-2</v>
          </cell>
          <cell r="AK246">
            <v>1.2699999999999999E-2</v>
          </cell>
          <cell r="AL246">
            <v>1.2699999999999999E-2</v>
          </cell>
          <cell r="AM246">
            <v>1.2699999999999999E-2</v>
          </cell>
          <cell r="AN246">
            <v>1.2699999999999999E-2</v>
          </cell>
          <cell r="AO246">
            <v>1.2699999999999999E-2</v>
          </cell>
          <cell r="AP246">
            <v>1.2699999999999999E-2</v>
          </cell>
          <cell r="AQ246">
            <v>1.2699999999999999E-2</v>
          </cell>
          <cell r="AR246">
            <v>1.2699999999999999E-2</v>
          </cell>
          <cell r="AS246">
            <v>1.2699999999999999E-2</v>
          </cell>
          <cell r="AT246">
            <v>1.2699999999999999E-2</v>
          </cell>
          <cell r="AU246">
            <v>1.2699999999999999E-2</v>
          </cell>
          <cell r="AV246">
            <v>0.1026</v>
          </cell>
          <cell r="AW246">
            <v>0.1026</v>
          </cell>
          <cell r="AX246">
            <v>0.1026</v>
          </cell>
          <cell r="AY246">
            <v>0.1026</v>
          </cell>
          <cell r="AZ246">
            <v>7.8600000000000003E-2</v>
          </cell>
          <cell r="BA246">
            <v>7.8600000000000003E-2</v>
          </cell>
          <cell r="BB246">
            <v>0.1026</v>
          </cell>
          <cell r="BC246">
            <v>0.1026</v>
          </cell>
          <cell r="BD246">
            <v>0.1026</v>
          </cell>
          <cell r="BE246">
            <v>0.1026</v>
          </cell>
          <cell r="BF246">
            <v>0.1026</v>
          </cell>
          <cell r="BG246">
            <v>0.1026</v>
          </cell>
          <cell r="BH246">
            <v>1.2699999999999999E-2</v>
          </cell>
          <cell r="BI246">
            <v>1.2699999999999999E-2</v>
          </cell>
          <cell r="BJ246">
            <v>1.2699999999999999E-2</v>
          </cell>
          <cell r="BK246">
            <v>1.2699999999999999E-2</v>
          </cell>
          <cell r="BL246">
            <v>1.2699999999999999E-2</v>
          </cell>
          <cell r="BM246">
            <v>1.2699999999999999E-2</v>
          </cell>
          <cell r="BN246">
            <v>1.2699999999999999E-2</v>
          </cell>
          <cell r="BO246">
            <v>1.2699999999999999E-2</v>
          </cell>
          <cell r="BP246">
            <v>1.2699999999999999E-2</v>
          </cell>
          <cell r="BQ246">
            <v>1.2699999999999999E-2</v>
          </cell>
          <cell r="BR246">
            <v>1.2699999999999999E-2</v>
          </cell>
          <cell r="BS246">
            <v>1.2699999999999999E-2</v>
          </cell>
          <cell r="BT246" t="str">
            <v>CFE</v>
          </cell>
          <cell r="BU246" t="str">
            <v>INT</v>
          </cell>
          <cell r="BV246">
            <v>0</v>
          </cell>
          <cell r="BW246">
            <v>0</v>
          </cell>
          <cell r="BX246">
            <v>0</v>
          </cell>
          <cell r="CB246">
            <v>0</v>
          </cell>
          <cell r="CC246">
            <v>0</v>
          </cell>
          <cell r="CD246">
            <v>0</v>
          </cell>
        </row>
        <row r="247">
          <cell r="A247">
            <v>1</v>
          </cell>
          <cell r="B247">
            <v>3</v>
          </cell>
          <cell r="C247" t="str">
            <v>DIC</v>
          </cell>
          <cell r="D247">
            <v>47818</v>
          </cell>
          <cell r="E247">
            <v>2030</v>
          </cell>
          <cell r="I247">
            <v>0</v>
          </cell>
          <cell r="J247">
            <v>0</v>
          </cell>
          <cell r="K247" t="str">
            <v>MAR</v>
          </cell>
          <cell r="L247">
            <v>1969</v>
          </cell>
          <cell r="M247" t="str">
            <v>BC</v>
          </cell>
          <cell r="N247" t="str">
            <v>TIJUANA</v>
          </cell>
          <cell r="O247" t="str">
            <v>TER</v>
          </cell>
          <cell r="P247">
            <v>25263</v>
          </cell>
          <cell r="Q247">
            <v>0</v>
          </cell>
          <cell r="R247">
            <v>0</v>
          </cell>
          <cell r="S247">
            <v>0</v>
          </cell>
          <cell r="T247">
            <v>2.1000000000000001E-2</v>
          </cell>
          <cell r="U247">
            <v>2030</v>
          </cell>
          <cell r="V247" t="str">
            <v>S</v>
          </cell>
          <cell r="W247" t="str">
            <v>BCN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 t="str">
            <v>CFE</v>
          </cell>
          <cell r="BU247" t="str">
            <v>BC</v>
          </cell>
          <cell r="BV247">
            <v>0</v>
          </cell>
          <cell r="BW247">
            <v>0</v>
          </cell>
          <cell r="BX247">
            <v>0</v>
          </cell>
          <cell r="CB247">
            <v>0</v>
          </cell>
          <cell r="CC247">
            <v>0</v>
          </cell>
          <cell r="CD247">
            <v>0</v>
          </cell>
        </row>
        <row r="248">
          <cell r="A248">
            <v>1</v>
          </cell>
          <cell r="B248">
            <v>4</v>
          </cell>
          <cell r="C248" t="str">
            <v>DIC</v>
          </cell>
          <cell r="D248">
            <v>51471</v>
          </cell>
          <cell r="E248">
            <v>2040</v>
          </cell>
          <cell r="I248">
            <v>0</v>
          </cell>
          <cell r="J248">
            <v>0</v>
          </cell>
          <cell r="K248" t="str">
            <v>ABR</v>
          </cell>
          <cell r="L248">
            <v>1970</v>
          </cell>
          <cell r="M248" t="str">
            <v>NOR</v>
          </cell>
          <cell r="N248" t="str">
            <v>OBREGON</v>
          </cell>
          <cell r="O248" t="str">
            <v>TER</v>
          </cell>
          <cell r="P248">
            <v>25659</v>
          </cell>
          <cell r="Q248">
            <v>0</v>
          </cell>
          <cell r="R248">
            <v>0</v>
          </cell>
          <cell r="S248">
            <v>0</v>
          </cell>
          <cell r="T248">
            <v>0.05</v>
          </cell>
          <cell r="U248">
            <v>2040</v>
          </cell>
          <cell r="V248" t="str">
            <v>N</v>
          </cell>
          <cell r="W248" t="str">
            <v>SON</v>
          </cell>
          <cell r="X248">
            <v>5.5899999999999998E-2</v>
          </cell>
          <cell r="Y248">
            <v>5.5899999999999998E-2</v>
          </cell>
          <cell r="Z248">
            <v>5.5899999999999998E-2</v>
          </cell>
          <cell r="AA248">
            <v>5.5899999999999998E-2</v>
          </cell>
          <cell r="AB248">
            <v>4.6399999999999997E-2</v>
          </cell>
          <cell r="AC248">
            <v>4.6399999999999997E-2</v>
          </cell>
          <cell r="AD248">
            <v>5.5899999999999998E-2</v>
          </cell>
          <cell r="AE248">
            <v>5.5899999999999998E-2</v>
          </cell>
          <cell r="AF248">
            <v>5.5899999999999998E-2</v>
          </cell>
          <cell r="AG248">
            <v>5.5899999999999998E-2</v>
          </cell>
          <cell r="AH248">
            <v>5.5899999999999998E-2</v>
          </cell>
          <cell r="AI248">
            <v>5.5899999999999998E-2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5.5899999999999998E-2</v>
          </cell>
          <cell r="AW248">
            <v>5.5899999999999998E-2</v>
          </cell>
          <cell r="AX248">
            <v>5.5899999999999998E-2</v>
          </cell>
          <cell r="AY248">
            <v>5.5899999999999998E-2</v>
          </cell>
          <cell r="AZ248">
            <v>4.6399999999999997E-2</v>
          </cell>
          <cell r="BA248">
            <v>4.6399999999999997E-2</v>
          </cell>
          <cell r="BB248">
            <v>5.5899999999999998E-2</v>
          </cell>
          <cell r="BC248">
            <v>5.5899999999999998E-2</v>
          </cell>
          <cell r="BD248">
            <v>5.5899999999999998E-2</v>
          </cell>
          <cell r="BE248">
            <v>5.5899999999999998E-2</v>
          </cell>
          <cell r="BF248">
            <v>5.5899999999999998E-2</v>
          </cell>
          <cell r="BG248">
            <v>5.5899999999999998E-2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 t="str">
            <v>CFE</v>
          </cell>
          <cell r="BU248" t="str">
            <v>INT</v>
          </cell>
          <cell r="BV248">
            <v>0</v>
          </cell>
          <cell r="BW248">
            <v>0</v>
          </cell>
          <cell r="BX248">
            <v>0</v>
          </cell>
          <cell r="CB248">
            <v>0</v>
          </cell>
          <cell r="CC248">
            <v>0</v>
          </cell>
          <cell r="CD248">
            <v>0</v>
          </cell>
        </row>
        <row r="249">
          <cell r="A249">
            <v>1</v>
          </cell>
          <cell r="B249">
            <v>5</v>
          </cell>
          <cell r="C249" t="str">
            <v>OCT</v>
          </cell>
          <cell r="D249">
            <v>47757</v>
          </cell>
          <cell r="E249">
            <v>2030</v>
          </cell>
          <cell r="I249">
            <v>0</v>
          </cell>
          <cell r="J249">
            <v>0</v>
          </cell>
          <cell r="K249" t="str">
            <v>MAY</v>
          </cell>
          <cell r="L249">
            <v>2012</v>
          </cell>
          <cell r="O249" t="str">
            <v>TER</v>
          </cell>
          <cell r="P249">
            <v>41030</v>
          </cell>
          <cell r="Q249">
            <v>0</v>
          </cell>
          <cell r="R249">
            <v>0</v>
          </cell>
          <cell r="S249">
            <v>0</v>
          </cell>
          <cell r="T249">
            <v>3.2000000000000001E-2</v>
          </cell>
          <cell r="U249">
            <v>2030</v>
          </cell>
          <cell r="V249" t="str">
            <v>S</v>
          </cell>
          <cell r="W249" t="str">
            <v>COL</v>
          </cell>
          <cell r="X249">
            <v>0.17930000000000001</v>
          </cell>
          <cell r="Y249">
            <v>0.17930000000000001</v>
          </cell>
          <cell r="Z249">
            <v>0.12620000000000001</v>
          </cell>
          <cell r="AA249">
            <v>0.12620000000000001</v>
          </cell>
          <cell r="AB249">
            <v>0.02</v>
          </cell>
          <cell r="AC249">
            <v>0.02</v>
          </cell>
          <cell r="AD249">
            <v>0.02</v>
          </cell>
          <cell r="AE249">
            <v>0.1009</v>
          </cell>
          <cell r="AF249">
            <v>0.1009</v>
          </cell>
          <cell r="AG249">
            <v>0.17930000000000001</v>
          </cell>
          <cell r="AH249">
            <v>0.17930000000000001</v>
          </cell>
          <cell r="AI249">
            <v>0.1009</v>
          </cell>
          <cell r="AJ249">
            <v>4.2099999999999999E-2</v>
          </cell>
          <cell r="AK249">
            <v>4.2099999999999999E-2</v>
          </cell>
          <cell r="AL249">
            <v>4.2099999999999999E-2</v>
          </cell>
          <cell r="AM249">
            <v>4.2099999999999999E-2</v>
          </cell>
          <cell r="AN249">
            <v>4.2099999999999999E-2</v>
          </cell>
          <cell r="AO249">
            <v>4.2099999999999999E-2</v>
          </cell>
          <cell r="AP249">
            <v>4.2099999999999999E-2</v>
          </cell>
          <cell r="AQ249">
            <v>4.2099999999999999E-2</v>
          </cell>
          <cell r="AR249">
            <v>4.2099999999999999E-2</v>
          </cell>
          <cell r="AS249">
            <v>4.2099999999999999E-2</v>
          </cell>
          <cell r="AT249">
            <v>4.2099999999999999E-2</v>
          </cell>
          <cell r="AU249">
            <v>4.2099999999999999E-2</v>
          </cell>
          <cell r="AV249">
            <v>0.17930000000000001</v>
          </cell>
          <cell r="AW249">
            <v>0.17930000000000001</v>
          </cell>
          <cell r="AX249">
            <v>0.12620000000000001</v>
          </cell>
          <cell r="AY249">
            <v>0.12620000000000001</v>
          </cell>
          <cell r="AZ249">
            <v>0.02</v>
          </cell>
          <cell r="BA249">
            <v>0.02</v>
          </cell>
          <cell r="BB249">
            <v>0.02</v>
          </cell>
          <cell r="BC249">
            <v>0.1009</v>
          </cell>
          <cell r="BD249">
            <v>0.1009</v>
          </cell>
          <cell r="BE249">
            <v>0.17930000000000001</v>
          </cell>
          <cell r="BF249">
            <v>0.17930000000000001</v>
          </cell>
          <cell r="BG249">
            <v>0.1009</v>
          </cell>
          <cell r="BH249">
            <v>4.2099999999999999E-2</v>
          </cell>
          <cell r="BI249">
            <v>4.2099999999999999E-2</v>
          </cell>
          <cell r="BJ249">
            <v>4.2099999999999999E-2</v>
          </cell>
          <cell r="BK249">
            <v>4.2099999999999999E-2</v>
          </cell>
          <cell r="BL249">
            <v>4.2099999999999999E-2</v>
          </cell>
          <cell r="BM249">
            <v>4.2099999999999999E-2</v>
          </cell>
          <cell r="BN249">
            <v>4.2099999999999999E-2</v>
          </cell>
          <cell r="BO249">
            <v>4.2099999999999999E-2</v>
          </cell>
          <cell r="BP249">
            <v>4.2099999999999999E-2</v>
          </cell>
          <cell r="BQ249">
            <v>4.2099999999999999E-2</v>
          </cell>
          <cell r="BR249">
            <v>4.2099999999999999E-2</v>
          </cell>
          <cell r="BS249">
            <v>4.2099999999999999E-2</v>
          </cell>
          <cell r="BT249" t="str">
            <v>CFE</v>
          </cell>
          <cell r="BU249" t="str">
            <v>INT</v>
          </cell>
          <cell r="BV249">
            <v>0</v>
          </cell>
          <cell r="BW249">
            <v>0</v>
          </cell>
          <cell r="BX249">
            <v>0</v>
          </cell>
          <cell r="BZ249">
            <v>0</v>
          </cell>
          <cell r="CB249">
            <v>0</v>
          </cell>
        </row>
        <row r="250">
          <cell r="A250">
            <v>1</v>
          </cell>
          <cell r="B250">
            <v>12</v>
          </cell>
          <cell r="C250" t="str">
            <v>NOV</v>
          </cell>
          <cell r="D250">
            <v>42675</v>
          </cell>
          <cell r="E250">
            <v>2016</v>
          </cell>
          <cell r="F250" t="str">
            <v>VALLE  DE  MÉXICO</v>
          </cell>
          <cell r="G250">
            <v>2</v>
          </cell>
          <cell r="H250" t="str">
            <v>TC</v>
          </cell>
          <cell r="I250">
            <v>150</v>
          </cell>
          <cell r="J250">
            <v>150</v>
          </cell>
          <cell r="K250" t="str">
            <v>DIC</v>
          </cell>
          <cell r="L250">
            <v>1970</v>
          </cell>
          <cell r="M250" t="str">
            <v>CEN</v>
          </cell>
          <cell r="N250" t="str">
            <v>CENTRAL</v>
          </cell>
          <cell r="O250" t="str">
            <v>TER</v>
          </cell>
          <cell r="P250">
            <v>25903</v>
          </cell>
          <cell r="Q250">
            <v>11.73</v>
          </cell>
          <cell r="R250">
            <v>6.8250000000000002</v>
          </cell>
          <cell r="S250">
            <v>134.91432841792235</v>
          </cell>
          <cell r="T250">
            <v>0.05</v>
          </cell>
          <cell r="U250">
            <v>2016</v>
          </cell>
          <cell r="V250" t="str">
            <v>S</v>
          </cell>
          <cell r="W250" t="str">
            <v>MEX</v>
          </cell>
          <cell r="X250">
            <v>0.11645</v>
          </cell>
          <cell r="Y250">
            <v>0.11645</v>
          </cell>
          <cell r="Z250">
            <v>0.1113</v>
          </cell>
          <cell r="AA250">
            <v>0.1113</v>
          </cell>
          <cell r="AB250">
            <v>0.10100000000000001</v>
          </cell>
          <cell r="AC250">
            <v>0.10100000000000001</v>
          </cell>
          <cell r="AD250">
            <v>0.10100000000000001</v>
          </cell>
          <cell r="AE250">
            <v>0.1009</v>
          </cell>
          <cell r="AF250">
            <v>0.1009</v>
          </cell>
          <cell r="AG250">
            <v>0.11645</v>
          </cell>
          <cell r="AH250">
            <v>0.11645</v>
          </cell>
          <cell r="AI250">
            <v>0.1009</v>
          </cell>
          <cell r="AJ250">
            <v>4.5499999999999999E-2</v>
          </cell>
          <cell r="AK250">
            <v>4.5499999999999999E-2</v>
          </cell>
          <cell r="AL250">
            <v>4.5499999999999999E-2</v>
          </cell>
          <cell r="AM250">
            <v>4.5499999999999999E-2</v>
          </cell>
          <cell r="AN250">
            <v>4.5499999999999999E-2</v>
          </cell>
          <cell r="AO250">
            <v>4.5499999999999999E-2</v>
          </cell>
          <cell r="AP250">
            <v>4.5499999999999999E-2</v>
          </cell>
          <cell r="AQ250">
            <v>4.5499999999999999E-2</v>
          </cell>
          <cell r="AR250">
            <v>4.5499999999999999E-2</v>
          </cell>
          <cell r="AS250">
            <v>4.5499999999999999E-2</v>
          </cell>
          <cell r="AT250">
            <v>4.5499999999999999E-2</v>
          </cell>
          <cell r="AU250">
            <v>4.5499999999999999E-2</v>
          </cell>
          <cell r="AV250">
            <v>0.11645</v>
          </cell>
          <cell r="AW250">
            <v>0.11645</v>
          </cell>
          <cell r="AX250">
            <v>0.1113</v>
          </cell>
          <cell r="AY250">
            <v>0.1113</v>
          </cell>
          <cell r="AZ250">
            <v>0.10100000000000001</v>
          </cell>
          <cell r="BA250">
            <v>0.10100000000000001</v>
          </cell>
          <cell r="BB250">
            <v>0.10100000000000001</v>
          </cell>
          <cell r="BC250">
            <v>0.1009</v>
          </cell>
          <cell r="BD250">
            <v>0.1009</v>
          </cell>
          <cell r="BE250">
            <v>0.11645</v>
          </cell>
          <cell r="BF250">
            <v>0.11645</v>
          </cell>
          <cell r="BG250">
            <v>0.1009</v>
          </cell>
          <cell r="BH250">
            <v>4.5499999999999999E-2</v>
          </cell>
          <cell r="BI250">
            <v>4.5499999999999999E-2</v>
          </cell>
          <cell r="BJ250">
            <v>4.5499999999999999E-2</v>
          </cell>
          <cell r="BK250">
            <v>4.5499999999999999E-2</v>
          </cell>
          <cell r="BL250">
            <v>4.5499999999999999E-2</v>
          </cell>
          <cell r="BM250">
            <v>4.5499999999999999E-2</v>
          </cell>
          <cell r="BN250">
            <v>4.5499999999999999E-2</v>
          </cell>
          <cell r="BO250">
            <v>4.5499999999999999E-2</v>
          </cell>
          <cell r="BP250">
            <v>4.5499999999999999E-2</v>
          </cell>
          <cell r="BQ250">
            <v>4.5499999999999999E-2</v>
          </cell>
          <cell r="BR250">
            <v>4.5499999999999999E-2</v>
          </cell>
          <cell r="BS250">
            <v>4.5499999999999999E-2</v>
          </cell>
          <cell r="BT250" t="str">
            <v>CFE</v>
          </cell>
          <cell r="BU250" t="str">
            <v>INT</v>
          </cell>
          <cell r="BV250">
            <v>11.73</v>
          </cell>
          <cell r="BW250">
            <v>11.73</v>
          </cell>
          <cell r="BX250">
            <v>3.3556715820776595</v>
          </cell>
          <cell r="BZ250">
            <v>0</v>
          </cell>
          <cell r="CB250">
            <v>142.5</v>
          </cell>
          <cell r="CC250">
            <v>150</v>
          </cell>
          <cell r="CD250">
            <v>150</v>
          </cell>
        </row>
        <row r="251">
          <cell r="A251">
            <v>1</v>
          </cell>
          <cell r="B251">
            <v>12</v>
          </cell>
          <cell r="C251" t="str">
            <v>NOV</v>
          </cell>
          <cell r="D251">
            <v>42675</v>
          </cell>
          <cell r="E251">
            <v>2016</v>
          </cell>
          <cell r="F251" t="str">
            <v>VALLE  DE  MÉXICO</v>
          </cell>
          <cell r="G251">
            <v>3</v>
          </cell>
          <cell r="H251" t="str">
            <v>TC</v>
          </cell>
          <cell r="I251">
            <v>150</v>
          </cell>
          <cell r="J251">
            <v>150</v>
          </cell>
          <cell r="K251" t="str">
            <v>DIC</v>
          </cell>
          <cell r="L251">
            <v>1970</v>
          </cell>
          <cell r="M251" t="str">
            <v>CEN</v>
          </cell>
          <cell r="N251" t="str">
            <v>CENTRAL</v>
          </cell>
          <cell r="O251" t="str">
            <v>TER</v>
          </cell>
          <cell r="P251">
            <v>25903</v>
          </cell>
          <cell r="Q251">
            <v>11.73</v>
          </cell>
          <cell r="R251">
            <v>6.6300000000000008</v>
          </cell>
          <cell r="S251">
            <v>134.91432841792235</v>
          </cell>
          <cell r="T251">
            <v>0.05</v>
          </cell>
          <cell r="U251">
            <v>2016</v>
          </cell>
          <cell r="V251" t="str">
            <v>S</v>
          </cell>
          <cell r="W251" t="str">
            <v>MEX</v>
          </cell>
          <cell r="X251">
            <v>6.2799999999999995E-2</v>
          </cell>
          <cell r="Y251">
            <v>6.2799999999999995E-2</v>
          </cell>
          <cell r="Z251">
            <v>5.0200000000000002E-2</v>
          </cell>
          <cell r="AA251">
            <v>5.0200000000000002E-2</v>
          </cell>
          <cell r="AB251">
            <v>2.5000000000000001E-2</v>
          </cell>
          <cell r="AC251">
            <v>2.5000000000000001E-2</v>
          </cell>
          <cell r="AD251">
            <v>2.5000000000000001E-2</v>
          </cell>
          <cell r="AE251">
            <v>0.1009</v>
          </cell>
          <cell r="AF251">
            <v>0.1009</v>
          </cell>
          <cell r="AG251">
            <v>6.2799999999999995E-2</v>
          </cell>
          <cell r="AH251">
            <v>6.2799999999999995E-2</v>
          </cell>
          <cell r="AI251">
            <v>0.1009</v>
          </cell>
          <cell r="AJ251">
            <v>4.4200000000000003E-2</v>
          </cell>
          <cell r="AK251">
            <v>4.4200000000000003E-2</v>
          </cell>
          <cell r="AL251">
            <v>4.4200000000000003E-2</v>
          </cell>
          <cell r="AM251">
            <v>4.4200000000000003E-2</v>
          </cell>
          <cell r="AN251">
            <v>4.4200000000000003E-2</v>
          </cell>
          <cell r="AO251">
            <v>4.4200000000000003E-2</v>
          </cell>
          <cell r="AP251">
            <v>4.4200000000000003E-2</v>
          </cell>
          <cell r="AQ251">
            <v>4.4200000000000003E-2</v>
          </cell>
          <cell r="AR251">
            <v>4.4200000000000003E-2</v>
          </cell>
          <cell r="AS251">
            <v>4.4200000000000003E-2</v>
          </cell>
          <cell r="AT251">
            <v>4.4200000000000003E-2</v>
          </cell>
          <cell r="AU251">
            <v>4.4200000000000003E-2</v>
          </cell>
          <cell r="AV251">
            <v>6.2799999999999995E-2</v>
          </cell>
          <cell r="AW251">
            <v>6.2799999999999995E-2</v>
          </cell>
          <cell r="AX251">
            <v>5.0200000000000002E-2</v>
          </cell>
          <cell r="AY251">
            <v>5.0200000000000002E-2</v>
          </cell>
          <cell r="AZ251">
            <v>2.5000000000000001E-2</v>
          </cell>
          <cell r="BA251">
            <v>2.5000000000000001E-2</v>
          </cell>
          <cell r="BB251">
            <v>2.5000000000000001E-2</v>
          </cell>
          <cell r="BC251">
            <v>0.1009</v>
          </cell>
          <cell r="BD251">
            <v>0.1009</v>
          </cell>
          <cell r="BE251">
            <v>6.2799999999999995E-2</v>
          </cell>
          <cell r="BF251">
            <v>6.2799999999999995E-2</v>
          </cell>
          <cell r="BG251">
            <v>0.1009</v>
          </cell>
          <cell r="BH251">
            <v>4.4200000000000003E-2</v>
          </cell>
          <cell r="BI251">
            <v>4.4200000000000003E-2</v>
          </cell>
          <cell r="BJ251">
            <v>4.4200000000000003E-2</v>
          </cell>
          <cell r="BK251">
            <v>4.4200000000000003E-2</v>
          </cell>
          <cell r="BL251">
            <v>4.4200000000000003E-2</v>
          </cell>
          <cell r="BM251">
            <v>4.4200000000000003E-2</v>
          </cell>
          <cell r="BN251">
            <v>4.4200000000000003E-2</v>
          </cell>
          <cell r="BO251">
            <v>4.4200000000000003E-2</v>
          </cell>
          <cell r="BP251">
            <v>4.4200000000000003E-2</v>
          </cell>
          <cell r="BQ251">
            <v>4.4200000000000003E-2</v>
          </cell>
          <cell r="BR251">
            <v>4.4200000000000003E-2</v>
          </cell>
          <cell r="BS251">
            <v>4.4200000000000003E-2</v>
          </cell>
          <cell r="BT251" t="str">
            <v>CFE</v>
          </cell>
          <cell r="BU251" t="str">
            <v>INT</v>
          </cell>
          <cell r="BV251">
            <v>11.73</v>
          </cell>
          <cell r="BW251">
            <v>11.73</v>
          </cell>
          <cell r="BX251">
            <v>3.3556715820776595</v>
          </cell>
          <cell r="BZ251">
            <v>0</v>
          </cell>
          <cell r="CB251">
            <v>142.5</v>
          </cell>
          <cell r="CC251">
            <v>150</v>
          </cell>
          <cell r="CD251">
            <v>150</v>
          </cell>
        </row>
        <row r="252">
          <cell r="A252">
            <v>1</v>
          </cell>
          <cell r="B252">
            <v>6</v>
          </cell>
          <cell r="D252" t="e">
            <v>#NUM!</v>
          </cell>
          <cell r="I252">
            <v>0</v>
          </cell>
          <cell r="J252">
            <v>0</v>
          </cell>
          <cell r="K252" t="str">
            <v>JUN</v>
          </cell>
          <cell r="L252">
            <v>1971</v>
          </cell>
          <cell r="M252" t="str">
            <v>OCC</v>
          </cell>
          <cell r="N252" t="str">
            <v>SALAMANCA</v>
          </cell>
          <cell r="O252" t="str">
            <v>TER</v>
          </cell>
          <cell r="P252">
            <v>26085</v>
          </cell>
          <cell r="Q252">
            <v>0</v>
          </cell>
          <cell r="R252">
            <v>0</v>
          </cell>
          <cell r="S252">
            <v>0</v>
          </cell>
          <cell r="T252">
            <v>3.5999999999999997E-2</v>
          </cell>
          <cell r="U252">
            <v>0</v>
          </cell>
          <cell r="V252" t="str">
            <v>S</v>
          </cell>
          <cell r="W252" t="str">
            <v>GTO</v>
          </cell>
          <cell r="X252">
            <v>3.2299999999999995E-2</v>
          </cell>
          <cell r="Y252">
            <v>3.2299999999999995E-2</v>
          </cell>
          <cell r="Z252">
            <v>2.7199999999999998E-2</v>
          </cell>
          <cell r="AA252">
            <v>2.7199999999999998E-2</v>
          </cell>
          <cell r="AB252">
            <v>1.7000000000000001E-2</v>
          </cell>
          <cell r="AC252">
            <v>1.7000000000000001E-2</v>
          </cell>
          <cell r="AD252">
            <v>1.7000000000000001E-2</v>
          </cell>
          <cell r="AE252">
            <v>0.1009</v>
          </cell>
          <cell r="AF252">
            <v>0.1009</v>
          </cell>
          <cell r="AG252">
            <v>3.2299999999999995E-2</v>
          </cell>
          <cell r="AH252">
            <v>3.2299999999999995E-2</v>
          </cell>
          <cell r="AI252">
            <v>0.1009</v>
          </cell>
          <cell r="AJ252">
            <v>0.18190000000000001</v>
          </cell>
          <cell r="AK252">
            <v>0.18190000000000001</v>
          </cell>
          <cell r="AL252">
            <v>0.18190000000000001</v>
          </cell>
          <cell r="AM252">
            <v>0.18190000000000001</v>
          </cell>
          <cell r="AN252">
            <v>0.18190000000000001</v>
          </cell>
          <cell r="AO252">
            <v>0.18190000000000001</v>
          </cell>
          <cell r="AP252">
            <v>0.18190000000000001</v>
          </cell>
          <cell r="AQ252">
            <v>0.18190000000000001</v>
          </cell>
          <cell r="AR252">
            <v>0.18190000000000001</v>
          </cell>
          <cell r="AS252">
            <v>0.18190000000000001</v>
          </cell>
          <cell r="AT252">
            <v>0.18190000000000001</v>
          </cell>
          <cell r="AU252">
            <v>0.18190000000000001</v>
          </cell>
          <cell r="AV252">
            <v>3.2299999999999995E-2</v>
          </cell>
          <cell r="AW252">
            <v>3.2299999999999995E-2</v>
          </cell>
          <cell r="AX252">
            <v>2.7199999999999998E-2</v>
          </cell>
          <cell r="AY252">
            <v>2.7199999999999998E-2</v>
          </cell>
          <cell r="AZ252">
            <v>1.7000000000000001E-2</v>
          </cell>
          <cell r="BA252">
            <v>1.7000000000000001E-2</v>
          </cell>
          <cell r="BB252">
            <v>1.7000000000000001E-2</v>
          </cell>
          <cell r="BC252">
            <v>0.1009</v>
          </cell>
          <cell r="BD252">
            <v>0.1009</v>
          </cell>
          <cell r="BE252">
            <v>3.2299999999999995E-2</v>
          </cell>
          <cell r="BF252">
            <v>3.2299999999999995E-2</v>
          </cell>
          <cell r="BG252">
            <v>0.1009</v>
          </cell>
          <cell r="BH252">
            <v>0.18190000000000001</v>
          </cell>
          <cell r="BI252">
            <v>0.18190000000000001</v>
          </cell>
          <cell r="BJ252">
            <v>0.18190000000000001</v>
          </cell>
          <cell r="BK252">
            <v>0.18190000000000001</v>
          </cell>
          <cell r="BL252">
            <v>0.18190000000000001</v>
          </cell>
          <cell r="BM252">
            <v>0.18190000000000001</v>
          </cell>
          <cell r="BN252">
            <v>0.18190000000000001</v>
          </cell>
          <cell r="BO252">
            <v>0.18190000000000001</v>
          </cell>
          <cell r="BP252">
            <v>0.18190000000000001</v>
          </cell>
          <cell r="BQ252">
            <v>0.18190000000000001</v>
          </cell>
          <cell r="BR252">
            <v>0.18190000000000001</v>
          </cell>
          <cell r="BS252">
            <v>0.18190000000000001</v>
          </cell>
          <cell r="BT252" t="str">
            <v>CFE</v>
          </cell>
          <cell r="BU252" t="str">
            <v>INT</v>
          </cell>
          <cell r="BV252">
            <v>0</v>
          </cell>
          <cell r="BW252">
            <v>0</v>
          </cell>
          <cell r="BX252">
            <v>0</v>
          </cell>
          <cell r="CB252">
            <v>0</v>
          </cell>
          <cell r="CC252">
            <v>0</v>
          </cell>
          <cell r="CD252">
            <v>0</v>
          </cell>
        </row>
        <row r="253">
          <cell r="A253">
            <v>1</v>
          </cell>
          <cell r="B253">
            <v>10</v>
          </cell>
          <cell r="C253" t="str">
            <v>ENE</v>
          </cell>
          <cell r="D253">
            <v>47484</v>
          </cell>
          <cell r="E253">
            <v>2030</v>
          </cell>
          <cell r="F253" t="str">
            <v>ZUMPIMITO</v>
          </cell>
          <cell r="G253">
            <v>5</v>
          </cell>
          <cell r="H253" t="str">
            <v>HID</v>
          </cell>
          <cell r="I253">
            <v>6</v>
          </cell>
          <cell r="J253">
            <v>6</v>
          </cell>
          <cell r="K253" t="str">
            <v>OCT</v>
          </cell>
          <cell r="L253">
            <v>2012</v>
          </cell>
          <cell r="M253" t="str">
            <v>OCC</v>
          </cell>
          <cell r="N253" t="str">
            <v>CARAPAN</v>
          </cell>
          <cell r="O253" t="str">
            <v>HID</v>
          </cell>
          <cell r="P253">
            <v>41183</v>
          </cell>
          <cell r="Q253">
            <v>0.15000000000000002</v>
          </cell>
          <cell r="R253">
            <v>0.60000000000000009</v>
          </cell>
          <cell r="S253">
            <v>5.4826724210261331</v>
          </cell>
          <cell r="T253">
            <v>5.0000000000000001E-3</v>
          </cell>
          <cell r="U253">
            <v>2030</v>
          </cell>
          <cell r="V253" t="str">
            <v>S</v>
          </cell>
          <cell r="W253" t="str">
            <v>MICH</v>
          </cell>
          <cell r="X253">
            <v>2.5000000000000001E-2</v>
          </cell>
          <cell r="Y253">
            <v>2.5000000000000001E-2</v>
          </cell>
          <cell r="Z253">
            <v>2.5000000000000001E-2</v>
          </cell>
          <cell r="AA253">
            <v>2.5000000000000001E-2</v>
          </cell>
          <cell r="AB253">
            <v>2.5000000000000001E-2</v>
          </cell>
          <cell r="AC253">
            <v>2.5000000000000001E-2</v>
          </cell>
          <cell r="AD253">
            <v>2.5000000000000001E-2</v>
          </cell>
          <cell r="AE253">
            <v>2.5000000000000001E-2</v>
          </cell>
          <cell r="AF253">
            <v>2.5000000000000001E-2</v>
          </cell>
          <cell r="AG253">
            <v>2.5000000000000001E-2</v>
          </cell>
          <cell r="AH253">
            <v>2.5000000000000001E-2</v>
          </cell>
          <cell r="AI253">
            <v>2.5000000000000001E-2</v>
          </cell>
          <cell r="AJ253">
            <v>0.1</v>
          </cell>
          <cell r="AK253">
            <v>0.1</v>
          </cell>
          <cell r="AL253">
            <v>0.1</v>
          </cell>
          <cell r="AM253">
            <v>0.1</v>
          </cell>
          <cell r="AN253">
            <v>0.1</v>
          </cell>
          <cell r="AO253">
            <v>0.1</v>
          </cell>
          <cell r="AP253">
            <v>0.1</v>
          </cell>
          <cell r="AQ253">
            <v>0.1</v>
          </cell>
          <cell r="AR253">
            <v>0.1</v>
          </cell>
          <cell r="AS253">
            <v>0.1</v>
          </cell>
          <cell r="AT253">
            <v>0.1</v>
          </cell>
          <cell r="AU253">
            <v>0.1</v>
          </cell>
          <cell r="AV253">
            <v>2.5000000000000001E-2</v>
          </cell>
          <cell r="AW253">
            <v>2.5000000000000001E-2</v>
          </cell>
          <cell r="AX253">
            <v>2.5000000000000001E-2</v>
          </cell>
          <cell r="AY253">
            <v>2.5000000000000001E-2</v>
          </cell>
          <cell r="AZ253">
            <v>2.5000000000000001E-2</v>
          </cell>
          <cell r="BA253">
            <v>2.5000000000000001E-2</v>
          </cell>
          <cell r="BB253">
            <v>2.5000000000000001E-2</v>
          </cell>
          <cell r="BC253">
            <v>2.5000000000000001E-2</v>
          </cell>
          <cell r="BD253">
            <v>2.5000000000000001E-2</v>
          </cell>
          <cell r="BE253">
            <v>2.5000000000000001E-2</v>
          </cell>
          <cell r="BF253">
            <v>2.5000000000000001E-2</v>
          </cell>
          <cell r="BG253">
            <v>2.5000000000000001E-2</v>
          </cell>
          <cell r="BH253">
            <v>0.1</v>
          </cell>
          <cell r="BI253">
            <v>0.1</v>
          </cell>
          <cell r="BJ253">
            <v>0.1</v>
          </cell>
          <cell r="BK253">
            <v>0.1</v>
          </cell>
          <cell r="BL253">
            <v>0.1</v>
          </cell>
          <cell r="BM253">
            <v>0.1</v>
          </cell>
          <cell r="BN253">
            <v>0.1</v>
          </cell>
          <cell r="BO253">
            <v>0.1</v>
          </cell>
          <cell r="BP253">
            <v>0.1</v>
          </cell>
          <cell r="BQ253">
            <v>0.1</v>
          </cell>
          <cell r="BR253">
            <v>0.1</v>
          </cell>
          <cell r="BS253">
            <v>0.1</v>
          </cell>
          <cell r="BT253" t="str">
            <v>CFE</v>
          </cell>
          <cell r="BU253" t="str">
            <v>INT</v>
          </cell>
          <cell r="BV253">
            <v>0.15000000000000002</v>
          </cell>
          <cell r="BW253">
            <v>0.15000000000000002</v>
          </cell>
          <cell r="BX253">
            <v>0</v>
          </cell>
          <cell r="BY253">
            <v>6.1221263162311114E-2</v>
          </cell>
          <cell r="BZ253">
            <v>0.3673275789738667</v>
          </cell>
          <cell r="CB253">
            <v>5.97</v>
          </cell>
          <cell r="CC253">
            <v>6</v>
          </cell>
          <cell r="CD253">
            <v>6</v>
          </cell>
        </row>
        <row r="254">
          <cell r="A254">
            <v>1</v>
          </cell>
          <cell r="B254">
            <v>2</v>
          </cell>
          <cell r="C254" t="str">
            <v>ENE</v>
          </cell>
          <cell r="D254">
            <v>47484</v>
          </cell>
          <cell r="E254">
            <v>2030</v>
          </cell>
          <cell r="I254">
            <v>0</v>
          </cell>
          <cell r="J254">
            <v>0</v>
          </cell>
          <cell r="K254" t="str">
            <v>FEB</v>
          </cell>
          <cell r="L254">
            <v>1972</v>
          </cell>
          <cell r="M254" t="str">
            <v>PEN</v>
          </cell>
          <cell r="N254" t="str">
            <v>MERIDA</v>
          </cell>
          <cell r="O254" t="str">
            <v>TER</v>
          </cell>
          <cell r="P254">
            <v>26330</v>
          </cell>
          <cell r="Q254">
            <v>0</v>
          </cell>
          <cell r="R254">
            <v>0</v>
          </cell>
          <cell r="S254">
            <v>0</v>
          </cell>
          <cell r="T254">
            <v>0.05</v>
          </cell>
          <cell r="U254">
            <v>2030</v>
          </cell>
          <cell r="V254" t="str">
            <v>S</v>
          </cell>
          <cell r="W254" t="str">
            <v>YUC</v>
          </cell>
          <cell r="X254">
            <v>1.6799999999999999E-2</v>
          </cell>
          <cell r="Y254">
            <v>1.6799999999999999E-2</v>
          </cell>
          <cell r="Z254">
            <v>1.6799999999999999E-2</v>
          </cell>
          <cell r="AA254">
            <v>1.6799999999999999E-2</v>
          </cell>
          <cell r="AB254">
            <v>1.6799999999999999E-2</v>
          </cell>
          <cell r="AC254">
            <v>1.6799999999999999E-2</v>
          </cell>
          <cell r="AD254">
            <v>1.6799999999999999E-2</v>
          </cell>
          <cell r="AE254">
            <v>1.6799999999999999E-2</v>
          </cell>
          <cell r="AF254">
            <v>1.6799999999999999E-2</v>
          </cell>
          <cell r="AG254">
            <v>1.6799999999999999E-2</v>
          </cell>
          <cell r="AH254">
            <v>1.6799999999999999E-2</v>
          </cell>
          <cell r="AI254">
            <v>1.6799999999999999E-2</v>
          </cell>
          <cell r="AJ254">
            <v>5.11E-2</v>
          </cell>
          <cell r="AK254">
            <v>5.11E-2</v>
          </cell>
          <cell r="AL254">
            <v>5.11E-2</v>
          </cell>
          <cell r="AM254">
            <v>5.11E-2</v>
          </cell>
          <cell r="AN254">
            <v>5.11E-2</v>
          </cell>
          <cell r="AO254">
            <v>5.11E-2</v>
          </cell>
          <cell r="AP254">
            <v>5.11E-2</v>
          </cell>
          <cell r="AQ254">
            <v>5.11E-2</v>
          </cell>
          <cell r="AR254">
            <v>5.11E-2</v>
          </cell>
          <cell r="AS254">
            <v>5.11E-2</v>
          </cell>
          <cell r="AT254">
            <v>5.11E-2</v>
          </cell>
          <cell r="AU254">
            <v>5.11E-2</v>
          </cell>
          <cell r="AV254">
            <v>1.6799999999999999E-2</v>
          </cell>
          <cell r="AW254">
            <v>1.6799999999999999E-2</v>
          </cell>
          <cell r="AX254">
            <v>1.6799999999999999E-2</v>
          </cell>
          <cell r="AY254">
            <v>1.6799999999999999E-2</v>
          </cell>
          <cell r="AZ254">
            <v>1.6799999999999999E-2</v>
          </cell>
          <cell r="BA254">
            <v>1.6799999999999999E-2</v>
          </cell>
          <cell r="BB254">
            <v>1.6799999999999999E-2</v>
          </cell>
          <cell r="BC254">
            <v>1.6799999999999999E-2</v>
          </cell>
          <cell r="BD254">
            <v>1.6799999999999999E-2</v>
          </cell>
          <cell r="BE254">
            <v>1.6799999999999999E-2</v>
          </cell>
          <cell r="BF254">
            <v>1.6799999999999999E-2</v>
          </cell>
          <cell r="BG254">
            <v>1.6799999999999999E-2</v>
          </cell>
          <cell r="BH254">
            <v>5.11E-2</v>
          </cell>
          <cell r="BI254">
            <v>5.11E-2</v>
          </cell>
          <cell r="BJ254">
            <v>5.11E-2</v>
          </cell>
          <cell r="BK254">
            <v>5.11E-2</v>
          </cell>
          <cell r="BL254">
            <v>5.11E-2</v>
          </cell>
          <cell r="BM254">
            <v>5.11E-2</v>
          </cell>
          <cell r="BN254">
            <v>5.11E-2</v>
          </cell>
          <cell r="BO254">
            <v>5.11E-2</v>
          </cell>
          <cell r="BP254">
            <v>5.11E-2</v>
          </cell>
          <cell r="BQ254">
            <v>5.11E-2</v>
          </cell>
          <cell r="BR254">
            <v>5.11E-2</v>
          </cell>
          <cell r="BS254">
            <v>5.11E-2</v>
          </cell>
          <cell r="BT254" t="str">
            <v>CFE</v>
          </cell>
          <cell r="BU254" t="str">
            <v>INT</v>
          </cell>
          <cell r="BV254">
            <v>0</v>
          </cell>
          <cell r="BW254">
            <v>0</v>
          </cell>
          <cell r="BX254">
            <v>0</v>
          </cell>
          <cell r="CB254">
            <v>0</v>
          </cell>
          <cell r="CC254">
            <v>0</v>
          </cell>
          <cell r="CD254">
            <v>0</v>
          </cell>
        </row>
        <row r="255">
          <cell r="A255">
            <v>1</v>
          </cell>
          <cell r="B255">
            <v>4</v>
          </cell>
          <cell r="C255" t="str">
            <v>DIC</v>
          </cell>
          <cell r="D255">
            <v>51471</v>
          </cell>
          <cell r="E255">
            <v>2040</v>
          </cell>
          <cell r="I255">
            <v>0</v>
          </cell>
          <cell r="J255">
            <v>0</v>
          </cell>
          <cell r="K255" t="str">
            <v>ABR</v>
          </cell>
          <cell r="L255">
            <v>1973</v>
          </cell>
          <cell r="M255" t="str">
            <v>NES</v>
          </cell>
          <cell r="N255" t="str">
            <v>MONTERREY</v>
          </cell>
          <cell r="O255" t="str">
            <v>TER</v>
          </cell>
          <cell r="P255">
            <v>26755</v>
          </cell>
          <cell r="Q255">
            <v>0</v>
          </cell>
          <cell r="R255">
            <v>0</v>
          </cell>
          <cell r="S255">
            <v>0</v>
          </cell>
          <cell r="T255">
            <v>0.05</v>
          </cell>
          <cell r="U255">
            <v>2040</v>
          </cell>
          <cell r="V255" t="str">
            <v>N</v>
          </cell>
          <cell r="W255" t="str">
            <v>NL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 t="str">
            <v>CFE</v>
          </cell>
          <cell r="BU255" t="str">
            <v>INT</v>
          </cell>
          <cell r="BV255">
            <v>0</v>
          </cell>
          <cell r="BW255">
            <v>0</v>
          </cell>
          <cell r="BX255">
            <v>0</v>
          </cell>
          <cell r="CB255">
            <v>0</v>
          </cell>
          <cell r="CC255">
            <v>0</v>
          </cell>
          <cell r="CD255">
            <v>0</v>
          </cell>
        </row>
        <row r="256">
          <cell r="A256">
            <v>1</v>
          </cell>
          <cell r="B256">
            <v>7</v>
          </cell>
          <cell r="C256" t="str">
            <v>MAR</v>
          </cell>
          <cell r="D256">
            <v>43160</v>
          </cell>
          <cell r="E256">
            <v>2018</v>
          </cell>
          <cell r="F256" t="str">
            <v>C. RODRÍGUEZ  RIVERO    ( GUAYMAS II )</v>
          </cell>
          <cell r="G256">
            <v>2</v>
          </cell>
          <cell r="H256" t="str">
            <v>TC</v>
          </cell>
          <cell r="I256">
            <v>84</v>
          </cell>
          <cell r="J256">
            <v>84</v>
          </cell>
          <cell r="K256" t="str">
            <v>JUL</v>
          </cell>
          <cell r="L256">
            <v>1973</v>
          </cell>
          <cell r="M256" t="str">
            <v>NOR</v>
          </cell>
          <cell r="N256" t="str">
            <v>OBREGON</v>
          </cell>
          <cell r="O256" t="str">
            <v>TER</v>
          </cell>
          <cell r="P256">
            <v>26846</v>
          </cell>
          <cell r="Q256">
            <v>6.5688000000000004</v>
          </cell>
          <cell r="R256">
            <v>6.6191999999999993</v>
          </cell>
          <cell r="S256">
            <v>75.552023914036511</v>
          </cell>
          <cell r="T256">
            <v>0.04</v>
          </cell>
          <cell r="U256">
            <v>2018</v>
          </cell>
          <cell r="V256" t="str">
            <v>N</v>
          </cell>
          <cell r="W256" t="str">
            <v>SON</v>
          </cell>
          <cell r="X256">
            <v>6.1000000000000006E-2</v>
          </cell>
          <cell r="Y256">
            <v>6.1000000000000006E-2</v>
          </cell>
          <cell r="Z256">
            <v>6.7000000000000004E-2</v>
          </cell>
          <cell r="AA256">
            <v>6.7000000000000004E-2</v>
          </cell>
          <cell r="AB256">
            <v>7.9000000000000001E-2</v>
          </cell>
          <cell r="AC256">
            <v>7.9000000000000001E-2</v>
          </cell>
          <cell r="AD256">
            <v>0.03</v>
          </cell>
          <cell r="AE256">
            <v>0.03</v>
          </cell>
          <cell r="AF256">
            <v>6.7000000000000004E-2</v>
          </cell>
          <cell r="AG256">
            <v>6.1000000000000006E-2</v>
          </cell>
          <cell r="AH256">
            <v>6.1000000000000006E-2</v>
          </cell>
          <cell r="AI256">
            <v>0.03</v>
          </cell>
          <cell r="AJ256">
            <v>7.8799999999999995E-2</v>
          </cell>
          <cell r="AK256">
            <v>7.8799999999999995E-2</v>
          </cell>
          <cell r="AL256">
            <v>7.8799999999999995E-2</v>
          </cell>
          <cell r="AM256">
            <v>7.8799999999999995E-2</v>
          </cell>
          <cell r="AN256">
            <v>7.8799999999999995E-2</v>
          </cell>
          <cell r="AO256">
            <v>7.8799999999999995E-2</v>
          </cell>
          <cell r="AP256">
            <v>7.8799999999999995E-2</v>
          </cell>
          <cell r="AQ256">
            <v>7.8799999999999995E-2</v>
          </cell>
          <cell r="AR256">
            <v>7.8799999999999995E-2</v>
          </cell>
          <cell r="AS256">
            <v>7.8799999999999995E-2</v>
          </cell>
          <cell r="AT256">
            <v>7.8799999999999995E-2</v>
          </cell>
          <cell r="AU256">
            <v>7.8799999999999995E-2</v>
          </cell>
          <cell r="AV256">
            <v>6.1000000000000006E-2</v>
          </cell>
          <cell r="AW256">
            <v>6.1000000000000006E-2</v>
          </cell>
          <cell r="AX256">
            <v>6.7000000000000004E-2</v>
          </cell>
          <cell r="AY256">
            <v>6.7000000000000004E-2</v>
          </cell>
          <cell r="AZ256">
            <v>7.9000000000000001E-2</v>
          </cell>
          <cell r="BA256">
            <v>7.9000000000000001E-2</v>
          </cell>
          <cell r="BB256">
            <v>0.03</v>
          </cell>
          <cell r="BC256">
            <v>0.03</v>
          </cell>
          <cell r="BD256">
            <v>6.7000000000000004E-2</v>
          </cell>
          <cell r="BE256">
            <v>6.1000000000000006E-2</v>
          </cell>
          <cell r="BF256">
            <v>6.1000000000000006E-2</v>
          </cell>
          <cell r="BG256">
            <v>0.03</v>
          </cell>
          <cell r="BH256">
            <v>7.8799999999999995E-2</v>
          </cell>
          <cell r="BI256">
            <v>7.8799999999999995E-2</v>
          </cell>
          <cell r="BJ256">
            <v>7.8799999999999995E-2</v>
          </cell>
          <cell r="BK256">
            <v>7.8799999999999995E-2</v>
          </cell>
          <cell r="BL256">
            <v>7.8799999999999995E-2</v>
          </cell>
          <cell r="BM256">
            <v>7.8799999999999995E-2</v>
          </cell>
          <cell r="BN256">
            <v>7.8799999999999995E-2</v>
          </cell>
          <cell r="BO256">
            <v>7.8799999999999995E-2</v>
          </cell>
          <cell r="BP256">
            <v>7.8799999999999995E-2</v>
          </cell>
          <cell r="BQ256">
            <v>7.8799999999999995E-2</v>
          </cell>
          <cell r="BR256">
            <v>7.8799999999999995E-2</v>
          </cell>
          <cell r="BS256">
            <v>7.8799999999999995E-2</v>
          </cell>
          <cell r="BT256" t="str">
            <v>CFE</v>
          </cell>
          <cell r="BU256" t="str">
            <v>INT</v>
          </cell>
          <cell r="BV256">
            <v>6.5688000000000004</v>
          </cell>
          <cell r="BW256">
            <v>6.5688000000000004</v>
          </cell>
          <cell r="BX256">
            <v>1.8791760859634894</v>
          </cell>
          <cell r="CB256">
            <v>80.64</v>
          </cell>
          <cell r="CC256">
            <v>84</v>
          </cell>
          <cell r="CD256">
            <v>84</v>
          </cell>
        </row>
        <row r="257">
          <cell r="A257">
            <v>1</v>
          </cell>
          <cell r="B257">
            <v>8</v>
          </cell>
          <cell r="C257" t="str">
            <v>DIC</v>
          </cell>
          <cell r="D257">
            <v>51471</v>
          </cell>
          <cell r="E257">
            <v>2040</v>
          </cell>
          <cell r="I257">
            <v>0</v>
          </cell>
          <cell r="J257">
            <v>0</v>
          </cell>
          <cell r="K257" t="str">
            <v>AGO</v>
          </cell>
          <cell r="L257">
            <v>1973</v>
          </cell>
          <cell r="M257" t="str">
            <v>NES</v>
          </cell>
          <cell r="N257" t="str">
            <v>MONTERREY</v>
          </cell>
          <cell r="O257" t="str">
            <v>TER</v>
          </cell>
          <cell r="P257">
            <v>26877</v>
          </cell>
          <cell r="Q257">
            <v>0</v>
          </cell>
          <cell r="R257">
            <v>0</v>
          </cell>
          <cell r="S257">
            <v>0</v>
          </cell>
          <cell r="T257">
            <v>0.05</v>
          </cell>
          <cell r="U257">
            <v>2040</v>
          </cell>
          <cell r="V257" t="str">
            <v>N</v>
          </cell>
          <cell r="W257" t="str">
            <v>NL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 t="str">
            <v>CFE</v>
          </cell>
          <cell r="BU257" t="str">
            <v>INT</v>
          </cell>
          <cell r="BV257">
            <v>0</v>
          </cell>
          <cell r="BW257">
            <v>0</v>
          </cell>
          <cell r="BX257">
            <v>0</v>
          </cell>
          <cell r="CB257">
            <v>0</v>
          </cell>
          <cell r="CC257">
            <v>0</v>
          </cell>
          <cell r="CD257">
            <v>0</v>
          </cell>
        </row>
        <row r="258">
          <cell r="A258">
            <v>1</v>
          </cell>
          <cell r="B258">
            <v>12</v>
          </cell>
          <cell r="C258" t="str">
            <v>MAR</v>
          </cell>
          <cell r="D258">
            <v>43160</v>
          </cell>
          <cell r="E258">
            <v>2018</v>
          </cell>
          <cell r="F258" t="str">
            <v>C. RODRÍGUEZ  RIVERO    ( GUAYMAS II )</v>
          </cell>
          <cell r="G258">
            <v>1</v>
          </cell>
          <cell r="H258" t="str">
            <v>TC</v>
          </cell>
          <cell r="I258">
            <v>84</v>
          </cell>
          <cell r="J258">
            <v>84</v>
          </cell>
          <cell r="K258" t="str">
            <v>DIC</v>
          </cell>
          <cell r="L258">
            <v>1973</v>
          </cell>
          <cell r="M258" t="str">
            <v>NOR</v>
          </cell>
          <cell r="N258" t="str">
            <v>OBREGON</v>
          </cell>
          <cell r="O258" t="str">
            <v>TER</v>
          </cell>
          <cell r="P258">
            <v>26999</v>
          </cell>
          <cell r="Q258">
            <v>6.5688000000000004</v>
          </cell>
          <cell r="R258">
            <v>10.1892</v>
          </cell>
          <cell r="S258">
            <v>75.552023914036511</v>
          </cell>
          <cell r="T258">
            <v>0.04</v>
          </cell>
          <cell r="U258">
            <v>2018</v>
          </cell>
          <cell r="V258" t="str">
            <v>N</v>
          </cell>
          <cell r="W258" t="str">
            <v>SON</v>
          </cell>
          <cell r="X258">
            <v>0.10794999999999999</v>
          </cell>
          <cell r="Y258">
            <v>0.10794999999999999</v>
          </cell>
          <cell r="Z258">
            <v>9.8299999999999998E-2</v>
          </cell>
          <cell r="AA258">
            <v>9.8299999999999998E-2</v>
          </cell>
          <cell r="AB258">
            <v>7.9000000000000001E-2</v>
          </cell>
          <cell r="AC258">
            <v>7.9000000000000001E-2</v>
          </cell>
          <cell r="AD258">
            <v>0.03</v>
          </cell>
          <cell r="AE258">
            <v>0.03</v>
          </cell>
          <cell r="AF258">
            <v>9.8299999999999998E-2</v>
          </cell>
          <cell r="AG258">
            <v>0.10794999999999999</v>
          </cell>
          <cell r="AH258">
            <v>0.10794999999999999</v>
          </cell>
          <cell r="AI258">
            <v>0.03</v>
          </cell>
          <cell r="AJ258">
            <v>0.12130000000000001</v>
          </cell>
          <cell r="AK258">
            <v>0.12130000000000001</v>
          </cell>
          <cell r="AL258">
            <v>0.12130000000000001</v>
          </cell>
          <cell r="AM258">
            <v>0.12130000000000001</v>
          </cell>
          <cell r="AN258">
            <v>0.12130000000000001</v>
          </cell>
          <cell r="AO258">
            <v>0.12130000000000001</v>
          </cell>
          <cell r="AP258">
            <v>0.12130000000000001</v>
          </cell>
          <cell r="AQ258">
            <v>0.12130000000000001</v>
          </cell>
          <cell r="AR258">
            <v>0.12130000000000001</v>
          </cell>
          <cell r="AS258">
            <v>0.12130000000000001</v>
          </cell>
          <cell r="AT258">
            <v>0.12130000000000001</v>
          </cell>
          <cell r="AU258">
            <v>0.12130000000000001</v>
          </cell>
          <cell r="AV258">
            <v>0.10794999999999999</v>
          </cell>
          <cell r="AW258">
            <v>0.10794999999999999</v>
          </cell>
          <cell r="AX258">
            <v>9.8299999999999998E-2</v>
          </cell>
          <cell r="AY258">
            <v>9.8299999999999998E-2</v>
          </cell>
          <cell r="AZ258">
            <v>7.9000000000000001E-2</v>
          </cell>
          <cell r="BA258">
            <v>7.9000000000000001E-2</v>
          </cell>
          <cell r="BB258">
            <v>0.03</v>
          </cell>
          <cell r="BC258">
            <v>0.03</v>
          </cell>
          <cell r="BD258">
            <v>9.8299999999999998E-2</v>
          </cell>
          <cell r="BE258">
            <v>0.10794999999999999</v>
          </cell>
          <cell r="BF258">
            <v>0.10794999999999999</v>
          </cell>
          <cell r="BG258">
            <v>0.03</v>
          </cell>
          <cell r="BH258">
            <v>0.12130000000000001</v>
          </cell>
          <cell r="BI258">
            <v>0.12130000000000001</v>
          </cell>
          <cell r="BJ258">
            <v>0.12130000000000001</v>
          </cell>
          <cell r="BK258">
            <v>0.12130000000000001</v>
          </cell>
          <cell r="BL258">
            <v>0.12130000000000001</v>
          </cell>
          <cell r="BM258">
            <v>0.12130000000000001</v>
          </cell>
          <cell r="BN258">
            <v>0.12130000000000001</v>
          </cell>
          <cell r="BO258">
            <v>0.12130000000000001</v>
          </cell>
          <cell r="BP258">
            <v>0.12130000000000001</v>
          </cell>
          <cell r="BQ258">
            <v>0.12130000000000001</v>
          </cell>
          <cell r="BR258">
            <v>0.12130000000000001</v>
          </cell>
          <cell r="BS258">
            <v>0.12130000000000001</v>
          </cell>
          <cell r="BT258" t="str">
            <v>CFE</v>
          </cell>
          <cell r="BU258" t="str">
            <v>INT</v>
          </cell>
          <cell r="BV258">
            <v>6.5688000000000004</v>
          </cell>
          <cell r="BW258">
            <v>6.5688000000000004</v>
          </cell>
          <cell r="BX258">
            <v>1.8791760859634894</v>
          </cell>
          <cell r="CB258">
            <v>80.64</v>
          </cell>
          <cell r="CC258">
            <v>84</v>
          </cell>
          <cell r="CD258">
            <v>84</v>
          </cell>
        </row>
        <row r="259">
          <cell r="A259">
            <v>1</v>
          </cell>
          <cell r="B259">
            <v>4</v>
          </cell>
          <cell r="C259" t="str">
            <v>DIC</v>
          </cell>
          <cell r="D259">
            <v>51471</v>
          </cell>
          <cell r="E259">
            <v>2040</v>
          </cell>
          <cell r="I259">
            <v>0</v>
          </cell>
          <cell r="J259">
            <v>0</v>
          </cell>
          <cell r="K259" t="str">
            <v>ABR</v>
          </cell>
          <cell r="L259">
            <v>1974</v>
          </cell>
          <cell r="M259" t="str">
            <v>NES</v>
          </cell>
          <cell r="N259" t="str">
            <v>MONTERREY</v>
          </cell>
          <cell r="O259" t="str">
            <v>TER</v>
          </cell>
          <cell r="P259">
            <v>27120</v>
          </cell>
          <cell r="Q259">
            <v>0</v>
          </cell>
          <cell r="R259">
            <v>0</v>
          </cell>
          <cell r="S259">
            <v>0</v>
          </cell>
          <cell r="T259">
            <v>0.05</v>
          </cell>
          <cell r="U259">
            <v>2040</v>
          </cell>
          <cell r="V259" t="str">
            <v>N</v>
          </cell>
          <cell r="W259" t="str">
            <v>NL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 t="str">
            <v>CFE</v>
          </cell>
          <cell r="BU259" t="str">
            <v>INT</v>
          </cell>
          <cell r="BV259">
            <v>0</v>
          </cell>
          <cell r="BW259">
            <v>0</v>
          </cell>
          <cell r="BX259">
            <v>0</v>
          </cell>
          <cell r="CB259">
            <v>0</v>
          </cell>
          <cell r="CC259">
            <v>0</v>
          </cell>
          <cell r="CD259">
            <v>0</v>
          </cell>
        </row>
        <row r="260">
          <cell r="A260">
            <v>1</v>
          </cell>
          <cell r="B260">
            <v>5</v>
          </cell>
          <cell r="C260" t="str">
            <v>DIC</v>
          </cell>
          <cell r="D260">
            <v>47818</v>
          </cell>
          <cell r="E260">
            <v>2030</v>
          </cell>
          <cell r="F260" t="str">
            <v>VALLE  DE  MÉXICO</v>
          </cell>
          <cell r="G260">
            <v>4</v>
          </cell>
          <cell r="H260" t="str">
            <v>CC</v>
          </cell>
          <cell r="I260">
            <v>300</v>
          </cell>
          <cell r="J260">
            <v>300</v>
          </cell>
          <cell r="K260" t="str">
            <v>MAY</v>
          </cell>
          <cell r="L260">
            <v>1974</v>
          </cell>
          <cell r="M260" t="str">
            <v>CEN</v>
          </cell>
          <cell r="N260" t="str">
            <v>CENTRAL</v>
          </cell>
          <cell r="O260" t="str">
            <v>TER</v>
          </cell>
          <cell r="P260">
            <v>27150</v>
          </cell>
          <cell r="Q260">
            <v>17.760000000000002</v>
          </cell>
          <cell r="R260">
            <v>18</v>
          </cell>
          <cell r="S260">
            <v>260.88602063323327</v>
          </cell>
          <cell r="T260">
            <v>3.3000000000000002E-2</v>
          </cell>
          <cell r="U260">
            <v>2030</v>
          </cell>
          <cell r="V260" t="str">
            <v>S</v>
          </cell>
          <cell r="W260" t="str">
            <v>MEX</v>
          </cell>
          <cell r="X260">
            <v>8.14E-2</v>
          </cell>
          <cell r="Y260">
            <v>8.14E-2</v>
          </cell>
          <cell r="Z260">
            <v>7.6600000000000001E-2</v>
          </cell>
          <cell r="AA260">
            <v>7.6600000000000001E-2</v>
          </cell>
          <cell r="AB260">
            <v>6.7000000000000004E-2</v>
          </cell>
          <cell r="AC260">
            <v>6.7000000000000004E-2</v>
          </cell>
          <cell r="AD260">
            <v>6.7000000000000004E-2</v>
          </cell>
          <cell r="AE260">
            <v>0.1009</v>
          </cell>
          <cell r="AF260">
            <v>0.1009</v>
          </cell>
          <cell r="AG260">
            <v>8.14E-2</v>
          </cell>
          <cell r="AH260">
            <v>8.14E-2</v>
          </cell>
          <cell r="AI260">
            <v>0.1009</v>
          </cell>
          <cell r="AJ260">
            <v>0.06</v>
          </cell>
          <cell r="AK260">
            <v>0.06</v>
          </cell>
          <cell r="AL260">
            <v>0.06</v>
          </cell>
          <cell r="AM260">
            <v>0.06</v>
          </cell>
          <cell r="AN260">
            <v>0.06</v>
          </cell>
          <cell r="AO260">
            <v>0.06</v>
          </cell>
          <cell r="AP260">
            <v>0.06</v>
          </cell>
          <cell r="AQ260">
            <v>0.06</v>
          </cell>
          <cell r="AR260">
            <v>0.06</v>
          </cell>
          <cell r="AS260">
            <v>0.06</v>
          </cell>
          <cell r="AT260">
            <v>0.06</v>
          </cell>
          <cell r="AU260">
            <v>0.06</v>
          </cell>
          <cell r="AV260">
            <v>8.14E-2</v>
          </cell>
          <cell r="AW260">
            <v>8.14E-2</v>
          </cell>
          <cell r="AX260">
            <v>7.6600000000000001E-2</v>
          </cell>
          <cell r="AY260">
            <v>7.6600000000000001E-2</v>
          </cell>
          <cell r="AZ260">
            <v>6.7000000000000004E-2</v>
          </cell>
          <cell r="BA260">
            <v>6.7000000000000004E-2</v>
          </cell>
          <cell r="BB260">
            <v>6.7000000000000004E-2</v>
          </cell>
          <cell r="BC260">
            <v>0.1009</v>
          </cell>
          <cell r="BD260">
            <v>0.1009</v>
          </cell>
          <cell r="BE260">
            <v>8.14E-2</v>
          </cell>
          <cell r="BF260">
            <v>8.14E-2</v>
          </cell>
          <cell r="BG260">
            <v>0.1009</v>
          </cell>
          <cell r="BH260">
            <v>0.06</v>
          </cell>
          <cell r="BI260">
            <v>0.06</v>
          </cell>
          <cell r="BJ260">
            <v>0.06</v>
          </cell>
          <cell r="BK260">
            <v>0.06</v>
          </cell>
          <cell r="BL260">
            <v>0.06</v>
          </cell>
          <cell r="BM260">
            <v>0.06</v>
          </cell>
          <cell r="BN260">
            <v>0.06</v>
          </cell>
          <cell r="BO260">
            <v>0.06</v>
          </cell>
          <cell r="BP260">
            <v>0.06</v>
          </cell>
          <cell r="BQ260">
            <v>0.06</v>
          </cell>
          <cell r="BR260">
            <v>0.06</v>
          </cell>
          <cell r="BS260">
            <v>0.06</v>
          </cell>
          <cell r="BT260" t="str">
            <v>CFE</v>
          </cell>
          <cell r="BU260" t="str">
            <v>INT</v>
          </cell>
          <cell r="BV260">
            <v>17.760000000000002</v>
          </cell>
          <cell r="BW260">
            <v>17.760000000000002</v>
          </cell>
          <cell r="BX260">
            <v>21.353979366766751</v>
          </cell>
          <cell r="BY260">
            <v>0</v>
          </cell>
          <cell r="BZ260">
            <v>0</v>
          </cell>
          <cell r="CB260">
            <v>290.10000000000002</v>
          </cell>
          <cell r="CC260">
            <v>300</v>
          </cell>
          <cell r="CD260">
            <v>300</v>
          </cell>
        </row>
        <row r="261">
          <cell r="A261">
            <v>1</v>
          </cell>
          <cell r="B261">
            <v>9</v>
          </cell>
          <cell r="C261" t="str">
            <v>ABR</v>
          </cell>
          <cell r="D261">
            <v>44287</v>
          </cell>
          <cell r="E261">
            <v>2021</v>
          </cell>
          <cell r="F261" t="str">
            <v>FCO.  PÉREZ  RÍOS     (TULA)</v>
          </cell>
          <cell r="G261">
            <v>2</v>
          </cell>
          <cell r="H261" t="str">
            <v>TC</v>
          </cell>
          <cell r="I261">
            <v>330</v>
          </cell>
          <cell r="J261">
            <v>330</v>
          </cell>
          <cell r="K261" t="str">
            <v>SEP</v>
          </cell>
          <cell r="L261">
            <v>1975</v>
          </cell>
          <cell r="M261" t="str">
            <v>CEN</v>
          </cell>
          <cell r="N261" t="str">
            <v>CENTRAL</v>
          </cell>
          <cell r="O261" t="str">
            <v>TER</v>
          </cell>
          <cell r="P261">
            <v>27638</v>
          </cell>
          <cell r="Q261">
            <v>25.806000000000001</v>
          </cell>
          <cell r="R261">
            <v>26.630999999999997</v>
          </cell>
          <cell r="S261">
            <v>296.81152251942916</v>
          </cell>
          <cell r="T261">
            <v>0.05</v>
          </cell>
          <cell r="U261">
            <v>2021</v>
          </cell>
          <cell r="V261" t="str">
            <v>S</v>
          </cell>
          <cell r="W261" t="str">
            <v>HGO</v>
          </cell>
          <cell r="X261">
            <v>0.22234999999999999</v>
          </cell>
          <cell r="Y261">
            <v>0.22234999999999999</v>
          </cell>
          <cell r="Z261">
            <v>0.2039</v>
          </cell>
          <cell r="AA261">
            <v>0.2039</v>
          </cell>
          <cell r="AB261">
            <v>0.16700000000000001</v>
          </cell>
          <cell r="AC261">
            <v>0.16700000000000001</v>
          </cell>
          <cell r="AD261">
            <v>0.16700000000000001</v>
          </cell>
          <cell r="AE261">
            <v>0.1009</v>
          </cell>
          <cell r="AF261">
            <v>0.1009</v>
          </cell>
          <cell r="AG261">
            <v>0.22234999999999999</v>
          </cell>
          <cell r="AH261">
            <v>0.22234999999999999</v>
          </cell>
          <cell r="AI261">
            <v>0.1009</v>
          </cell>
          <cell r="AJ261">
            <v>8.0699999999999994E-2</v>
          </cell>
          <cell r="AK261">
            <v>8.0699999999999994E-2</v>
          </cell>
          <cell r="AL261">
            <v>8.0699999999999994E-2</v>
          </cell>
          <cell r="AM261">
            <v>8.0699999999999994E-2</v>
          </cell>
          <cell r="AN261">
            <v>8.0699999999999994E-2</v>
          </cell>
          <cell r="AO261">
            <v>8.0699999999999994E-2</v>
          </cell>
          <cell r="AP261">
            <v>8.0699999999999994E-2</v>
          </cell>
          <cell r="AQ261">
            <v>8.0699999999999994E-2</v>
          </cell>
          <cell r="AR261">
            <v>8.0699999999999994E-2</v>
          </cell>
          <cell r="AS261">
            <v>8.0699999999999994E-2</v>
          </cell>
          <cell r="AT261">
            <v>8.0699999999999994E-2</v>
          </cell>
          <cell r="AU261">
            <v>8.0699999999999994E-2</v>
          </cell>
          <cell r="AV261">
            <v>0.22234999999999999</v>
          </cell>
          <cell r="AW261">
            <v>0.22234999999999999</v>
          </cell>
          <cell r="AX261">
            <v>0.2039</v>
          </cell>
          <cell r="AY261">
            <v>0.2039</v>
          </cell>
          <cell r="AZ261">
            <v>0.16700000000000001</v>
          </cell>
          <cell r="BA261">
            <v>0.16700000000000001</v>
          </cell>
          <cell r="BB261">
            <v>0.16700000000000001</v>
          </cell>
          <cell r="BC261">
            <v>0.1009</v>
          </cell>
          <cell r="BD261">
            <v>0.1009</v>
          </cell>
          <cell r="BE261">
            <v>0.22234999999999999</v>
          </cell>
          <cell r="BF261">
            <v>0.22234999999999999</v>
          </cell>
          <cell r="BG261">
            <v>0.1009</v>
          </cell>
          <cell r="BH261">
            <v>8.0699999999999994E-2</v>
          </cell>
          <cell r="BI261">
            <v>8.0699999999999994E-2</v>
          </cell>
          <cell r="BJ261">
            <v>8.0699999999999994E-2</v>
          </cell>
          <cell r="BK261">
            <v>8.0699999999999994E-2</v>
          </cell>
          <cell r="BL261">
            <v>8.0699999999999994E-2</v>
          </cell>
          <cell r="BM261">
            <v>8.0699999999999994E-2</v>
          </cell>
          <cell r="BN261">
            <v>8.0699999999999994E-2</v>
          </cell>
          <cell r="BO261">
            <v>8.0699999999999994E-2</v>
          </cell>
          <cell r="BP261">
            <v>8.0699999999999994E-2</v>
          </cell>
          <cell r="BQ261">
            <v>8.0699999999999994E-2</v>
          </cell>
          <cell r="BR261">
            <v>8.0699999999999994E-2</v>
          </cell>
          <cell r="BS261">
            <v>8.0699999999999994E-2</v>
          </cell>
          <cell r="BT261" t="str">
            <v>CFE</v>
          </cell>
          <cell r="BU261" t="str">
            <v>INT</v>
          </cell>
          <cell r="BV261">
            <v>25.806000000000001</v>
          </cell>
          <cell r="BW261">
            <v>25.806000000000001</v>
          </cell>
          <cell r="BX261">
            <v>7.3824774805708513</v>
          </cell>
          <cell r="CB261">
            <v>313.5</v>
          </cell>
          <cell r="CC261">
            <v>330</v>
          </cell>
          <cell r="CD261">
            <v>330</v>
          </cell>
        </row>
        <row r="262">
          <cell r="A262">
            <v>1</v>
          </cell>
          <cell r="B262">
            <v>12</v>
          </cell>
          <cell r="C262" t="str">
            <v>ENE</v>
          </cell>
          <cell r="D262">
            <v>47484</v>
          </cell>
          <cell r="E262">
            <v>2030</v>
          </cell>
          <cell r="I262">
            <v>0</v>
          </cell>
          <cell r="J262">
            <v>0</v>
          </cell>
          <cell r="K262" t="str">
            <v>DIC</v>
          </cell>
          <cell r="L262">
            <v>1975</v>
          </cell>
          <cell r="M262" t="str">
            <v>NES</v>
          </cell>
          <cell r="N262" t="str">
            <v>HUASTECA</v>
          </cell>
          <cell r="O262" t="str">
            <v>TER</v>
          </cell>
          <cell r="P262">
            <v>27729</v>
          </cell>
          <cell r="Q262">
            <v>0</v>
          </cell>
          <cell r="R262">
            <v>0</v>
          </cell>
          <cell r="S262">
            <v>0</v>
          </cell>
          <cell r="T262">
            <v>0.05</v>
          </cell>
          <cell r="U262">
            <v>2030</v>
          </cell>
          <cell r="V262" t="str">
            <v>N</v>
          </cell>
          <cell r="W262" t="str">
            <v>TAMS</v>
          </cell>
          <cell r="X262">
            <v>8.0149999999999999E-2</v>
          </cell>
          <cell r="Y262">
            <v>8.0149999999999999E-2</v>
          </cell>
          <cell r="Z262">
            <v>5.91E-2</v>
          </cell>
          <cell r="AA262">
            <v>5.91E-2</v>
          </cell>
          <cell r="AB262">
            <v>1.7000000000000001E-2</v>
          </cell>
          <cell r="AC262">
            <v>1.7000000000000001E-2</v>
          </cell>
          <cell r="AD262">
            <v>1.7000000000000001E-2</v>
          </cell>
          <cell r="AE262">
            <v>0.1009</v>
          </cell>
          <cell r="AF262">
            <v>0.1009</v>
          </cell>
          <cell r="AG262">
            <v>8.0149999999999999E-2</v>
          </cell>
          <cell r="AH262">
            <v>8.0149999999999999E-2</v>
          </cell>
          <cell r="AI262">
            <v>0.1009</v>
          </cell>
          <cell r="AJ262">
            <v>6.1100000000000002E-2</v>
          </cell>
          <cell r="AK262">
            <v>6.1100000000000002E-2</v>
          </cell>
          <cell r="AL262">
            <v>6.1100000000000002E-2</v>
          </cell>
          <cell r="AM262">
            <v>6.1100000000000002E-2</v>
          </cell>
          <cell r="AN262">
            <v>6.1100000000000002E-2</v>
          </cell>
          <cell r="AO262">
            <v>6.1100000000000002E-2</v>
          </cell>
          <cell r="AP262">
            <v>6.1100000000000002E-2</v>
          </cell>
          <cell r="AQ262">
            <v>6.1100000000000002E-2</v>
          </cell>
          <cell r="AR262">
            <v>6.1100000000000002E-2</v>
          </cell>
          <cell r="AS262">
            <v>6.1100000000000002E-2</v>
          </cell>
          <cell r="AT262">
            <v>6.1100000000000002E-2</v>
          </cell>
          <cell r="AU262">
            <v>6.1100000000000002E-2</v>
          </cell>
          <cell r="AV262">
            <v>8.0149999999999999E-2</v>
          </cell>
          <cell r="AW262">
            <v>8.0149999999999999E-2</v>
          </cell>
          <cell r="AX262">
            <v>5.91E-2</v>
          </cell>
          <cell r="AY262">
            <v>5.91E-2</v>
          </cell>
          <cell r="AZ262">
            <v>1.7000000000000001E-2</v>
          </cell>
          <cell r="BA262">
            <v>1.7000000000000001E-2</v>
          </cell>
          <cell r="BB262">
            <v>1.7000000000000001E-2</v>
          </cell>
          <cell r="BC262">
            <v>0.1009</v>
          </cell>
          <cell r="BD262">
            <v>0.1009</v>
          </cell>
          <cell r="BE262">
            <v>8.0149999999999999E-2</v>
          </cell>
          <cell r="BF262">
            <v>8.0149999999999999E-2</v>
          </cell>
          <cell r="BG262">
            <v>0.1009</v>
          </cell>
          <cell r="BH262">
            <v>6.1100000000000002E-2</v>
          </cell>
          <cell r="BI262">
            <v>6.1100000000000002E-2</v>
          </cell>
          <cell r="BJ262">
            <v>6.1100000000000002E-2</v>
          </cell>
          <cell r="BK262">
            <v>6.1100000000000002E-2</v>
          </cell>
          <cell r="BL262">
            <v>6.1100000000000002E-2</v>
          </cell>
          <cell r="BM262">
            <v>6.1100000000000002E-2</v>
          </cell>
          <cell r="BN262">
            <v>6.1100000000000002E-2</v>
          </cell>
          <cell r="BO262">
            <v>6.1100000000000002E-2</v>
          </cell>
          <cell r="BP262">
            <v>6.1100000000000002E-2</v>
          </cell>
          <cell r="BQ262">
            <v>6.1100000000000002E-2</v>
          </cell>
          <cell r="BR262">
            <v>6.1100000000000002E-2</v>
          </cell>
          <cell r="BS262">
            <v>6.1100000000000002E-2</v>
          </cell>
          <cell r="BT262" t="str">
            <v>CFE</v>
          </cell>
          <cell r="BU262" t="str">
            <v>INT</v>
          </cell>
          <cell r="BV262">
            <v>0</v>
          </cell>
          <cell r="BW262">
            <v>0</v>
          </cell>
          <cell r="BX262">
            <v>0</v>
          </cell>
          <cell r="BZ262">
            <v>0</v>
          </cell>
          <cell r="CA262" t="str">
            <v>C</v>
          </cell>
          <cell r="CB262">
            <v>0</v>
          </cell>
          <cell r="CC262">
            <v>0</v>
          </cell>
          <cell r="CD262">
            <v>0</v>
          </cell>
        </row>
        <row r="263">
          <cell r="A263">
            <v>1</v>
          </cell>
          <cell r="B263">
            <v>2</v>
          </cell>
          <cell r="C263" t="str">
            <v>NOV</v>
          </cell>
          <cell r="D263">
            <v>42309</v>
          </cell>
          <cell r="E263">
            <v>2015</v>
          </cell>
          <cell r="F263" t="str">
            <v>LERMA     ( CAMPECHE )</v>
          </cell>
          <cell r="G263">
            <v>3</v>
          </cell>
          <cell r="H263" t="str">
            <v>TC</v>
          </cell>
          <cell r="I263">
            <v>37.5</v>
          </cell>
          <cell r="J263">
            <v>37.5</v>
          </cell>
          <cell r="K263" t="str">
            <v>FEB</v>
          </cell>
          <cell r="L263">
            <v>1976</v>
          </cell>
          <cell r="M263" t="str">
            <v>PEN</v>
          </cell>
          <cell r="N263" t="str">
            <v>LERMA</v>
          </cell>
          <cell r="O263" t="str">
            <v>TER</v>
          </cell>
          <cell r="P263">
            <v>27791</v>
          </cell>
          <cell r="Q263">
            <v>2.9325000000000001</v>
          </cell>
          <cell r="R263">
            <v>4.2862499999999999</v>
          </cell>
          <cell r="S263">
            <v>33.728582104480587</v>
          </cell>
          <cell r="T263">
            <v>0.04</v>
          </cell>
          <cell r="U263">
            <v>2015</v>
          </cell>
          <cell r="V263" t="str">
            <v>S</v>
          </cell>
          <cell r="W263" t="str">
            <v>CAMP</v>
          </cell>
          <cell r="X263">
            <v>4.1800000000000004E-2</v>
          </cell>
          <cell r="Y263">
            <v>3.5900000000000001E-2</v>
          </cell>
          <cell r="Z263">
            <v>3.5900000000000001E-2</v>
          </cell>
          <cell r="AA263">
            <v>3.5900000000000001E-2</v>
          </cell>
          <cell r="AB263">
            <v>3.5900000000000001E-2</v>
          </cell>
          <cell r="AC263">
            <v>3.5900000000000001E-2</v>
          </cell>
          <cell r="AD263">
            <v>3.5900000000000001E-2</v>
          </cell>
          <cell r="AE263">
            <v>3.5900000000000001E-2</v>
          </cell>
          <cell r="AF263">
            <v>3.5900000000000001E-2</v>
          </cell>
          <cell r="AG263">
            <v>0.03</v>
          </cell>
          <cell r="AH263">
            <v>3.5900000000000001E-2</v>
          </cell>
          <cell r="AI263">
            <v>3.5900000000000001E-2</v>
          </cell>
          <cell r="AJ263">
            <v>0.1143</v>
          </cell>
          <cell r="AK263">
            <v>0.1143</v>
          </cell>
          <cell r="AL263">
            <v>0.1143</v>
          </cell>
          <cell r="AM263">
            <v>0.1143</v>
          </cell>
          <cell r="AN263">
            <v>0.1143</v>
          </cell>
          <cell r="AO263">
            <v>0.1143</v>
          </cell>
          <cell r="AP263">
            <v>0.1143</v>
          </cell>
          <cell r="AQ263">
            <v>0.1143</v>
          </cell>
          <cell r="AR263">
            <v>0.1143</v>
          </cell>
          <cell r="AS263">
            <v>0.1143</v>
          </cell>
          <cell r="AT263">
            <v>0.1143</v>
          </cell>
          <cell r="AU263">
            <v>0.1143</v>
          </cell>
          <cell r="AV263">
            <v>4.1800000000000004E-2</v>
          </cell>
          <cell r="AW263">
            <v>3.5900000000000001E-2</v>
          </cell>
          <cell r="AX263">
            <v>3.5900000000000001E-2</v>
          </cell>
          <cell r="AY263">
            <v>3.5900000000000001E-2</v>
          </cell>
          <cell r="AZ263">
            <v>3.5900000000000001E-2</v>
          </cell>
          <cell r="BA263">
            <v>3.5900000000000001E-2</v>
          </cell>
          <cell r="BB263">
            <v>3.5900000000000001E-2</v>
          </cell>
          <cell r="BC263">
            <v>3.5900000000000001E-2</v>
          </cell>
          <cell r="BD263">
            <v>3.5900000000000001E-2</v>
          </cell>
          <cell r="BE263">
            <v>0.03</v>
          </cell>
          <cell r="BF263">
            <v>3.5900000000000001E-2</v>
          </cell>
          <cell r="BG263">
            <v>3.5900000000000001E-2</v>
          </cell>
          <cell r="BH263">
            <v>0.1143</v>
          </cell>
          <cell r="BI263">
            <v>0.1143</v>
          </cell>
          <cell r="BJ263">
            <v>0.1143</v>
          </cell>
          <cell r="BK263">
            <v>0.1143</v>
          </cell>
          <cell r="BL263">
            <v>0.1143</v>
          </cell>
          <cell r="BM263">
            <v>0.1143</v>
          </cell>
          <cell r="BN263">
            <v>0.1143</v>
          </cell>
          <cell r="BO263">
            <v>0.1143</v>
          </cell>
          <cell r="BP263">
            <v>0.1143</v>
          </cell>
          <cell r="BQ263">
            <v>0.1143</v>
          </cell>
          <cell r="BR263">
            <v>0.1143</v>
          </cell>
          <cell r="BS263">
            <v>0.1143</v>
          </cell>
          <cell r="BT263" t="str">
            <v>CFE</v>
          </cell>
          <cell r="BU263" t="str">
            <v>INT</v>
          </cell>
          <cell r="BV263">
            <v>2.9325000000000001</v>
          </cell>
          <cell r="BW263">
            <v>2.9325000000000001</v>
          </cell>
          <cell r="BX263">
            <v>0.83891789551941487</v>
          </cell>
          <cell r="BZ263">
            <v>0</v>
          </cell>
          <cell r="CB263">
            <v>36</v>
          </cell>
          <cell r="CC263">
            <v>37.5</v>
          </cell>
          <cell r="CD263">
            <v>37.5</v>
          </cell>
        </row>
        <row r="264">
          <cell r="A264">
            <v>1</v>
          </cell>
          <cell r="B264">
            <v>4</v>
          </cell>
          <cell r="C264" t="str">
            <v>ENE</v>
          </cell>
          <cell r="D264">
            <v>47484</v>
          </cell>
          <cell r="E264">
            <v>2030</v>
          </cell>
          <cell r="I264">
            <v>0</v>
          </cell>
          <cell r="J264">
            <v>0</v>
          </cell>
          <cell r="K264" t="str">
            <v>ABR</v>
          </cell>
          <cell r="L264">
            <v>1976</v>
          </cell>
          <cell r="M264" t="str">
            <v>NES</v>
          </cell>
          <cell r="N264" t="str">
            <v>HUASTECA</v>
          </cell>
          <cell r="O264" t="str">
            <v>TER</v>
          </cell>
          <cell r="P264">
            <v>27851</v>
          </cell>
          <cell r="Q264">
            <v>0</v>
          </cell>
          <cell r="R264">
            <v>0</v>
          </cell>
          <cell r="S264">
            <v>0</v>
          </cell>
          <cell r="T264">
            <v>0.05</v>
          </cell>
          <cell r="U264">
            <v>2030</v>
          </cell>
          <cell r="V264" t="str">
            <v>N</v>
          </cell>
          <cell r="W264" t="str">
            <v>TAMS</v>
          </cell>
          <cell r="X264">
            <v>8.48E-2</v>
          </cell>
          <cell r="Y264">
            <v>8.48E-2</v>
          </cell>
          <cell r="Z264">
            <v>6.2199999999999998E-2</v>
          </cell>
          <cell r="AA264">
            <v>6.2199999999999998E-2</v>
          </cell>
          <cell r="AB264">
            <v>1.7000000000000001E-2</v>
          </cell>
          <cell r="AC264">
            <v>1.7000000000000001E-2</v>
          </cell>
          <cell r="AD264">
            <v>1.7000000000000001E-2</v>
          </cell>
          <cell r="AE264">
            <v>0.1009</v>
          </cell>
          <cell r="AF264">
            <v>0.1009</v>
          </cell>
          <cell r="AG264">
            <v>8.48E-2</v>
          </cell>
          <cell r="AH264">
            <v>8.48E-2</v>
          </cell>
          <cell r="AI264">
            <v>0.1009</v>
          </cell>
          <cell r="AJ264">
            <v>0.2671</v>
          </cell>
          <cell r="AK264">
            <v>0.2671</v>
          </cell>
          <cell r="AL264">
            <v>0.2671</v>
          </cell>
          <cell r="AM264">
            <v>0.2671</v>
          </cell>
          <cell r="AN264">
            <v>0.2671</v>
          </cell>
          <cell r="AO264">
            <v>0.2671</v>
          </cell>
          <cell r="AP264">
            <v>0.2671</v>
          </cell>
          <cell r="AQ264">
            <v>0.2671</v>
          </cell>
          <cell r="AR264">
            <v>0.2671</v>
          </cell>
          <cell r="AS264">
            <v>0.2671</v>
          </cell>
          <cell r="AT264">
            <v>0.2671</v>
          </cell>
          <cell r="AU264">
            <v>0.2671</v>
          </cell>
          <cell r="AV264">
            <v>8.48E-2</v>
          </cell>
          <cell r="AW264">
            <v>8.48E-2</v>
          </cell>
          <cell r="AX264">
            <v>6.2199999999999998E-2</v>
          </cell>
          <cell r="AY264">
            <v>6.2199999999999998E-2</v>
          </cell>
          <cell r="AZ264">
            <v>1.7000000000000001E-2</v>
          </cell>
          <cell r="BA264">
            <v>1.7000000000000001E-2</v>
          </cell>
          <cell r="BB264">
            <v>1.7000000000000001E-2</v>
          </cell>
          <cell r="BC264">
            <v>0.1009</v>
          </cell>
          <cell r="BD264">
            <v>0.1009</v>
          </cell>
          <cell r="BE264">
            <v>8.48E-2</v>
          </cell>
          <cell r="BF264">
            <v>8.48E-2</v>
          </cell>
          <cell r="BG264">
            <v>0.1009</v>
          </cell>
          <cell r="BH264">
            <v>0.2671</v>
          </cell>
          <cell r="BI264">
            <v>0.2671</v>
          </cell>
          <cell r="BJ264">
            <v>0.2671</v>
          </cell>
          <cell r="BK264">
            <v>0.2671</v>
          </cell>
          <cell r="BL264">
            <v>0.2671</v>
          </cell>
          <cell r="BM264">
            <v>0.2671</v>
          </cell>
          <cell r="BN264">
            <v>0.2671</v>
          </cell>
          <cell r="BO264">
            <v>0.2671</v>
          </cell>
          <cell r="BP264">
            <v>0.2671</v>
          </cell>
          <cell r="BQ264">
            <v>0.2671</v>
          </cell>
          <cell r="BR264">
            <v>0.2671</v>
          </cell>
          <cell r="BS264">
            <v>0.2671</v>
          </cell>
          <cell r="BT264" t="str">
            <v>CFE</v>
          </cell>
          <cell r="BU264" t="str">
            <v>INT</v>
          </cell>
          <cell r="BV264">
            <v>0</v>
          </cell>
          <cell r="BW264">
            <v>0</v>
          </cell>
          <cell r="BX264">
            <v>0</v>
          </cell>
          <cell r="BZ264">
            <v>0</v>
          </cell>
          <cell r="CA264" t="str">
            <v>C</v>
          </cell>
          <cell r="CB264">
            <v>0</v>
          </cell>
          <cell r="CC264">
            <v>0</v>
          </cell>
          <cell r="CD264">
            <v>0</v>
          </cell>
        </row>
        <row r="265">
          <cell r="A265">
            <v>1</v>
          </cell>
          <cell r="B265">
            <v>6</v>
          </cell>
          <cell r="C265" t="str">
            <v>ABR</v>
          </cell>
          <cell r="D265">
            <v>44287</v>
          </cell>
          <cell r="E265">
            <v>2021</v>
          </cell>
          <cell r="F265" t="str">
            <v>FCO.  PÉREZ  RÍOS     (TULA)</v>
          </cell>
          <cell r="G265">
            <v>1</v>
          </cell>
          <cell r="H265" t="str">
            <v>TC</v>
          </cell>
          <cell r="I265">
            <v>330</v>
          </cell>
          <cell r="J265">
            <v>330</v>
          </cell>
          <cell r="K265" t="str">
            <v>JUN</v>
          </cell>
          <cell r="L265">
            <v>1976</v>
          </cell>
          <cell r="M265" t="str">
            <v>CEN</v>
          </cell>
          <cell r="N265" t="str">
            <v>CENTRAL</v>
          </cell>
          <cell r="O265" t="str">
            <v>TER</v>
          </cell>
          <cell r="P265">
            <v>27912</v>
          </cell>
          <cell r="Q265">
            <v>25.806000000000001</v>
          </cell>
          <cell r="R265">
            <v>29.337000000000003</v>
          </cell>
          <cell r="S265">
            <v>296.81152251942916</v>
          </cell>
          <cell r="T265">
            <v>0.05</v>
          </cell>
          <cell r="U265">
            <v>2021</v>
          </cell>
          <cell r="V265" t="str">
            <v>S</v>
          </cell>
          <cell r="W265" t="str">
            <v>HGO</v>
          </cell>
          <cell r="X265">
            <v>0.1895</v>
          </cell>
          <cell r="Y265">
            <v>0.1895</v>
          </cell>
          <cell r="Z265">
            <v>0.17599999999999999</v>
          </cell>
          <cell r="AA265">
            <v>0.17599999999999999</v>
          </cell>
          <cell r="AB265">
            <v>0.14899999999999999</v>
          </cell>
          <cell r="AC265">
            <v>0.14899999999999999</v>
          </cell>
          <cell r="AD265">
            <v>0.14899999999999999</v>
          </cell>
          <cell r="AE265">
            <v>0.1009</v>
          </cell>
          <cell r="AF265">
            <v>0.1009</v>
          </cell>
          <cell r="AG265">
            <v>0.1895</v>
          </cell>
          <cell r="AH265">
            <v>0.1895</v>
          </cell>
          <cell r="AI265">
            <v>0.1009</v>
          </cell>
          <cell r="AJ265">
            <v>8.8900000000000007E-2</v>
          </cell>
          <cell r="AK265">
            <v>8.8900000000000007E-2</v>
          </cell>
          <cell r="AL265">
            <v>8.8900000000000007E-2</v>
          </cell>
          <cell r="AM265">
            <v>8.8900000000000007E-2</v>
          </cell>
          <cell r="AN265">
            <v>8.8900000000000007E-2</v>
          </cell>
          <cell r="AO265">
            <v>8.8900000000000007E-2</v>
          </cell>
          <cell r="AP265">
            <v>8.8900000000000007E-2</v>
          </cell>
          <cell r="AQ265">
            <v>8.8900000000000007E-2</v>
          </cell>
          <cell r="AR265">
            <v>8.8900000000000007E-2</v>
          </cell>
          <cell r="AS265">
            <v>8.8900000000000007E-2</v>
          </cell>
          <cell r="AT265">
            <v>8.8900000000000007E-2</v>
          </cell>
          <cell r="AU265">
            <v>8.8900000000000007E-2</v>
          </cell>
          <cell r="AV265">
            <v>0.1895</v>
          </cell>
          <cell r="AW265">
            <v>0.1895</v>
          </cell>
          <cell r="AX265">
            <v>0.17599999999999999</v>
          </cell>
          <cell r="AY265">
            <v>0.17599999999999999</v>
          </cell>
          <cell r="AZ265">
            <v>0.14899999999999999</v>
          </cell>
          <cell r="BA265">
            <v>0.14899999999999999</v>
          </cell>
          <cell r="BB265">
            <v>0.14899999999999999</v>
          </cell>
          <cell r="BC265">
            <v>0.1009</v>
          </cell>
          <cell r="BD265">
            <v>0.1009</v>
          </cell>
          <cell r="BE265">
            <v>0.1895</v>
          </cell>
          <cell r="BF265">
            <v>0.1895</v>
          </cell>
          <cell r="BG265">
            <v>0.1009</v>
          </cell>
          <cell r="BH265">
            <v>8.8900000000000007E-2</v>
          </cell>
          <cell r="BI265">
            <v>8.8900000000000007E-2</v>
          </cell>
          <cell r="BJ265">
            <v>8.8900000000000007E-2</v>
          </cell>
          <cell r="BK265">
            <v>8.8900000000000007E-2</v>
          </cell>
          <cell r="BL265">
            <v>8.8900000000000007E-2</v>
          </cell>
          <cell r="BM265">
            <v>8.8900000000000007E-2</v>
          </cell>
          <cell r="BN265">
            <v>8.8900000000000007E-2</v>
          </cell>
          <cell r="BO265">
            <v>8.8900000000000007E-2</v>
          </cell>
          <cell r="BP265">
            <v>8.8900000000000007E-2</v>
          </cell>
          <cell r="BQ265">
            <v>8.8900000000000007E-2</v>
          </cell>
          <cell r="BR265">
            <v>8.8900000000000007E-2</v>
          </cell>
          <cell r="BS265">
            <v>8.8900000000000007E-2</v>
          </cell>
          <cell r="BT265" t="str">
            <v>CFE</v>
          </cell>
          <cell r="BU265" t="str">
            <v>INT</v>
          </cell>
          <cell r="BV265">
            <v>25.806000000000001</v>
          </cell>
          <cell r="BW265">
            <v>25.806000000000001</v>
          </cell>
          <cell r="BX265">
            <v>7.3824774805708513</v>
          </cell>
          <cell r="CB265">
            <v>313.5</v>
          </cell>
          <cell r="CC265">
            <v>330</v>
          </cell>
          <cell r="CD265">
            <v>330</v>
          </cell>
        </row>
        <row r="266">
          <cell r="A266">
            <v>1</v>
          </cell>
          <cell r="B266">
            <v>8</v>
          </cell>
          <cell r="C266" t="str">
            <v>NOV</v>
          </cell>
          <cell r="D266">
            <v>42309</v>
          </cell>
          <cell r="E266">
            <v>2015</v>
          </cell>
          <cell r="F266" t="str">
            <v>LERMA     ( CAMPECHE )</v>
          </cell>
          <cell r="G266">
            <v>2</v>
          </cell>
          <cell r="H266" t="str">
            <v>TC</v>
          </cell>
          <cell r="I266">
            <v>37.5</v>
          </cell>
          <cell r="J266">
            <v>37.5</v>
          </cell>
          <cell r="K266" t="str">
            <v>AGO</v>
          </cell>
          <cell r="L266">
            <v>1976</v>
          </cell>
          <cell r="M266" t="str">
            <v>PEN</v>
          </cell>
          <cell r="N266" t="str">
            <v>LERMA</v>
          </cell>
          <cell r="O266" t="str">
            <v>TER</v>
          </cell>
          <cell r="P266">
            <v>27973</v>
          </cell>
          <cell r="Q266">
            <v>2.9325000000000001</v>
          </cell>
          <cell r="R266">
            <v>4.38</v>
          </cell>
          <cell r="S266">
            <v>33.728582104480587</v>
          </cell>
          <cell r="T266">
            <v>0.04</v>
          </cell>
          <cell r="U266">
            <v>2015</v>
          </cell>
          <cell r="V266" t="str">
            <v>S</v>
          </cell>
          <cell r="W266" t="str">
            <v>CAMP</v>
          </cell>
          <cell r="X266">
            <v>0.30079999999999996</v>
          </cell>
          <cell r="Y266">
            <v>0.16539999999999999</v>
          </cell>
          <cell r="Z266">
            <v>0.16539999999999999</v>
          </cell>
          <cell r="AA266">
            <v>0.16539999999999999</v>
          </cell>
          <cell r="AB266">
            <v>0.16539999999999999</v>
          </cell>
          <cell r="AC266">
            <v>0.16539999999999999</v>
          </cell>
          <cell r="AD266">
            <v>0.16539999999999999</v>
          </cell>
          <cell r="AE266">
            <v>0.16539999999999999</v>
          </cell>
          <cell r="AF266">
            <v>0.16539999999999999</v>
          </cell>
          <cell r="AG266">
            <v>0.03</v>
          </cell>
          <cell r="AH266">
            <v>0.16539999999999999</v>
          </cell>
          <cell r="AI266">
            <v>0.16539999999999999</v>
          </cell>
          <cell r="AJ266">
            <v>0.1168</v>
          </cell>
          <cell r="AK266">
            <v>0.1168</v>
          </cell>
          <cell r="AL266">
            <v>0.1168</v>
          </cell>
          <cell r="AM266">
            <v>0.1168</v>
          </cell>
          <cell r="AN266">
            <v>0.1168</v>
          </cell>
          <cell r="AO266">
            <v>0.1168</v>
          </cell>
          <cell r="AP266">
            <v>0.1168</v>
          </cell>
          <cell r="AQ266">
            <v>0.1168</v>
          </cell>
          <cell r="AR266">
            <v>0.1168</v>
          </cell>
          <cell r="AS266">
            <v>0.1168</v>
          </cell>
          <cell r="AT266">
            <v>0.1168</v>
          </cell>
          <cell r="AU266">
            <v>0.1168</v>
          </cell>
          <cell r="AV266">
            <v>0.30079999999999996</v>
          </cell>
          <cell r="AW266">
            <v>0.16539999999999999</v>
          </cell>
          <cell r="AX266">
            <v>0.16539999999999999</v>
          </cell>
          <cell r="AY266">
            <v>0.16539999999999999</v>
          </cell>
          <cell r="AZ266">
            <v>0.16539999999999999</v>
          </cell>
          <cell r="BA266">
            <v>0.16539999999999999</v>
          </cell>
          <cell r="BB266">
            <v>0.16539999999999999</v>
          </cell>
          <cell r="BC266">
            <v>0.16539999999999999</v>
          </cell>
          <cell r="BD266">
            <v>0.16539999999999999</v>
          </cell>
          <cell r="BE266">
            <v>0.03</v>
          </cell>
          <cell r="BF266">
            <v>0.16539999999999999</v>
          </cell>
          <cell r="BG266">
            <v>0.16539999999999999</v>
          </cell>
          <cell r="BH266">
            <v>0.1168</v>
          </cell>
          <cell r="BI266">
            <v>0.1168</v>
          </cell>
          <cell r="BJ266">
            <v>0.1168</v>
          </cell>
          <cell r="BK266">
            <v>0.1168</v>
          </cell>
          <cell r="BL266">
            <v>0.1168</v>
          </cell>
          <cell r="BM266">
            <v>0.1168</v>
          </cell>
          <cell r="BN266">
            <v>0.1168</v>
          </cell>
          <cell r="BO266">
            <v>0.1168</v>
          </cell>
          <cell r="BP266">
            <v>0.1168</v>
          </cell>
          <cell r="BQ266">
            <v>0.1168</v>
          </cell>
          <cell r="BR266">
            <v>0.1168</v>
          </cell>
          <cell r="BS266">
            <v>0.1168</v>
          </cell>
          <cell r="BT266" t="str">
            <v>CFE</v>
          </cell>
          <cell r="BU266" t="str">
            <v>INT</v>
          </cell>
          <cell r="BV266">
            <v>2.9325000000000001</v>
          </cell>
          <cell r="BW266">
            <v>2.9325000000000001</v>
          </cell>
          <cell r="BX266">
            <v>0.83891789551941487</v>
          </cell>
          <cell r="BZ266">
            <v>0</v>
          </cell>
          <cell r="CB266">
            <v>36</v>
          </cell>
          <cell r="CC266">
            <v>37.5</v>
          </cell>
          <cell r="CD266">
            <v>37.5</v>
          </cell>
        </row>
        <row r="267">
          <cell r="A267">
            <v>1</v>
          </cell>
          <cell r="B267">
            <v>9</v>
          </cell>
          <cell r="C267" t="str">
            <v>AGO</v>
          </cell>
          <cell r="D267">
            <v>47696</v>
          </cell>
          <cell r="E267">
            <v>2030</v>
          </cell>
          <cell r="I267">
            <v>0</v>
          </cell>
          <cell r="J267">
            <v>0</v>
          </cell>
          <cell r="K267" t="str">
            <v>SEP</v>
          </cell>
          <cell r="L267">
            <v>1976</v>
          </cell>
          <cell r="M267" t="str">
            <v>PEN</v>
          </cell>
          <cell r="N267" t="str">
            <v>LERMA</v>
          </cell>
          <cell r="O267" t="str">
            <v>TER</v>
          </cell>
          <cell r="P267">
            <v>28004</v>
          </cell>
          <cell r="Q267">
            <v>0</v>
          </cell>
          <cell r="R267">
            <v>0</v>
          </cell>
          <cell r="S267">
            <v>0</v>
          </cell>
          <cell r="T267">
            <v>0.04</v>
          </cell>
          <cell r="U267">
            <v>2030</v>
          </cell>
          <cell r="V267" t="str">
            <v>S</v>
          </cell>
          <cell r="W267" t="str">
            <v>CAMP</v>
          </cell>
          <cell r="X267">
            <v>0.1182</v>
          </cell>
          <cell r="Y267">
            <v>7.4099999999999999E-2</v>
          </cell>
          <cell r="Z267">
            <v>7.4099999999999999E-2</v>
          </cell>
          <cell r="AA267">
            <v>7.4099999999999999E-2</v>
          </cell>
          <cell r="AB267">
            <v>7.4099999999999999E-2</v>
          </cell>
          <cell r="AC267">
            <v>7.4099999999999999E-2</v>
          </cell>
          <cell r="AD267">
            <v>7.4099999999999999E-2</v>
          </cell>
          <cell r="AE267">
            <v>7.4099999999999999E-2</v>
          </cell>
          <cell r="AF267">
            <v>7.4099999999999999E-2</v>
          </cell>
          <cell r="AG267">
            <v>0.03</v>
          </cell>
          <cell r="AH267">
            <v>7.4099999999999999E-2</v>
          </cell>
          <cell r="AI267">
            <v>7.4099999999999999E-2</v>
          </cell>
          <cell r="AJ267">
            <v>2.75E-2</v>
          </cell>
          <cell r="AK267">
            <v>2.75E-2</v>
          </cell>
          <cell r="AL267">
            <v>2.75E-2</v>
          </cell>
          <cell r="AM267">
            <v>2.75E-2</v>
          </cell>
          <cell r="AN267">
            <v>2.75E-2</v>
          </cell>
          <cell r="AO267">
            <v>2.75E-2</v>
          </cell>
          <cell r="AP267">
            <v>2.75E-2</v>
          </cell>
          <cell r="AQ267">
            <v>2.75E-2</v>
          </cell>
          <cell r="AR267">
            <v>2.75E-2</v>
          </cell>
          <cell r="AS267">
            <v>2.75E-2</v>
          </cell>
          <cell r="AT267">
            <v>2.75E-2</v>
          </cell>
          <cell r="AU267">
            <v>2.75E-2</v>
          </cell>
          <cell r="AV267">
            <v>0.1182</v>
          </cell>
          <cell r="AW267">
            <v>7.4099999999999999E-2</v>
          </cell>
          <cell r="AX267">
            <v>7.4099999999999999E-2</v>
          </cell>
          <cell r="AY267">
            <v>7.4099999999999999E-2</v>
          </cell>
          <cell r="AZ267">
            <v>7.4099999999999999E-2</v>
          </cell>
          <cell r="BA267">
            <v>7.4099999999999999E-2</v>
          </cell>
          <cell r="BB267">
            <v>7.4099999999999999E-2</v>
          </cell>
          <cell r="BC267">
            <v>7.4099999999999999E-2</v>
          </cell>
          <cell r="BD267">
            <v>7.4099999999999999E-2</v>
          </cell>
          <cell r="BE267">
            <v>0.03</v>
          </cell>
          <cell r="BF267">
            <v>7.4099999999999999E-2</v>
          </cell>
          <cell r="BG267">
            <v>7.4099999999999999E-2</v>
          </cell>
          <cell r="BH267">
            <v>2.75E-2</v>
          </cell>
          <cell r="BI267">
            <v>2.75E-2</v>
          </cell>
          <cell r="BJ267">
            <v>2.75E-2</v>
          </cell>
          <cell r="BK267">
            <v>2.75E-2</v>
          </cell>
          <cell r="BL267">
            <v>2.75E-2</v>
          </cell>
          <cell r="BM267">
            <v>2.75E-2</v>
          </cell>
          <cell r="BN267">
            <v>2.75E-2</v>
          </cell>
          <cell r="BO267">
            <v>2.75E-2</v>
          </cell>
          <cell r="BP267">
            <v>2.75E-2</v>
          </cell>
          <cell r="BQ267">
            <v>2.75E-2</v>
          </cell>
          <cell r="BR267">
            <v>2.75E-2</v>
          </cell>
          <cell r="BS267">
            <v>2.75E-2</v>
          </cell>
          <cell r="BT267" t="str">
            <v>CFE</v>
          </cell>
          <cell r="BU267" t="str">
            <v>INT</v>
          </cell>
          <cell r="BV267">
            <v>0</v>
          </cell>
          <cell r="BW267">
            <v>0</v>
          </cell>
          <cell r="BX267">
            <v>0</v>
          </cell>
          <cell r="BZ267">
            <v>0</v>
          </cell>
          <cell r="CB267">
            <v>0</v>
          </cell>
          <cell r="CC267">
            <v>0</v>
          </cell>
          <cell r="CD267">
            <v>0</v>
          </cell>
        </row>
        <row r="268">
          <cell r="A268">
            <v>1</v>
          </cell>
          <cell r="B268">
            <v>10</v>
          </cell>
          <cell r="C268" t="str">
            <v>MAR</v>
          </cell>
          <cell r="D268">
            <v>43891</v>
          </cell>
          <cell r="E268">
            <v>2020</v>
          </cell>
          <cell r="F268" t="str">
            <v>J.  ACEVES  POZOS   ( MAZATLÁN    II )</v>
          </cell>
          <cell r="G268">
            <v>2</v>
          </cell>
          <cell r="H268" t="str">
            <v>TC</v>
          </cell>
          <cell r="I268">
            <v>158</v>
          </cell>
          <cell r="J268">
            <v>158</v>
          </cell>
          <cell r="K268" t="str">
            <v>OCT</v>
          </cell>
          <cell r="L268">
            <v>1976</v>
          </cell>
          <cell r="M268" t="str">
            <v>NOR</v>
          </cell>
          <cell r="N268" t="str">
            <v>MAZATLAN</v>
          </cell>
          <cell r="O268" t="str">
            <v>TER</v>
          </cell>
          <cell r="P268">
            <v>28034</v>
          </cell>
          <cell r="Q268">
            <v>12.355600000000001</v>
          </cell>
          <cell r="R268">
            <v>2.5912000000000002</v>
          </cell>
          <cell r="S268">
            <v>142.1097592668782</v>
          </cell>
          <cell r="T268">
            <v>0.05</v>
          </cell>
          <cell r="U268">
            <v>2020</v>
          </cell>
          <cell r="V268" t="str">
            <v>N</v>
          </cell>
          <cell r="W268" t="str">
            <v>SIN</v>
          </cell>
          <cell r="X268">
            <v>0.1341</v>
          </cell>
          <cell r="Y268">
            <v>0.1341</v>
          </cell>
          <cell r="Z268">
            <v>0.12039999999999999</v>
          </cell>
          <cell r="AA268">
            <v>0.12039999999999999</v>
          </cell>
          <cell r="AB268">
            <v>9.2999999999999999E-2</v>
          </cell>
          <cell r="AC268">
            <v>9.2999999999999999E-2</v>
          </cell>
          <cell r="AD268">
            <v>9.2999999999999999E-2</v>
          </cell>
          <cell r="AE268">
            <v>0.1009</v>
          </cell>
          <cell r="AF268">
            <v>0.1009</v>
          </cell>
          <cell r="AG268">
            <v>0.1341</v>
          </cell>
          <cell r="AH268">
            <v>0.1341</v>
          </cell>
          <cell r="AI268">
            <v>0.1009</v>
          </cell>
          <cell r="AJ268">
            <v>1.6400000000000001E-2</v>
          </cell>
          <cell r="AK268">
            <v>1.6400000000000001E-2</v>
          </cell>
          <cell r="AL268">
            <v>1.6400000000000001E-2</v>
          </cell>
          <cell r="AM268">
            <v>1.6400000000000001E-2</v>
          </cell>
          <cell r="AN268">
            <v>1.6400000000000001E-2</v>
          </cell>
          <cell r="AO268">
            <v>1.6400000000000001E-2</v>
          </cell>
          <cell r="AP268">
            <v>1.6400000000000001E-2</v>
          </cell>
          <cell r="AQ268">
            <v>1.6400000000000001E-2</v>
          </cell>
          <cell r="AR268">
            <v>1.6400000000000001E-2</v>
          </cell>
          <cell r="AS268">
            <v>1.6400000000000001E-2</v>
          </cell>
          <cell r="AT268">
            <v>1.6400000000000001E-2</v>
          </cell>
          <cell r="AU268">
            <v>1.6400000000000001E-2</v>
          </cell>
          <cell r="AV268">
            <v>0.1341</v>
          </cell>
          <cell r="AW268">
            <v>0.1341</v>
          </cell>
          <cell r="AX268">
            <v>0.12039999999999999</v>
          </cell>
          <cell r="AY268">
            <v>0.12039999999999999</v>
          </cell>
          <cell r="AZ268">
            <v>9.2999999999999999E-2</v>
          </cell>
          <cell r="BA268">
            <v>9.2999999999999999E-2</v>
          </cell>
          <cell r="BB268">
            <v>9.2999999999999999E-2</v>
          </cell>
          <cell r="BC268">
            <v>0.1009</v>
          </cell>
          <cell r="BD268">
            <v>0.1009</v>
          </cell>
          <cell r="BE268">
            <v>0.1341</v>
          </cell>
          <cell r="BF268">
            <v>0.1341</v>
          </cell>
          <cell r="BG268">
            <v>0.1009</v>
          </cell>
          <cell r="BH268">
            <v>1.6400000000000001E-2</v>
          </cell>
          <cell r="BI268">
            <v>1.6400000000000001E-2</v>
          </cell>
          <cell r="BJ268">
            <v>1.6400000000000001E-2</v>
          </cell>
          <cell r="BK268">
            <v>1.6400000000000001E-2</v>
          </cell>
          <cell r="BL268">
            <v>1.6400000000000001E-2</v>
          </cell>
          <cell r="BM268">
            <v>1.6400000000000001E-2</v>
          </cell>
          <cell r="BN268">
            <v>1.6400000000000001E-2</v>
          </cell>
          <cell r="BO268">
            <v>1.6400000000000001E-2</v>
          </cell>
          <cell r="BP268">
            <v>1.6400000000000001E-2</v>
          </cell>
          <cell r="BQ268">
            <v>1.6400000000000001E-2</v>
          </cell>
          <cell r="BR268">
            <v>1.6400000000000001E-2</v>
          </cell>
          <cell r="BS268">
            <v>1.6400000000000001E-2</v>
          </cell>
          <cell r="BT268" t="str">
            <v>CFE</v>
          </cell>
          <cell r="BU268" t="str">
            <v>INT</v>
          </cell>
          <cell r="BV268">
            <v>12.355600000000001</v>
          </cell>
          <cell r="BW268">
            <v>12.355600000000001</v>
          </cell>
          <cell r="BX268">
            <v>3.5346407331218015</v>
          </cell>
          <cell r="CB268">
            <v>150.1</v>
          </cell>
          <cell r="CC268">
            <v>158</v>
          </cell>
          <cell r="CD268">
            <v>158</v>
          </cell>
        </row>
        <row r="269">
          <cell r="A269">
            <v>1</v>
          </cell>
          <cell r="B269">
            <v>0</v>
          </cell>
          <cell r="C269" t="str">
            <v>NOV</v>
          </cell>
          <cell r="D269">
            <v>43040</v>
          </cell>
          <cell r="E269">
            <v>2017</v>
          </cell>
          <cell r="F269" t="str">
            <v>J.  ACEVES  POZOS   ( MAZATLÁN    II )</v>
          </cell>
          <cell r="G269">
            <v>1</v>
          </cell>
          <cell r="H269" t="str">
            <v>TC</v>
          </cell>
          <cell r="I269">
            <v>158</v>
          </cell>
          <cell r="J269">
            <v>158</v>
          </cell>
          <cell r="K269" t="str">
            <v xml:space="preserve">NOV </v>
          </cell>
          <cell r="L269">
            <v>1976</v>
          </cell>
          <cell r="M269" t="str">
            <v>NOR</v>
          </cell>
          <cell r="N269" t="str">
            <v>MAZATLAN</v>
          </cell>
          <cell r="O269" t="str">
            <v>TER</v>
          </cell>
          <cell r="P269">
            <v>27729</v>
          </cell>
          <cell r="Q269">
            <v>12.355600000000001</v>
          </cell>
          <cell r="R269">
            <v>11.897400000000001</v>
          </cell>
          <cell r="S269">
            <v>142.1097592668782</v>
          </cell>
          <cell r="T269">
            <v>0.05</v>
          </cell>
          <cell r="U269">
            <v>2017</v>
          </cell>
          <cell r="V269" t="str">
            <v>N</v>
          </cell>
          <cell r="W269" t="str">
            <v>SIN</v>
          </cell>
          <cell r="X269">
            <v>0.1197</v>
          </cell>
          <cell r="Y269">
            <v>0.1197</v>
          </cell>
          <cell r="Z269">
            <v>0.1108</v>
          </cell>
          <cell r="AA269">
            <v>0.1108</v>
          </cell>
          <cell r="AB269">
            <v>9.2999999999999999E-2</v>
          </cell>
          <cell r="AC269">
            <v>9.2999999999999999E-2</v>
          </cell>
          <cell r="AD269">
            <v>9.2999999999999999E-2</v>
          </cell>
          <cell r="AE269">
            <v>0.1009</v>
          </cell>
          <cell r="AF269">
            <v>0.1009</v>
          </cell>
          <cell r="AG269">
            <v>0.1197</v>
          </cell>
          <cell r="AH269">
            <v>0.1197</v>
          </cell>
          <cell r="AI269">
            <v>0.1009</v>
          </cell>
          <cell r="AJ269">
            <v>7.5300000000000006E-2</v>
          </cell>
          <cell r="AK269">
            <v>7.5300000000000006E-2</v>
          </cell>
          <cell r="AL269">
            <v>7.5300000000000006E-2</v>
          </cell>
          <cell r="AM269">
            <v>7.5300000000000006E-2</v>
          </cell>
          <cell r="AN269">
            <v>7.5300000000000006E-2</v>
          </cell>
          <cell r="AO269">
            <v>7.5300000000000006E-2</v>
          </cell>
          <cell r="AP269">
            <v>7.5300000000000006E-2</v>
          </cell>
          <cell r="AQ269">
            <v>7.5300000000000006E-2</v>
          </cell>
          <cell r="AR269">
            <v>7.5300000000000006E-2</v>
          </cell>
          <cell r="AS269">
            <v>7.5300000000000006E-2</v>
          </cell>
          <cell r="AT269">
            <v>7.5300000000000006E-2</v>
          </cell>
          <cell r="AU269">
            <v>7.5300000000000006E-2</v>
          </cell>
          <cell r="AV269">
            <v>0.1197</v>
          </cell>
          <cell r="AW269">
            <v>0.1197</v>
          </cell>
          <cell r="AX269">
            <v>0.1108</v>
          </cell>
          <cell r="AY269">
            <v>0.1108</v>
          </cell>
          <cell r="AZ269">
            <v>9.2999999999999999E-2</v>
          </cell>
          <cell r="BA269">
            <v>9.2999999999999999E-2</v>
          </cell>
          <cell r="BB269">
            <v>9.2999999999999999E-2</v>
          </cell>
          <cell r="BC269">
            <v>0.1009</v>
          </cell>
          <cell r="BD269">
            <v>0.1009</v>
          </cell>
          <cell r="BE269">
            <v>0.1197</v>
          </cell>
          <cell r="BF269">
            <v>0.1197</v>
          </cell>
          <cell r="BG269">
            <v>0.1009</v>
          </cell>
          <cell r="BH269">
            <v>7.5300000000000006E-2</v>
          </cell>
          <cell r="BI269">
            <v>7.5300000000000006E-2</v>
          </cell>
          <cell r="BJ269">
            <v>7.5300000000000006E-2</v>
          </cell>
          <cell r="BK269">
            <v>7.5300000000000006E-2</v>
          </cell>
          <cell r="BL269">
            <v>7.5300000000000006E-2</v>
          </cell>
          <cell r="BM269">
            <v>7.5300000000000006E-2</v>
          </cell>
          <cell r="BN269">
            <v>7.5300000000000006E-2</v>
          </cell>
          <cell r="BO269">
            <v>7.5300000000000006E-2</v>
          </cell>
          <cell r="BP269">
            <v>7.5300000000000006E-2</v>
          </cell>
          <cell r="BQ269">
            <v>7.5300000000000006E-2</v>
          </cell>
          <cell r="BR269">
            <v>7.5300000000000006E-2</v>
          </cell>
          <cell r="BS269">
            <v>7.5300000000000006E-2</v>
          </cell>
          <cell r="BT269" t="str">
            <v>CFE</v>
          </cell>
          <cell r="BU269" t="str">
            <v>INT</v>
          </cell>
          <cell r="BV269">
            <v>12.355600000000001</v>
          </cell>
          <cell r="BW269">
            <v>12.355600000000001</v>
          </cell>
          <cell r="BX269">
            <v>3.5346407331218015</v>
          </cell>
          <cell r="CB269">
            <v>150.1</v>
          </cell>
          <cell r="CC269">
            <v>158</v>
          </cell>
          <cell r="CD269">
            <v>158</v>
          </cell>
        </row>
        <row r="270">
          <cell r="A270">
            <v>1</v>
          </cell>
          <cell r="B270">
            <v>2</v>
          </cell>
          <cell r="C270" t="str">
            <v>ENE</v>
          </cell>
          <cell r="D270">
            <v>42370</v>
          </cell>
          <cell r="E270">
            <v>2016</v>
          </cell>
          <cell r="F270" t="str">
            <v>SALAMANCA</v>
          </cell>
          <cell r="G270">
            <v>3</v>
          </cell>
          <cell r="H270" t="str">
            <v>TC</v>
          </cell>
          <cell r="I270">
            <v>300</v>
          </cell>
          <cell r="J270">
            <v>300</v>
          </cell>
          <cell r="K270" t="str">
            <v>FEB</v>
          </cell>
          <cell r="L270">
            <v>1977</v>
          </cell>
          <cell r="M270" t="str">
            <v>OCC</v>
          </cell>
          <cell r="N270" t="str">
            <v>SALAMANCA</v>
          </cell>
          <cell r="O270" t="str">
            <v>TER</v>
          </cell>
          <cell r="P270">
            <v>28157</v>
          </cell>
          <cell r="Q270">
            <v>23.46</v>
          </cell>
          <cell r="R270">
            <v>22.41</v>
          </cell>
          <cell r="S270">
            <v>269.8286568358447</v>
          </cell>
          <cell r="T270">
            <v>0.05</v>
          </cell>
          <cell r="U270">
            <v>2016</v>
          </cell>
          <cell r="V270" t="str">
            <v>S</v>
          </cell>
          <cell r="W270" t="str">
            <v>GTO</v>
          </cell>
          <cell r="X270">
            <v>0.35255000000000003</v>
          </cell>
          <cell r="Y270">
            <v>0.35255000000000003</v>
          </cell>
          <cell r="Z270">
            <v>0.2417</v>
          </cell>
          <cell r="AA270">
            <v>0.2417</v>
          </cell>
          <cell r="AB270">
            <v>0.02</v>
          </cell>
          <cell r="AC270">
            <v>0.02</v>
          </cell>
          <cell r="AD270">
            <v>0.02</v>
          </cell>
          <cell r="AE270">
            <v>0.1009</v>
          </cell>
          <cell r="AF270">
            <v>0.1009</v>
          </cell>
          <cell r="AG270">
            <v>0.35255000000000003</v>
          </cell>
          <cell r="AH270">
            <v>0.35255000000000003</v>
          </cell>
          <cell r="AI270">
            <v>0.1009</v>
          </cell>
          <cell r="AJ270">
            <v>7.4700000000000003E-2</v>
          </cell>
          <cell r="AK270">
            <v>7.4700000000000003E-2</v>
          </cell>
          <cell r="AL270">
            <v>7.4700000000000003E-2</v>
          </cell>
          <cell r="AM270">
            <v>7.4700000000000003E-2</v>
          </cell>
          <cell r="AN270">
            <v>7.4700000000000003E-2</v>
          </cell>
          <cell r="AO270">
            <v>7.4700000000000003E-2</v>
          </cell>
          <cell r="AP270">
            <v>7.4700000000000003E-2</v>
          </cell>
          <cell r="AQ270">
            <v>7.4700000000000003E-2</v>
          </cell>
          <cell r="AR270">
            <v>7.4700000000000003E-2</v>
          </cell>
          <cell r="AS270">
            <v>7.4700000000000003E-2</v>
          </cell>
          <cell r="AT270">
            <v>7.4700000000000003E-2</v>
          </cell>
          <cell r="AU270">
            <v>7.4700000000000003E-2</v>
          </cell>
          <cell r="AV270">
            <v>0.35255000000000003</v>
          </cell>
          <cell r="AW270">
            <v>0.35255000000000003</v>
          </cell>
          <cell r="AX270">
            <v>0.2417</v>
          </cell>
          <cell r="AY270">
            <v>0.2417</v>
          </cell>
          <cell r="AZ270">
            <v>0.02</v>
          </cell>
          <cell r="BA270">
            <v>0.02</v>
          </cell>
          <cell r="BB270">
            <v>0.02</v>
          </cell>
          <cell r="BC270">
            <v>0.1009</v>
          </cell>
          <cell r="BD270">
            <v>0.1009</v>
          </cell>
          <cell r="BE270">
            <v>0.35255000000000003</v>
          </cell>
          <cell r="BF270">
            <v>0.35255000000000003</v>
          </cell>
          <cell r="BG270">
            <v>0.1009</v>
          </cell>
          <cell r="BH270">
            <v>7.4700000000000003E-2</v>
          </cell>
          <cell r="BI270">
            <v>7.4700000000000003E-2</v>
          </cell>
          <cell r="BJ270">
            <v>7.4700000000000003E-2</v>
          </cell>
          <cell r="BK270">
            <v>7.4700000000000003E-2</v>
          </cell>
          <cell r="BL270">
            <v>7.4700000000000003E-2</v>
          </cell>
          <cell r="BM270">
            <v>7.4700000000000003E-2</v>
          </cell>
          <cell r="BN270">
            <v>7.4700000000000003E-2</v>
          </cell>
          <cell r="BO270">
            <v>7.4700000000000003E-2</v>
          </cell>
          <cell r="BP270">
            <v>7.4700000000000003E-2</v>
          </cell>
          <cell r="BQ270">
            <v>7.4700000000000003E-2</v>
          </cell>
          <cell r="BR270">
            <v>7.4700000000000003E-2</v>
          </cell>
          <cell r="BS270">
            <v>7.4700000000000003E-2</v>
          </cell>
          <cell r="BT270" t="str">
            <v>CFE</v>
          </cell>
          <cell r="BU270" t="str">
            <v>INT</v>
          </cell>
          <cell r="BV270">
            <v>23.46</v>
          </cell>
          <cell r="BW270">
            <v>23.46</v>
          </cell>
          <cell r="BX270">
            <v>6.711343164155319</v>
          </cell>
          <cell r="BZ270">
            <v>0</v>
          </cell>
          <cell r="CB270">
            <v>285</v>
          </cell>
          <cell r="CC270">
            <v>300</v>
          </cell>
          <cell r="CD270">
            <v>300</v>
          </cell>
        </row>
        <row r="271">
          <cell r="A271">
            <v>1</v>
          </cell>
          <cell r="B271">
            <v>9</v>
          </cell>
          <cell r="C271" t="str">
            <v>DIC</v>
          </cell>
          <cell r="D271">
            <v>47818</v>
          </cell>
          <cell r="E271">
            <v>2030</v>
          </cell>
          <cell r="F271" t="str">
            <v>FCO.  PÉREZ  RÍOS     (TULA)</v>
          </cell>
          <cell r="G271">
            <v>3</v>
          </cell>
          <cell r="H271" t="str">
            <v>TC</v>
          </cell>
          <cell r="I271">
            <v>322.8</v>
          </cell>
          <cell r="J271">
            <v>322.8</v>
          </cell>
          <cell r="K271" t="str">
            <v>SEP</v>
          </cell>
          <cell r="L271">
            <v>1977</v>
          </cell>
          <cell r="M271" t="str">
            <v>CEN</v>
          </cell>
          <cell r="N271" t="str">
            <v>CENTRAL</v>
          </cell>
          <cell r="O271" t="str">
            <v>TER</v>
          </cell>
          <cell r="P271">
            <v>28369</v>
          </cell>
          <cell r="Q271">
            <v>25.242960000000004</v>
          </cell>
          <cell r="R271">
            <v>16.398240000000001</v>
          </cell>
          <cell r="S271">
            <v>290.33563475536891</v>
          </cell>
          <cell r="T271">
            <v>0.05</v>
          </cell>
          <cell r="U271">
            <v>2030</v>
          </cell>
          <cell r="V271" t="str">
            <v>S</v>
          </cell>
          <cell r="W271" t="str">
            <v>HGO</v>
          </cell>
          <cell r="X271">
            <v>0.3528</v>
          </cell>
          <cell r="Y271">
            <v>0.3528</v>
          </cell>
          <cell r="Z271">
            <v>0.35220000000000001</v>
          </cell>
          <cell r="AA271">
            <v>0.35220000000000001</v>
          </cell>
          <cell r="AB271">
            <v>0.35099999999999998</v>
          </cell>
          <cell r="AC271">
            <v>0.35099999999999998</v>
          </cell>
          <cell r="AD271">
            <v>0.35099999999999998</v>
          </cell>
          <cell r="AE271">
            <v>0.1009</v>
          </cell>
          <cell r="AF271">
            <v>0.1009</v>
          </cell>
          <cell r="AG271">
            <v>0.3528</v>
          </cell>
          <cell r="AH271">
            <v>0.3528</v>
          </cell>
          <cell r="AI271">
            <v>0.1009</v>
          </cell>
          <cell r="AJ271">
            <v>5.0799999999999998E-2</v>
          </cell>
          <cell r="AK271">
            <v>5.0799999999999998E-2</v>
          </cell>
          <cell r="AL271">
            <v>5.0799999999999998E-2</v>
          </cell>
          <cell r="AM271">
            <v>5.0799999999999998E-2</v>
          </cell>
          <cell r="AN271">
            <v>5.0799999999999998E-2</v>
          </cell>
          <cell r="AO271">
            <v>5.0799999999999998E-2</v>
          </cell>
          <cell r="AP271">
            <v>5.0799999999999998E-2</v>
          </cell>
          <cell r="AQ271">
            <v>5.0799999999999998E-2</v>
          </cell>
          <cell r="AR271">
            <v>5.0799999999999998E-2</v>
          </cell>
          <cell r="AS271">
            <v>5.0799999999999998E-2</v>
          </cell>
          <cell r="AT271">
            <v>5.0799999999999998E-2</v>
          </cell>
          <cell r="AU271">
            <v>5.0799999999999998E-2</v>
          </cell>
          <cell r="AV271">
            <v>0.3528</v>
          </cell>
          <cell r="AW271">
            <v>0.3528</v>
          </cell>
          <cell r="AX271">
            <v>0.35220000000000001</v>
          </cell>
          <cell r="AY271">
            <v>0.35220000000000001</v>
          </cell>
          <cell r="AZ271">
            <v>0.35099999999999998</v>
          </cell>
          <cell r="BA271">
            <v>0.35099999999999998</v>
          </cell>
          <cell r="BB271">
            <v>0.35099999999999998</v>
          </cell>
          <cell r="BC271">
            <v>0.1009</v>
          </cell>
          <cell r="BD271">
            <v>0.1009</v>
          </cell>
          <cell r="BE271">
            <v>0.3528</v>
          </cell>
          <cell r="BF271">
            <v>0.3528</v>
          </cell>
          <cell r="BG271">
            <v>0.1009</v>
          </cell>
          <cell r="BH271">
            <v>5.0799999999999998E-2</v>
          </cell>
          <cell r="BI271">
            <v>5.0799999999999998E-2</v>
          </cell>
          <cell r="BJ271">
            <v>5.0799999999999998E-2</v>
          </cell>
          <cell r="BK271">
            <v>5.0799999999999998E-2</v>
          </cell>
          <cell r="BL271">
            <v>5.0799999999999998E-2</v>
          </cell>
          <cell r="BM271">
            <v>5.0799999999999998E-2</v>
          </cell>
          <cell r="BN271">
            <v>5.0799999999999998E-2</v>
          </cell>
          <cell r="BO271">
            <v>5.0799999999999998E-2</v>
          </cell>
          <cell r="BP271">
            <v>5.0799999999999998E-2</v>
          </cell>
          <cell r="BQ271">
            <v>5.0799999999999998E-2</v>
          </cell>
          <cell r="BR271">
            <v>5.0799999999999998E-2</v>
          </cell>
          <cell r="BS271">
            <v>5.0799999999999998E-2</v>
          </cell>
          <cell r="BT271" t="str">
            <v>CFE</v>
          </cell>
          <cell r="BU271" t="str">
            <v>INT</v>
          </cell>
          <cell r="BV271">
            <v>25.242960000000004</v>
          </cell>
          <cell r="BW271">
            <v>25.242960000000004</v>
          </cell>
          <cell r="BX271">
            <v>7.2214052446311241</v>
          </cell>
          <cell r="CB271">
            <v>306.66000000000003</v>
          </cell>
          <cell r="CC271">
            <v>322.8</v>
          </cell>
          <cell r="CD271">
            <v>322.8</v>
          </cell>
        </row>
        <row r="272">
          <cell r="A272">
            <v>1</v>
          </cell>
          <cell r="B272">
            <v>4</v>
          </cell>
          <cell r="C272" t="str">
            <v>DIC</v>
          </cell>
          <cell r="D272">
            <v>47818</v>
          </cell>
          <cell r="E272">
            <v>2030</v>
          </cell>
          <cell r="F272" t="str">
            <v>FCO.  PÉREZ  RÍOS     (TULA)</v>
          </cell>
          <cell r="G272">
            <v>4</v>
          </cell>
          <cell r="H272" t="str">
            <v>TC</v>
          </cell>
          <cell r="I272">
            <v>322.8</v>
          </cell>
          <cell r="J272">
            <v>322.8</v>
          </cell>
          <cell r="K272" t="str">
            <v>ABR</v>
          </cell>
          <cell r="L272">
            <v>1978</v>
          </cell>
          <cell r="M272" t="str">
            <v>CEN</v>
          </cell>
          <cell r="N272" t="str">
            <v>CENTRAL</v>
          </cell>
          <cell r="O272" t="str">
            <v>TER</v>
          </cell>
          <cell r="P272">
            <v>28581</v>
          </cell>
          <cell r="Q272">
            <v>25.242960000000004</v>
          </cell>
          <cell r="R272">
            <v>25.630320000000001</v>
          </cell>
          <cell r="S272">
            <v>290.33563475536891</v>
          </cell>
          <cell r="T272">
            <v>0.05</v>
          </cell>
          <cell r="U272">
            <v>2030</v>
          </cell>
          <cell r="V272" t="str">
            <v>S</v>
          </cell>
          <cell r="W272" t="str">
            <v>HGO</v>
          </cell>
          <cell r="X272">
            <v>0.20485</v>
          </cell>
          <cell r="Y272">
            <v>0.20485</v>
          </cell>
          <cell r="Z272">
            <v>0.2049</v>
          </cell>
          <cell r="AA272">
            <v>0.2049</v>
          </cell>
          <cell r="AB272">
            <v>0.20499999999999999</v>
          </cell>
          <cell r="AC272">
            <v>0.20499999999999999</v>
          </cell>
          <cell r="AD272">
            <v>0.20499999999999999</v>
          </cell>
          <cell r="AE272">
            <v>0.1009</v>
          </cell>
          <cell r="AF272">
            <v>0.1009</v>
          </cell>
          <cell r="AG272">
            <v>0.20485</v>
          </cell>
          <cell r="AH272">
            <v>0.20485</v>
          </cell>
          <cell r="AI272">
            <v>0.1009</v>
          </cell>
          <cell r="AJ272">
            <v>7.9399999999999998E-2</v>
          </cell>
          <cell r="AK272">
            <v>7.9399999999999998E-2</v>
          </cell>
          <cell r="AL272">
            <v>7.9399999999999998E-2</v>
          </cell>
          <cell r="AM272">
            <v>7.9399999999999998E-2</v>
          </cell>
          <cell r="AN272">
            <v>7.9399999999999998E-2</v>
          </cell>
          <cell r="AO272">
            <v>7.9399999999999998E-2</v>
          </cell>
          <cell r="AP272">
            <v>7.9399999999999998E-2</v>
          </cell>
          <cell r="AQ272">
            <v>7.9399999999999998E-2</v>
          </cell>
          <cell r="AR272">
            <v>7.9399999999999998E-2</v>
          </cell>
          <cell r="AS272">
            <v>7.9399999999999998E-2</v>
          </cell>
          <cell r="AT272">
            <v>7.9399999999999998E-2</v>
          </cell>
          <cell r="AU272">
            <v>7.9399999999999998E-2</v>
          </cell>
          <cell r="AV272">
            <v>0.20485</v>
          </cell>
          <cell r="AW272">
            <v>0.20485</v>
          </cell>
          <cell r="AX272">
            <v>0.2049</v>
          </cell>
          <cell r="AY272">
            <v>0.2049</v>
          </cell>
          <cell r="AZ272">
            <v>0.20499999999999999</v>
          </cell>
          <cell r="BA272">
            <v>0.20499999999999999</v>
          </cell>
          <cell r="BB272">
            <v>0.20499999999999999</v>
          </cell>
          <cell r="BC272">
            <v>0.1009</v>
          </cell>
          <cell r="BD272">
            <v>0.1009</v>
          </cell>
          <cell r="BE272">
            <v>0.20485</v>
          </cell>
          <cell r="BF272">
            <v>0.20485</v>
          </cell>
          <cell r="BG272">
            <v>0.1009</v>
          </cell>
          <cell r="BH272">
            <v>7.9399999999999998E-2</v>
          </cell>
          <cell r="BI272">
            <v>7.9399999999999998E-2</v>
          </cell>
          <cell r="BJ272">
            <v>7.9399999999999998E-2</v>
          </cell>
          <cell r="BK272">
            <v>7.9399999999999998E-2</v>
          </cell>
          <cell r="BL272">
            <v>7.9399999999999998E-2</v>
          </cell>
          <cell r="BM272">
            <v>7.9399999999999998E-2</v>
          </cell>
          <cell r="BN272">
            <v>7.9399999999999998E-2</v>
          </cell>
          <cell r="BO272">
            <v>7.9399999999999998E-2</v>
          </cell>
          <cell r="BP272">
            <v>7.9399999999999998E-2</v>
          </cell>
          <cell r="BQ272">
            <v>7.9399999999999998E-2</v>
          </cell>
          <cell r="BR272">
            <v>7.9399999999999998E-2</v>
          </cell>
          <cell r="BS272">
            <v>7.9399999999999998E-2</v>
          </cell>
          <cell r="BT272" t="str">
            <v>CFE</v>
          </cell>
          <cell r="BU272" t="str">
            <v>INT</v>
          </cell>
          <cell r="BV272">
            <v>25.242960000000004</v>
          </cell>
          <cell r="BW272">
            <v>25.242960000000004</v>
          </cell>
          <cell r="BX272">
            <v>7.2214052446311241</v>
          </cell>
          <cell r="CB272">
            <v>306.66000000000003</v>
          </cell>
          <cell r="CC272">
            <v>322.8</v>
          </cell>
          <cell r="CD272">
            <v>322.8</v>
          </cell>
        </row>
        <row r="273">
          <cell r="A273">
            <v>1</v>
          </cell>
          <cell r="B273">
            <v>8</v>
          </cell>
          <cell r="C273" t="str">
            <v>ENE</v>
          </cell>
          <cell r="D273">
            <v>42370</v>
          </cell>
          <cell r="E273">
            <v>2016</v>
          </cell>
          <cell r="F273" t="str">
            <v>SALAMANCA</v>
          </cell>
          <cell r="G273">
            <v>4</v>
          </cell>
          <cell r="H273" t="str">
            <v>TC</v>
          </cell>
          <cell r="I273">
            <v>250</v>
          </cell>
          <cell r="J273">
            <v>250</v>
          </cell>
          <cell r="K273" t="str">
            <v>AGO</v>
          </cell>
          <cell r="L273">
            <v>1978</v>
          </cell>
          <cell r="M273" t="str">
            <v>OCC</v>
          </cell>
          <cell r="N273" t="str">
            <v>SALAMANCA</v>
          </cell>
          <cell r="O273" t="str">
            <v>TER</v>
          </cell>
          <cell r="P273">
            <v>28703</v>
          </cell>
          <cell r="Q273">
            <v>19.55</v>
          </cell>
          <cell r="R273">
            <v>13.475000000000001</v>
          </cell>
          <cell r="S273">
            <v>224.85721402987056</v>
          </cell>
          <cell r="T273">
            <v>0.05</v>
          </cell>
          <cell r="U273">
            <v>2016</v>
          </cell>
          <cell r="V273" t="str">
            <v>S</v>
          </cell>
          <cell r="W273" t="str">
            <v>GTO</v>
          </cell>
          <cell r="X273">
            <v>0.42649999999999999</v>
          </cell>
          <cell r="Y273">
            <v>0.42649999999999999</v>
          </cell>
          <cell r="Z273">
            <v>0.29099999999999998</v>
          </cell>
          <cell r="AA273">
            <v>0.29099999999999998</v>
          </cell>
          <cell r="AB273">
            <v>0.02</v>
          </cell>
          <cell r="AC273">
            <v>0.02</v>
          </cell>
          <cell r="AD273">
            <v>0.02</v>
          </cell>
          <cell r="AE273">
            <v>0.1009</v>
          </cell>
          <cell r="AF273">
            <v>0.1009</v>
          </cell>
          <cell r="AG273">
            <v>0.42649999999999999</v>
          </cell>
          <cell r="AH273">
            <v>0.42649999999999999</v>
          </cell>
          <cell r="AI273">
            <v>0.1009</v>
          </cell>
          <cell r="AJ273">
            <v>5.3900000000000003E-2</v>
          </cell>
          <cell r="AK273">
            <v>5.3900000000000003E-2</v>
          </cell>
          <cell r="AL273">
            <v>5.3900000000000003E-2</v>
          </cell>
          <cell r="AM273">
            <v>5.3900000000000003E-2</v>
          </cell>
          <cell r="AN273">
            <v>5.3900000000000003E-2</v>
          </cell>
          <cell r="AO273">
            <v>5.3900000000000003E-2</v>
          </cell>
          <cell r="AP273">
            <v>5.3900000000000003E-2</v>
          </cell>
          <cell r="AQ273">
            <v>5.3900000000000003E-2</v>
          </cell>
          <cell r="AR273">
            <v>5.3900000000000003E-2</v>
          </cell>
          <cell r="AS273">
            <v>5.3900000000000003E-2</v>
          </cell>
          <cell r="AT273">
            <v>5.3900000000000003E-2</v>
          </cell>
          <cell r="AU273">
            <v>5.3900000000000003E-2</v>
          </cell>
          <cell r="AV273">
            <v>0.42649999999999999</v>
          </cell>
          <cell r="AW273">
            <v>0.42649999999999999</v>
          </cell>
          <cell r="AX273">
            <v>0.29099999999999998</v>
          </cell>
          <cell r="AY273">
            <v>0.29099999999999998</v>
          </cell>
          <cell r="AZ273">
            <v>0.02</v>
          </cell>
          <cell r="BA273">
            <v>0.02</v>
          </cell>
          <cell r="BB273">
            <v>0.02</v>
          </cell>
          <cell r="BC273">
            <v>0.1009</v>
          </cell>
          <cell r="BD273">
            <v>0.1009</v>
          </cell>
          <cell r="BE273">
            <v>0.42649999999999999</v>
          </cell>
          <cell r="BF273">
            <v>0.42649999999999999</v>
          </cell>
          <cell r="BG273">
            <v>0.1009</v>
          </cell>
          <cell r="BH273">
            <v>5.3900000000000003E-2</v>
          </cell>
          <cell r="BI273">
            <v>5.3900000000000003E-2</v>
          </cell>
          <cell r="BJ273">
            <v>5.3900000000000003E-2</v>
          </cell>
          <cell r="BK273">
            <v>5.3900000000000003E-2</v>
          </cell>
          <cell r="BL273">
            <v>5.3900000000000003E-2</v>
          </cell>
          <cell r="BM273">
            <v>5.3900000000000003E-2</v>
          </cell>
          <cell r="BN273">
            <v>5.3900000000000003E-2</v>
          </cell>
          <cell r="BO273">
            <v>5.3900000000000003E-2</v>
          </cell>
          <cell r="BP273">
            <v>5.3900000000000003E-2</v>
          </cell>
          <cell r="BQ273">
            <v>5.3900000000000003E-2</v>
          </cell>
          <cell r="BR273">
            <v>5.3900000000000003E-2</v>
          </cell>
          <cell r="BS273">
            <v>5.3900000000000003E-2</v>
          </cell>
          <cell r="BT273" t="str">
            <v>CFE</v>
          </cell>
          <cell r="BU273" t="str">
            <v>INT</v>
          </cell>
          <cell r="BV273">
            <v>19.55</v>
          </cell>
          <cell r="BW273">
            <v>19.55</v>
          </cell>
          <cell r="BX273">
            <v>5.5927859701294329</v>
          </cell>
          <cell r="BZ273">
            <v>0</v>
          </cell>
          <cell r="CB273">
            <v>237.5</v>
          </cell>
          <cell r="CC273">
            <v>250</v>
          </cell>
          <cell r="CD273">
            <v>250</v>
          </cell>
        </row>
        <row r="274">
          <cell r="A274">
            <v>1</v>
          </cell>
          <cell r="B274">
            <v>9</v>
          </cell>
          <cell r="C274" t="str">
            <v>AGO</v>
          </cell>
          <cell r="D274">
            <v>43678</v>
          </cell>
          <cell r="E274">
            <v>2019</v>
          </cell>
          <cell r="F274" t="str">
            <v>ALTAMIRA</v>
          </cell>
          <cell r="G274" t="str">
            <v>3 y 4</v>
          </cell>
          <cell r="H274" t="str">
            <v>TC</v>
          </cell>
          <cell r="I274">
            <v>500</v>
          </cell>
          <cell r="J274">
            <v>500</v>
          </cell>
          <cell r="K274" t="str">
            <v>SEP</v>
          </cell>
          <cell r="L274">
            <v>1978</v>
          </cell>
          <cell r="M274" t="str">
            <v>NES</v>
          </cell>
          <cell r="N274" t="str">
            <v>HUASTECA</v>
          </cell>
          <cell r="O274" t="str">
            <v>TER</v>
          </cell>
          <cell r="P274">
            <v>28734</v>
          </cell>
          <cell r="Q274">
            <v>39.1</v>
          </cell>
          <cell r="R274">
            <v>61</v>
          </cell>
          <cell r="S274">
            <v>449.71442805974112</v>
          </cell>
          <cell r="T274">
            <v>0.05</v>
          </cell>
          <cell r="U274">
            <v>2019</v>
          </cell>
          <cell r="V274" t="str">
            <v>N</v>
          </cell>
          <cell r="W274" t="str">
            <v>TAMS</v>
          </cell>
          <cell r="X274">
            <v>9.3799999999999994E-2</v>
          </cell>
          <cell r="Y274">
            <v>9.3799999999999994E-2</v>
          </cell>
          <cell r="Z274">
            <v>8.9200000000000002E-2</v>
          </cell>
          <cell r="AA274">
            <v>8.9200000000000002E-2</v>
          </cell>
          <cell r="AB274">
            <v>0.08</v>
          </cell>
          <cell r="AC274">
            <v>0.08</v>
          </cell>
          <cell r="AD274">
            <v>0.08</v>
          </cell>
          <cell r="AE274">
            <v>0.1009</v>
          </cell>
          <cell r="AF274">
            <v>0.1009</v>
          </cell>
          <cell r="AG274">
            <v>9.3799999999999994E-2</v>
          </cell>
          <cell r="AH274">
            <v>9.3799999999999994E-2</v>
          </cell>
          <cell r="AI274">
            <v>0.1009</v>
          </cell>
          <cell r="AJ274">
            <v>0.122</v>
          </cell>
          <cell r="AK274">
            <v>0.122</v>
          </cell>
          <cell r="AL274">
            <v>0.122</v>
          </cell>
          <cell r="AM274">
            <v>0.122</v>
          </cell>
          <cell r="AN274">
            <v>0.122</v>
          </cell>
          <cell r="AO274">
            <v>0.122</v>
          </cell>
          <cell r="AP274">
            <v>0.122</v>
          </cell>
          <cell r="AQ274">
            <v>0.122</v>
          </cell>
          <cell r="AR274">
            <v>0.122</v>
          </cell>
          <cell r="AS274">
            <v>0.122</v>
          </cell>
          <cell r="AT274">
            <v>0.122</v>
          </cell>
          <cell r="AU274">
            <v>0.122</v>
          </cell>
          <cell r="AV274">
            <v>9.3799999999999994E-2</v>
          </cell>
          <cell r="AW274">
            <v>9.3799999999999994E-2</v>
          </cell>
          <cell r="AX274">
            <v>8.9200000000000002E-2</v>
          </cell>
          <cell r="AY274">
            <v>8.9200000000000002E-2</v>
          </cell>
          <cell r="AZ274">
            <v>0.08</v>
          </cell>
          <cell r="BA274">
            <v>0.08</v>
          </cell>
          <cell r="BB274">
            <v>0.08</v>
          </cell>
          <cell r="BC274">
            <v>0.1009</v>
          </cell>
          <cell r="BD274">
            <v>0.1009</v>
          </cell>
          <cell r="BE274">
            <v>9.3799999999999994E-2</v>
          </cell>
          <cell r="BF274">
            <v>9.3799999999999994E-2</v>
          </cell>
          <cell r="BG274">
            <v>0.1009</v>
          </cell>
          <cell r="BH274">
            <v>0.122</v>
          </cell>
          <cell r="BI274">
            <v>0.122</v>
          </cell>
          <cell r="BJ274">
            <v>0.122</v>
          </cell>
          <cell r="BK274">
            <v>0.122</v>
          </cell>
          <cell r="BL274">
            <v>0.122</v>
          </cell>
          <cell r="BM274">
            <v>0.122</v>
          </cell>
          <cell r="BN274">
            <v>0.122</v>
          </cell>
          <cell r="BO274">
            <v>0.122</v>
          </cell>
          <cell r="BP274">
            <v>0.122</v>
          </cell>
          <cell r="BQ274">
            <v>0.122</v>
          </cell>
          <cell r="BR274">
            <v>0.122</v>
          </cell>
          <cell r="BS274">
            <v>0.122</v>
          </cell>
          <cell r="BT274" t="str">
            <v>CFE</v>
          </cell>
          <cell r="BU274" t="str">
            <v>INT</v>
          </cell>
          <cell r="BV274">
            <v>39.1</v>
          </cell>
          <cell r="BW274">
            <v>39.1</v>
          </cell>
          <cell r="BX274">
            <v>11.185571940258866</v>
          </cell>
          <cell r="BZ274">
            <v>0</v>
          </cell>
          <cell r="CB274">
            <v>475</v>
          </cell>
          <cell r="CC274">
            <v>500</v>
          </cell>
          <cell r="CD274">
            <v>500</v>
          </cell>
        </row>
        <row r="275">
          <cell r="A275">
            <v>1</v>
          </cell>
          <cell r="B275">
            <v>7</v>
          </cell>
          <cell r="C275" t="str">
            <v>DIC</v>
          </cell>
          <cell r="D275">
            <v>47818</v>
          </cell>
          <cell r="E275">
            <v>2030</v>
          </cell>
          <cell r="F275" t="str">
            <v>PRESIDENTE    JUÁREZ</v>
          </cell>
          <cell r="G275" t="str">
            <v>10 y 11</v>
          </cell>
          <cell r="H275" t="str">
            <v>CC</v>
          </cell>
          <cell r="I275">
            <v>277</v>
          </cell>
          <cell r="J275">
            <v>277</v>
          </cell>
          <cell r="K275" t="str">
            <v>JUL</v>
          </cell>
          <cell r="L275">
            <v>2009</v>
          </cell>
          <cell r="M275" t="str">
            <v>BC</v>
          </cell>
          <cell r="N275" t="str">
            <v>TIJUANA</v>
          </cell>
          <cell r="O275" t="str">
            <v>TER</v>
          </cell>
          <cell r="P275">
            <v>39995</v>
          </cell>
          <cell r="Q275">
            <v>16.398400000000002</v>
          </cell>
          <cell r="R275">
            <v>10.4152</v>
          </cell>
          <cell r="S275">
            <v>239.82660000000001</v>
          </cell>
          <cell r="T275">
            <v>2.9000000000000001E-2</v>
          </cell>
          <cell r="U275">
            <v>2030</v>
          </cell>
          <cell r="V275" t="str">
            <v>S</v>
          </cell>
          <cell r="W275" t="str">
            <v>BCN</v>
          </cell>
          <cell r="X275">
            <v>7.5149999999999995E-2</v>
          </cell>
          <cell r="Y275">
            <v>7.5149999999999995E-2</v>
          </cell>
          <cell r="Z275">
            <v>7.0099999999999996E-2</v>
          </cell>
          <cell r="AA275">
            <v>7.0099999999999996E-2</v>
          </cell>
          <cell r="AB275">
            <v>0.06</v>
          </cell>
          <cell r="AC275">
            <v>0.06</v>
          </cell>
          <cell r="AD275">
            <v>7.0099999999999996E-2</v>
          </cell>
          <cell r="AE275">
            <v>7.0099999999999996E-2</v>
          </cell>
          <cell r="AF275">
            <v>7.0099999999999996E-2</v>
          </cell>
          <cell r="AG275">
            <v>7.5149999999999995E-2</v>
          </cell>
          <cell r="AH275">
            <v>7.5149999999999995E-2</v>
          </cell>
          <cell r="AI275">
            <v>7.0099999999999996E-2</v>
          </cell>
          <cell r="AJ275">
            <v>3.7600000000000001E-2</v>
          </cell>
          <cell r="AK275">
            <v>3.7600000000000001E-2</v>
          </cell>
          <cell r="AL275">
            <v>3.7600000000000001E-2</v>
          </cell>
          <cell r="AM275">
            <v>3.7600000000000001E-2</v>
          </cell>
          <cell r="AN275">
            <v>3.7600000000000001E-2</v>
          </cell>
          <cell r="AO275">
            <v>3.7600000000000001E-2</v>
          </cell>
          <cell r="AP275">
            <v>3.7600000000000001E-2</v>
          </cell>
          <cell r="AQ275">
            <v>3.7600000000000001E-2</v>
          </cell>
          <cell r="AR275">
            <v>3.7600000000000001E-2</v>
          </cell>
          <cell r="AS275">
            <v>3.7600000000000001E-2</v>
          </cell>
          <cell r="AT275">
            <v>3.7600000000000001E-2</v>
          </cell>
          <cell r="AU275">
            <v>3.7600000000000001E-2</v>
          </cell>
          <cell r="AV275">
            <v>7.5149999999999995E-2</v>
          </cell>
          <cell r="AW275">
            <v>7.5149999999999995E-2</v>
          </cell>
          <cell r="AX275">
            <v>7.0099999999999996E-2</v>
          </cell>
          <cell r="AY275">
            <v>7.0099999999999996E-2</v>
          </cell>
          <cell r="AZ275">
            <v>0.06</v>
          </cell>
          <cell r="BA275">
            <v>0.06</v>
          </cell>
          <cell r="BB275">
            <v>7.0099999999999996E-2</v>
          </cell>
          <cell r="BC275">
            <v>7.0099999999999996E-2</v>
          </cell>
          <cell r="BD275">
            <v>7.0099999999999996E-2</v>
          </cell>
          <cell r="BE275">
            <v>7.5149999999999995E-2</v>
          </cell>
          <cell r="BF275">
            <v>7.5149999999999995E-2</v>
          </cell>
          <cell r="BG275">
            <v>7.0099999999999996E-2</v>
          </cell>
          <cell r="BH275">
            <v>3.7600000000000001E-2</v>
          </cell>
          <cell r="BI275">
            <v>3.7600000000000001E-2</v>
          </cell>
          <cell r="BJ275">
            <v>3.7600000000000001E-2</v>
          </cell>
          <cell r="BK275">
            <v>3.7600000000000001E-2</v>
          </cell>
          <cell r="BL275">
            <v>3.7600000000000001E-2</v>
          </cell>
          <cell r="BM275">
            <v>3.7600000000000001E-2</v>
          </cell>
          <cell r="BN275">
            <v>3.7600000000000001E-2</v>
          </cell>
          <cell r="BO275">
            <v>3.7600000000000001E-2</v>
          </cell>
          <cell r="BP275">
            <v>3.7600000000000001E-2</v>
          </cell>
          <cell r="BQ275">
            <v>3.7600000000000001E-2</v>
          </cell>
          <cell r="BR275">
            <v>3.7600000000000001E-2</v>
          </cell>
          <cell r="BS275">
            <v>3.7600000000000001E-2</v>
          </cell>
          <cell r="BT275" t="str">
            <v>CFE</v>
          </cell>
          <cell r="BU275" t="str">
            <v>BC</v>
          </cell>
          <cell r="BV275">
            <v>16.398400000000002</v>
          </cell>
          <cell r="BW275">
            <v>16.398400000000002</v>
          </cell>
          <cell r="BX275">
            <v>20.774999999999999</v>
          </cell>
          <cell r="BY275">
            <v>0</v>
          </cell>
          <cell r="BZ275">
            <v>0</v>
          </cell>
          <cell r="CB275">
            <v>268.96699999999998</v>
          </cell>
          <cell r="CC275">
            <v>277</v>
          </cell>
          <cell r="CD275">
            <v>277</v>
          </cell>
        </row>
        <row r="276">
          <cell r="A276">
            <v>1</v>
          </cell>
          <cell r="B276">
            <v>8</v>
          </cell>
          <cell r="C276" t="str">
            <v>ABR</v>
          </cell>
          <cell r="D276">
            <v>45017</v>
          </cell>
          <cell r="E276">
            <v>2023</v>
          </cell>
          <cell r="F276" t="str">
            <v>PUNTA    PRIETA     II</v>
          </cell>
          <cell r="G276">
            <v>1</v>
          </cell>
          <cell r="H276" t="str">
            <v>TC</v>
          </cell>
          <cell r="I276">
            <v>37.5</v>
          </cell>
          <cell r="J276">
            <v>37.5</v>
          </cell>
          <cell r="K276" t="str">
            <v>AGO</v>
          </cell>
          <cell r="L276">
            <v>1979</v>
          </cell>
          <cell r="M276" t="str">
            <v>BACS</v>
          </cell>
          <cell r="N276" t="str">
            <v>PAZ</v>
          </cell>
          <cell r="O276" t="str">
            <v>TER</v>
          </cell>
          <cell r="P276">
            <v>29068</v>
          </cell>
          <cell r="Q276">
            <v>2.9325000000000001</v>
          </cell>
          <cell r="R276">
            <v>0.81</v>
          </cell>
          <cell r="S276">
            <v>33.728582104480587</v>
          </cell>
          <cell r="T276">
            <v>2.1000000000000001E-2</v>
          </cell>
          <cell r="U276">
            <v>2023</v>
          </cell>
          <cell r="V276" t="str">
            <v>N</v>
          </cell>
          <cell r="W276" t="str">
            <v>BCS</v>
          </cell>
          <cell r="X276">
            <v>0.14610000000000001</v>
          </cell>
          <cell r="Y276">
            <v>0.14610000000000001</v>
          </cell>
          <cell r="Z276">
            <v>0.14610000000000001</v>
          </cell>
          <cell r="AA276">
            <v>0.14610000000000001</v>
          </cell>
          <cell r="AB276">
            <v>0.14610000000000001</v>
          </cell>
          <cell r="AC276">
            <v>0.14610000000000001</v>
          </cell>
          <cell r="AD276">
            <v>0.14610000000000001</v>
          </cell>
          <cell r="AE276">
            <v>0.14610000000000001</v>
          </cell>
          <cell r="AF276">
            <v>0.14610000000000001</v>
          </cell>
          <cell r="AG276">
            <v>0.14610000000000001</v>
          </cell>
          <cell r="AH276">
            <v>0.14610000000000001</v>
          </cell>
          <cell r="AI276">
            <v>0.14610000000000001</v>
          </cell>
          <cell r="AJ276">
            <v>2.1600000000000001E-2</v>
          </cell>
          <cell r="AK276">
            <v>2.1600000000000001E-2</v>
          </cell>
          <cell r="AL276">
            <v>2.1600000000000001E-2</v>
          </cell>
          <cell r="AM276">
            <v>2.1600000000000001E-2</v>
          </cell>
          <cell r="AN276">
            <v>2.1600000000000001E-2</v>
          </cell>
          <cell r="AO276">
            <v>2.1600000000000001E-2</v>
          </cell>
          <cell r="AP276">
            <v>2.1600000000000001E-2</v>
          </cell>
          <cell r="AQ276">
            <v>2.1600000000000001E-2</v>
          </cell>
          <cell r="AR276">
            <v>2.1600000000000001E-2</v>
          </cell>
          <cell r="AS276">
            <v>2.1600000000000001E-2</v>
          </cell>
          <cell r="AT276">
            <v>2.1600000000000001E-2</v>
          </cell>
          <cell r="AU276">
            <v>2.1600000000000001E-2</v>
          </cell>
          <cell r="AV276">
            <v>0.14610000000000001</v>
          </cell>
          <cell r="AW276">
            <v>0.14610000000000001</v>
          </cell>
          <cell r="AX276">
            <v>0.14610000000000001</v>
          </cell>
          <cell r="AY276">
            <v>0.14610000000000001</v>
          </cell>
          <cell r="AZ276">
            <v>0.14610000000000001</v>
          </cell>
          <cell r="BA276">
            <v>0.14610000000000001</v>
          </cell>
          <cell r="BB276">
            <v>0.14610000000000001</v>
          </cell>
          <cell r="BC276">
            <v>0.14610000000000001</v>
          </cell>
          <cell r="BD276">
            <v>0.14610000000000001</v>
          </cell>
          <cell r="BE276">
            <v>0.14610000000000001</v>
          </cell>
          <cell r="BF276">
            <v>0.14610000000000001</v>
          </cell>
          <cell r="BG276">
            <v>0.14610000000000001</v>
          </cell>
          <cell r="BH276">
            <v>2.1600000000000001E-2</v>
          </cell>
          <cell r="BI276">
            <v>2.1600000000000001E-2</v>
          </cell>
          <cell r="BJ276">
            <v>2.1600000000000001E-2</v>
          </cell>
          <cell r="BK276">
            <v>2.1600000000000001E-2</v>
          </cell>
          <cell r="BL276">
            <v>2.1600000000000001E-2</v>
          </cell>
          <cell r="BM276">
            <v>2.1600000000000001E-2</v>
          </cell>
          <cell r="BN276">
            <v>2.1600000000000001E-2</v>
          </cell>
          <cell r="BO276">
            <v>2.1600000000000001E-2</v>
          </cell>
          <cell r="BP276">
            <v>2.1600000000000001E-2</v>
          </cell>
          <cell r="BQ276">
            <v>2.1600000000000001E-2</v>
          </cell>
          <cell r="BR276">
            <v>2.1600000000000001E-2</v>
          </cell>
          <cell r="BS276">
            <v>2.1600000000000001E-2</v>
          </cell>
          <cell r="BT276" t="str">
            <v>CFE</v>
          </cell>
          <cell r="BU276" t="str">
            <v>BACS</v>
          </cell>
          <cell r="BV276">
            <v>2.9325000000000001</v>
          </cell>
          <cell r="BW276">
            <v>2.9325000000000001</v>
          </cell>
          <cell r="BX276">
            <v>0.83891789551941487</v>
          </cell>
          <cell r="BZ276">
            <v>0</v>
          </cell>
          <cell r="CB276">
            <v>36.712499999999999</v>
          </cell>
          <cell r="CC276">
            <v>37.5</v>
          </cell>
          <cell r="CD276">
            <v>37.5</v>
          </cell>
        </row>
        <row r="277">
          <cell r="A277">
            <v>1</v>
          </cell>
          <cell r="B277">
            <v>11</v>
          </cell>
          <cell r="C277" t="str">
            <v>ABR</v>
          </cell>
          <cell r="D277">
            <v>45017</v>
          </cell>
          <cell r="E277">
            <v>2023</v>
          </cell>
          <cell r="F277" t="str">
            <v>PUNTA    PRIETA     II</v>
          </cell>
          <cell r="G277">
            <v>2</v>
          </cell>
          <cell r="H277" t="str">
            <v>TC</v>
          </cell>
          <cell r="I277">
            <v>37.5</v>
          </cell>
          <cell r="J277">
            <v>37.5</v>
          </cell>
          <cell r="K277" t="str">
            <v>NOV</v>
          </cell>
          <cell r="L277">
            <v>1979</v>
          </cell>
          <cell r="M277" t="str">
            <v>BACS</v>
          </cell>
          <cell r="N277" t="str">
            <v>PAZ</v>
          </cell>
          <cell r="O277" t="str">
            <v>TER</v>
          </cell>
          <cell r="P277">
            <v>29160</v>
          </cell>
          <cell r="Q277">
            <v>2.9325000000000001</v>
          </cell>
          <cell r="R277">
            <v>0.91125</v>
          </cell>
          <cell r="S277">
            <v>33.728582104480587</v>
          </cell>
          <cell r="T277">
            <v>2.1000000000000001E-2</v>
          </cell>
          <cell r="U277">
            <v>2023</v>
          </cell>
          <cell r="V277" t="str">
            <v>N</v>
          </cell>
          <cell r="W277" t="str">
            <v>BCS</v>
          </cell>
          <cell r="X277">
            <v>0.11219999999999999</v>
          </cell>
          <cell r="Y277">
            <v>0.11219999999999999</v>
          </cell>
          <cell r="Z277">
            <v>0.11219999999999999</v>
          </cell>
          <cell r="AA277">
            <v>0.11219999999999999</v>
          </cell>
          <cell r="AB277">
            <v>0.11219999999999999</v>
          </cell>
          <cell r="AC277">
            <v>0.11219999999999999</v>
          </cell>
          <cell r="AD277">
            <v>0.11219999999999999</v>
          </cell>
          <cell r="AE277">
            <v>0.11219999999999999</v>
          </cell>
          <cell r="AF277">
            <v>0.11219999999999999</v>
          </cell>
          <cell r="AG277">
            <v>0.11219999999999999</v>
          </cell>
          <cell r="AH277">
            <v>0.11219999999999999</v>
          </cell>
          <cell r="AI277">
            <v>0.11219999999999999</v>
          </cell>
          <cell r="AJ277">
            <v>2.4299999999999999E-2</v>
          </cell>
          <cell r="AK277">
            <v>2.4299999999999999E-2</v>
          </cell>
          <cell r="AL277">
            <v>2.4299999999999999E-2</v>
          </cell>
          <cell r="AM277">
            <v>2.4299999999999999E-2</v>
          </cell>
          <cell r="AN277">
            <v>2.4299999999999999E-2</v>
          </cell>
          <cell r="AO277">
            <v>2.4299999999999999E-2</v>
          </cell>
          <cell r="AP277">
            <v>2.4299999999999999E-2</v>
          </cell>
          <cell r="AQ277">
            <v>2.4299999999999999E-2</v>
          </cell>
          <cell r="AR277">
            <v>2.4299999999999999E-2</v>
          </cell>
          <cell r="AS277">
            <v>2.4299999999999999E-2</v>
          </cell>
          <cell r="AT277">
            <v>2.4299999999999999E-2</v>
          </cell>
          <cell r="AU277">
            <v>2.4299999999999999E-2</v>
          </cell>
          <cell r="AV277">
            <v>0.11219999999999999</v>
          </cell>
          <cell r="AW277">
            <v>0.11219999999999999</v>
          </cell>
          <cell r="AX277">
            <v>0.11219999999999999</v>
          </cell>
          <cell r="AY277">
            <v>0.11219999999999999</v>
          </cell>
          <cell r="AZ277">
            <v>0.11219999999999999</v>
          </cell>
          <cell r="BA277">
            <v>0.11219999999999999</v>
          </cell>
          <cell r="BB277">
            <v>0.11219999999999999</v>
          </cell>
          <cell r="BC277">
            <v>0.11219999999999999</v>
          </cell>
          <cell r="BD277">
            <v>0.11219999999999999</v>
          </cell>
          <cell r="BE277">
            <v>0.11219999999999999</v>
          </cell>
          <cell r="BF277">
            <v>0.11219999999999999</v>
          </cell>
          <cell r="BG277">
            <v>0.11219999999999999</v>
          </cell>
          <cell r="BH277">
            <v>2.4299999999999999E-2</v>
          </cell>
          <cell r="BI277">
            <v>2.4299999999999999E-2</v>
          </cell>
          <cell r="BJ277">
            <v>2.4299999999999999E-2</v>
          </cell>
          <cell r="BK277">
            <v>2.4299999999999999E-2</v>
          </cell>
          <cell r="BL277">
            <v>2.4299999999999999E-2</v>
          </cell>
          <cell r="BM277">
            <v>2.4299999999999999E-2</v>
          </cell>
          <cell r="BN277">
            <v>2.4299999999999999E-2</v>
          </cell>
          <cell r="BO277">
            <v>2.4299999999999999E-2</v>
          </cell>
          <cell r="BP277">
            <v>2.4299999999999999E-2</v>
          </cell>
          <cell r="BQ277">
            <v>2.4299999999999999E-2</v>
          </cell>
          <cell r="BR277">
            <v>2.4299999999999999E-2</v>
          </cell>
          <cell r="BS277">
            <v>2.4299999999999999E-2</v>
          </cell>
          <cell r="BT277" t="str">
            <v>CFE</v>
          </cell>
          <cell r="BU277" t="str">
            <v>BACS</v>
          </cell>
          <cell r="BV277">
            <v>2.9325000000000001</v>
          </cell>
          <cell r="BW277">
            <v>2.9325000000000001</v>
          </cell>
          <cell r="BX277">
            <v>0.83891789551941487</v>
          </cell>
          <cell r="BZ277">
            <v>0</v>
          </cell>
          <cell r="CB277">
            <v>36.712499999999999</v>
          </cell>
          <cell r="CC277">
            <v>37.5</v>
          </cell>
          <cell r="CD277">
            <v>37.5</v>
          </cell>
        </row>
        <row r="278">
          <cell r="A278">
            <v>1</v>
          </cell>
          <cell r="B278">
            <v>11</v>
          </cell>
          <cell r="C278" t="str">
            <v>NOV</v>
          </cell>
          <cell r="D278">
            <v>42309</v>
          </cell>
          <cell r="E278">
            <v>2015</v>
          </cell>
          <cell r="F278" t="str">
            <v>LERMA     ( CAMPECHE )</v>
          </cell>
          <cell r="G278">
            <v>4</v>
          </cell>
          <cell r="H278" t="str">
            <v>TC</v>
          </cell>
          <cell r="I278">
            <v>37.5</v>
          </cell>
          <cell r="J278">
            <v>37.5</v>
          </cell>
          <cell r="K278" t="str">
            <v>NOV</v>
          </cell>
          <cell r="L278">
            <v>1979</v>
          </cell>
          <cell r="M278" t="str">
            <v>PEN</v>
          </cell>
          <cell r="N278" t="str">
            <v>LERMA</v>
          </cell>
          <cell r="O278" t="str">
            <v>TER</v>
          </cell>
          <cell r="P278">
            <v>29160</v>
          </cell>
          <cell r="Q278">
            <v>2.9325000000000001</v>
          </cell>
          <cell r="R278">
            <v>1.68</v>
          </cell>
          <cell r="S278">
            <v>33.728582104480587</v>
          </cell>
          <cell r="T278">
            <v>0.04</v>
          </cell>
          <cell r="U278">
            <v>2015</v>
          </cell>
          <cell r="V278" t="str">
            <v>S</v>
          </cell>
          <cell r="W278" t="str">
            <v>CAMP</v>
          </cell>
          <cell r="X278">
            <v>0.2142</v>
          </cell>
          <cell r="Y278">
            <v>0.1221</v>
          </cell>
          <cell r="Z278">
            <v>0.1221</v>
          </cell>
          <cell r="AA278">
            <v>0.1221</v>
          </cell>
          <cell r="AB278">
            <v>0.1221</v>
          </cell>
          <cell r="AC278">
            <v>0.1221</v>
          </cell>
          <cell r="AD278">
            <v>0.1221</v>
          </cell>
          <cell r="AE278">
            <v>0.1221</v>
          </cell>
          <cell r="AF278">
            <v>0.1221</v>
          </cell>
          <cell r="AG278">
            <v>0.03</v>
          </cell>
          <cell r="AH278">
            <v>0.1221</v>
          </cell>
          <cell r="AI278">
            <v>0.1221</v>
          </cell>
          <cell r="AJ278">
            <v>4.48E-2</v>
          </cell>
          <cell r="AK278">
            <v>4.48E-2</v>
          </cell>
          <cell r="AL278">
            <v>4.48E-2</v>
          </cell>
          <cell r="AM278">
            <v>4.48E-2</v>
          </cell>
          <cell r="AN278">
            <v>4.48E-2</v>
          </cell>
          <cell r="AO278">
            <v>4.48E-2</v>
          </cell>
          <cell r="AP278">
            <v>4.48E-2</v>
          </cell>
          <cell r="AQ278">
            <v>4.48E-2</v>
          </cell>
          <cell r="AR278">
            <v>4.48E-2</v>
          </cell>
          <cell r="AS278">
            <v>4.48E-2</v>
          </cell>
          <cell r="AT278">
            <v>4.48E-2</v>
          </cell>
          <cell r="AU278">
            <v>4.48E-2</v>
          </cell>
          <cell r="AV278">
            <v>0.2142</v>
          </cell>
          <cell r="AW278">
            <v>0.1221</v>
          </cell>
          <cell r="AX278">
            <v>0.1221</v>
          </cell>
          <cell r="AY278">
            <v>0.1221</v>
          </cell>
          <cell r="AZ278">
            <v>0.1221</v>
          </cell>
          <cell r="BA278">
            <v>0.1221</v>
          </cell>
          <cell r="BB278">
            <v>0.1221</v>
          </cell>
          <cell r="BC278">
            <v>0.1221</v>
          </cell>
          <cell r="BD278">
            <v>0.1221</v>
          </cell>
          <cell r="BE278">
            <v>0.03</v>
          </cell>
          <cell r="BF278">
            <v>0.1221</v>
          </cell>
          <cell r="BG278">
            <v>0.1221</v>
          </cell>
          <cell r="BH278">
            <v>4.48E-2</v>
          </cell>
          <cell r="BI278">
            <v>4.48E-2</v>
          </cell>
          <cell r="BJ278">
            <v>4.48E-2</v>
          </cell>
          <cell r="BK278">
            <v>4.48E-2</v>
          </cell>
          <cell r="BL278">
            <v>4.48E-2</v>
          </cell>
          <cell r="BM278">
            <v>4.48E-2</v>
          </cell>
          <cell r="BN278">
            <v>4.48E-2</v>
          </cell>
          <cell r="BO278">
            <v>4.48E-2</v>
          </cell>
          <cell r="BP278">
            <v>4.48E-2</v>
          </cell>
          <cell r="BQ278">
            <v>4.48E-2</v>
          </cell>
          <cell r="BR278">
            <v>4.48E-2</v>
          </cell>
          <cell r="BS278">
            <v>4.48E-2</v>
          </cell>
          <cell r="BT278" t="str">
            <v>CFE</v>
          </cell>
          <cell r="BU278" t="str">
            <v>INT</v>
          </cell>
          <cell r="BV278">
            <v>2.9325000000000001</v>
          </cell>
          <cell r="BW278">
            <v>2.9325000000000001</v>
          </cell>
          <cell r="BX278">
            <v>0.83891789551941487</v>
          </cell>
          <cell r="BZ278">
            <v>0</v>
          </cell>
          <cell r="CB278">
            <v>36</v>
          </cell>
          <cell r="CC278">
            <v>37.5</v>
          </cell>
          <cell r="CD278">
            <v>37.5</v>
          </cell>
        </row>
        <row r="279">
          <cell r="A279">
            <v>1</v>
          </cell>
          <cell r="B279">
            <v>5</v>
          </cell>
          <cell r="C279" t="str">
            <v>MAR</v>
          </cell>
          <cell r="D279">
            <v>43160</v>
          </cell>
          <cell r="E279">
            <v>2018</v>
          </cell>
          <cell r="F279" t="str">
            <v>C. RODRÍGUEZ  RIVERO    ( GUAYMAS II )</v>
          </cell>
          <cell r="G279">
            <v>3</v>
          </cell>
          <cell r="H279" t="str">
            <v>TC</v>
          </cell>
          <cell r="I279">
            <v>158</v>
          </cell>
          <cell r="J279">
            <v>158</v>
          </cell>
          <cell r="K279" t="str">
            <v>MAY</v>
          </cell>
          <cell r="L279">
            <v>1980</v>
          </cell>
          <cell r="M279" t="str">
            <v>NOR</v>
          </cell>
          <cell r="N279" t="str">
            <v>OBREGON</v>
          </cell>
          <cell r="O279" t="str">
            <v>TER</v>
          </cell>
          <cell r="P279">
            <v>29342</v>
          </cell>
          <cell r="Q279">
            <v>12.355600000000001</v>
          </cell>
          <cell r="R279">
            <v>3.4443999999999999</v>
          </cell>
          <cell r="S279">
            <v>142.1097592668782</v>
          </cell>
          <cell r="T279">
            <v>0.05</v>
          </cell>
          <cell r="U279">
            <v>2018</v>
          </cell>
          <cell r="V279" t="str">
            <v>N</v>
          </cell>
          <cell r="W279" t="str">
            <v>SON</v>
          </cell>
          <cell r="X279">
            <v>7.1950000000000014E-2</v>
          </cell>
          <cell r="Y279">
            <v>7.1950000000000014E-2</v>
          </cell>
          <cell r="Z279">
            <v>7.4300000000000005E-2</v>
          </cell>
          <cell r="AA279">
            <v>7.4300000000000005E-2</v>
          </cell>
          <cell r="AB279">
            <v>7.9000000000000001E-2</v>
          </cell>
          <cell r="AC279">
            <v>7.9000000000000001E-2</v>
          </cell>
          <cell r="AD279">
            <v>7.9000000000000001E-2</v>
          </cell>
          <cell r="AE279">
            <v>0.1009</v>
          </cell>
          <cell r="AF279">
            <v>0.1009</v>
          </cell>
          <cell r="AG279">
            <v>7.1950000000000014E-2</v>
          </cell>
          <cell r="AH279">
            <v>7.1950000000000014E-2</v>
          </cell>
          <cell r="AI279">
            <v>0.1009</v>
          </cell>
          <cell r="AJ279">
            <v>2.18E-2</v>
          </cell>
          <cell r="AK279">
            <v>2.18E-2</v>
          </cell>
          <cell r="AL279">
            <v>2.18E-2</v>
          </cell>
          <cell r="AM279">
            <v>2.18E-2</v>
          </cell>
          <cell r="AN279">
            <v>2.18E-2</v>
          </cell>
          <cell r="AO279">
            <v>2.18E-2</v>
          </cell>
          <cell r="AP279">
            <v>2.18E-2</v>
          </cell>
          <cell r="AQ279">
            <v>2.18E-2</v>
          </cell>
          <cell r="AR279">
            <v>2.18E-2</v>
          </cell>
          <cell r="AS279">
            <v>2.18E-2</v>
          </cell>
          <cell r="AT279">
            <v>2.18E-2</v>
          </cell>
          <cell r="AU279">
            <v>2.18E-2</v>
          </cell>
          <cell r="AV279">
            <v>7.1950000000000014E-2</v>
          </cell>
          <cell r="AW279">
            <v>7.1950000000000014E-2</v>
          </cell>
          <cell r="AX279">
            <v>7.4300000000000005E-2</v>
          </cell>
          <cell r="AY279">
            <v>7.4300000000000005E-2</v>
          </cell>
          <cell r="AZ279">
            <v>7.9000000000000001E-2</v>
          </cell>
          <cell r="BA279">
            <v>7.9000000000000001E-2</v>
          </cell>
          <cell r="BB279">
            <v>7.9000000000000001E-2</v>
          </cell>
          <cell r="BC279">
            <v>0.1009</v>
          </cell>
          <cell r="BD279">
            <v>0.1009</v>
          </cell>
          <cell r="BE279">
            <v>7.1950000000000014E-2</v>
          </cell>
          <cell r="BF279">
            <v>7.1950000000000014E-2</v>
          </cell>
          <cell r="BG279">
            <v>0.1009</v>
          </cell>
          <cell r="BH279">
            <v>2.18E-2</v>
          </cell>
          <cell r="BI279">
            <v>2.18E-2</v>
          </cell>
          <cell r="BJ279">
            <v>2.18E-2</v>
          </cell>
          <cell r="BK279">
            <v>2.18E-2</v>
          </cell>
          <cell r="BL279">
            <v>2.18E-2</v>
          </cell>
          <cell r="BM279">
            <v>2.18E-2</v>
          </cell>
          <cell r="BN279">
            <v>2.18E-2</v>
          </cell>
          <cell r="BO279">
            <v>2.18E-2</v>
          </cell>
          <cell r="BP279">
            <v>2.18E-2</v>
          </cell>
          <cell r="BQ279">
            <v>2.18E-2</v>
          </cell>
          <cell r="BR279">
            <v>2.18E-2</v>
          </cell>
          <cell r="BS279">
            <v>2.18E-2</v>
          </cell>
          <cell r="BT279" t="str">
            <v>CFE</v>
          </cell>
          <cell r="BU279" t="str">
            <v>INT</v>
          </cell>
          <cell r="BV279">
            <v>12.355600000000001</v>
          </cell>
          <cell r="BW279">
            <v>12.355600000000001</v>
          </cell>
          <cell r="BX279">
            <v>3.5346407331218015</v>
          </cell>
          <cell r="CB279">
            <v>150.1</v>
          </cell>
          <cell r="CC279">
            <v>158</v>
          </cell>
          <cell r="CD279">
            <v>158</v>
          </cell>
        </row>
        <row r="280">
          <cell r="A280">
            <v>1</v>
          </cell>
          <cell r="B280">
            <v>5</v>
          </cell>
          <cell r="C280" t="str">
            <v>MAR</v>
          </cell>
          <cell r="D280">
            <v>43160</v>
          </cell>
          <cell r="E280">
            <v>2018</v>
          </cell>
          <cell r="F280" t="str">
            <v>C. RODRÍGUEZ  RIVERO    ( GUAYMAS II )</v>
          </cell>
          <cell r="G280">
            <v>4</v>
          </cell>
          <cell r="H280" t="str">
            <v>TC</v>
          </cell>
          <cell r="I280">
            <v>158</v>
          </cell>
          <cell r="J280">
            <v>158</v>
          </cell>
          <cell r="K280" t="str">
            <v>MAY</v>
          </cell>
          <cell r="L280">
            <v>1980</v>
          </cell>
          <cell r="M280" t="str">
            <v>NOR</v>
          </cell>
          <cell r="N280" t="str">
            <v>OBREGON</v>
          </cell>
          <cell r="O280" t="str">
            <v>TER</v>
          </cell>
          <cell r="P280">
            <v>29342</v>
          </cell>
          <cell r="Q280">
            <v>12.355600000000001</v>
          </cell>
          <cell r="R280">
            <v>37.445999999999998</v>
          </cell>
          <cell r="S280">
            <v>142.1097592668782</v>
          </cell>
          <cell r="T280">
            <v>0.05</v>
          </cell>
          <cell r="U280">
            <v>2018</v>
          </cell>
          <cell r="V280" t="str">
            <v>N</v>
          </cell>
          <cell r="W280" t="str">
            <v>SON</v>
          </cell>
          <cell r="X280">
            <v>0.12084999999999999</v>
          </cell>
          <cell r="Y280">
            <v>0.12084999999999999</v>
          </cell>
          <cell r="Z280">
            <v>0.1069</v>
          </cell>
          <cell r="AA280">
            <v>0.1069</v>
          </cell>
          <cell r="AB280">
            <v>7.9000000000000001E-2</v>
          </cell>
          <cell r="AC280">
            <v>7.9000000000000001E-2</v>
          </cell>
          <cell r="AD280">
            <v>7.9000000000000001E-2</v>
          </cell>
          <cell r="AE280">
            <v>0.1009</v>
          </cell>
          <cell r="AF280">
            <v>0.1009</v>
          </cell>
          <cell r="AG280">
            <v>0.12084999999999999</v>
          </cell>
          <cell r="AH280">
            <v>0.12084999999999999</v>
          </cell>
          <cell r="AI280">
            <v>0.1009</v>
          </cell>
          <cell r="AJ280">
            <v>0.23699999999999999</v>
          </cell>
          <cell r="AK280">
            <v>0.23699999999999999</v>
          </cell>
          <cell r="AL280">
            <v>0.23699999999999999</v>
          </cell>
          <cell r="AM280">
            <v>0.23699999999999999</v>
          </cell>
          <cell r="AN280">
            <v>0.23699999999999999</v>
          </cell>
          <cell r="AO280">
            <v>0.23699999999999999</v>
          </cell>
          <cell r="AP280">
            <v>0.23699999999999999</v>
          </cell>
          <cell r="AQ280">
            <v>0.23699999999999999</v>
          </cell>
          <cell r="AR280">
            <v>0.23699999999999999</v>
          </cell>
          <cell r="AS280">
            <v>0.23699999999999999</v>
          </cell>
          <cell r="AT280">
            <v>0.23699999999999999</v>
          </cell>
          <cell r="AU280">
            <v>0.23699999999999999</v>
          </cell>
          <cell r="AV280">
            <v>0.12084999999999999</v>
          </cell>
          <cell r="AW280">
            <v>0.12084999999999999</v>
          </cell>
          <cell r="AX280">
            <v>0.1069</v>
          </cell>
          <cell r="AY280">
            <v>0.1069</v>
          </cell>
          <cell r="AZ280">
            <v>7.9000000000000001E-2</v>
          </cell>
          <cell r="BA280">
            <v>7.9000000000000001E-2</v>
          </cell>
          <cell r="BB280">
            <v>7.9000000000000001E-2</v>
          </cell>
          <cell r="BC280">
            <v>0.1009</v>
          </cell>
          <cell r="BD280">
            <v>0.1009</v>
          </cell>
          <cell r="BE280">
            <v>0.12084999999999999</v>
          </cell>
          <cell r="BF280">
            <v>0.12084999999999999</v>
          </cell>
          <cell r="BG280">
            <v>0.1009</v>
          </cell>
          <cell r="BH280">
            <v>0.23699999999999999</v>
          </cell>
          <cell r="BI280">
            <v>0.23699999999999999</v>
          </cell>
          <cell r="BJ280">
            <v>0.23699999999999999</v>
          </cell>
          <cell r="BK280">
            <v>0.23699999999999999</v>
          </cell>
          <cell r="BL280">
            <v>0.23699999999999999</v>
          </cell>
          <cell r="BM280">
            <v>0.23699999999999999</v>
          </cell>
          <cell r="BN280">
            <v>0.23699999999999999</v>
          </cell>
          <cell r="BO280">
            <v>0.23699999999999999</v>
          </cell>
          <cell r="BP280">
            <v>0.23699999999999999</v>
          </cell>
          <cell r="BQ280">
            <v>0.23699999999999999</v>
          </cell>
          <cell r="BR280">
            <v>0.23699999999999999</v>
          </cell>
          <cell r="BS280">
            <v>0.23699999999999999</v>
          </cell>
          <cell r="BT280" t="str">
            <v>CFE</v>
          </cell>
          <cell r="BU280" t="str">
            <v>INT</v>
          </cell>
          <cell r="BV280">
            <v>12.355600000000001</v>
          </cell>
          <cell r="BW280">
            <v>12.355600000000001</v>
          </cell>
          <cell r="BX280">
            <v>3.5346407331218015</v>
          </cell>
          <cell r="CB280">
            <v>150.1</v>
          </cell>
          <cell r="CC280">
            <v>158</v>
          </cell>
          <cell r="CD280">
            <v>158</v>
          </cell>
        </row>
        <row r="281">
          <cell r="A281">
            <v>1</v>
          </cell>
          <cell r="B281">
            <v>12</v>
          </cell>
          <cell r="C281" t="str">
            <v>ABR</v>
          </cell>
          <cell r="D281">
            <v>43922</v>
          </cell>
          <cell r="E281">
            <v>2020</v>
          </cell>
          <cell r="F281" t="str">
            <v>J.  ACEVES  POZOS   ( MAZATLÁN    II )</v>
          </cell>
          <cell r="G281">
            <v>3</v>
          </cell>
          <cell r="H281" t="str">
            <v>TC</v>
          </cell>
          <cell r="I281">
            <v>300</v>
          </cell>
          <cell r="J281">
            <v>300</v>
          </cell>
          <cell r="K281" t="str">
            <v>DIC</v>
          </cell>
          <cell r="L281">
            <v>1980</v>
          </cell>
          <cell r="M281" t="str">
            <v>NOR</v>
          </cell>
          <cell r="N281" t="str">
            <v>MAZATLAN</v>
          </cell>
          <cell r="O281" t="str">
            <v>TER</v>
          </cell>
          <cell r="P281">
            <v>29556</v>
          </cell>
          <cell r="Q281">
            <v>23.46</v>
          </cell>
          <cell r="R281">
            <v>25.08</v>
          </cell>
          <cell r="S281">
            <v>269.8286568358447</v>
          </cell>
          <cell r="T281">
            <v>0.05</v>
          </cell>
          <cell r="U281">
            <v>2020</v>
          </cell>
          <cell r="V281" t="str">
            <v>N</v>
          </cell>
          <cell r="W281" t="str">
            <v>SIN</v>
          </cell>
          <cell r="X281">
            <v>0.16425000000000001</v>
          </cell>
          <cell r="Y281">
            <v>0.16425000000000001</v>
          </cell>
          <cell r="Z281">
            <v>0.14050000000000001</v>
          </cell>
          <cell r="AA281">
            <v>0.14050000000000001</v>
          </cell>
          <cell r="AB281">
            <v>9.2999999999999999E-2</v>
          </cell>
          <cell r="AC281">
            <v>9.2999999999999999E-2</v>
          </cell>
          <cell r="AD281">
            <v>9.2999999999999999E-2</v>
          </cell>
          <cell r="AE281">
            <v>0.1009</v>
          </cell>
          <cell r="AF281">
            <v>0.1009</v>
          </cell>
          <cell r="AG281">
            <v>0.16425000000000001</v>
          </cell>
          <cell r="AH281">
            <v>0.16425000000000001</v>
          </cell>
          <cell r="AI281">
            <v>0.1009</v>
          </cell>
          <cell r="AJ281">
            <v>8.3599999999999994E-2</v>
          </cell>
          <cell r="AK281">
            <v>8.3599999999999994E-2</v>
          </cell>
          <cell r="AL281">
            <v>8.3599999999999994E-2</v>
          </cell>
          <cell r="AM281">
            <v>8.3599999999999994E-2</v>
          </cell>
          <cell r="AN281">
            <v>8.3599999999999994E-2</v>
          </cell>
          <cell r="AO281">
            <v>8.3599999999999994E-2</v>
          </cell>
          <cell r="AP281">
            <v>8.3599999999999994E-2</v>
          </cell>
          <cell r="AQ281">
            <v>8.3599999999999994E-2</v>
          </cell>
          <cell r="AR281">
            <v>8.3599999999999994E-2</v>
          </cell>
          <cell r="AS281">
            <v>8.3599999999999994E-2</v>
          </cell>
          <cell r="AT281">
            <v>8.3599999999999994E-2</v>
          </cell>
          <cell r="AU281">
            <v>8.3599999999999994E-2</v>
          </cell>
          <cell r="AV281">
            <v>0.16425000000000001</v>
          </cell>
          <cell r="AW281">
            <v>0.16425000000000001</v>
          </cell>
          <cell r="AX281">
            <v>0.14050000000000001</v>
          </cell>
          <cell r="AY281">
            <v>0.14050000000000001</v>
          </cell>
          <cell r="AZ281">
            <v>9.2999999999999999E-2</v>
          </cell>
          <cell r="BA281">
            <v>9.2999999999999999E-2</v>
          </cell>
          <cell r="BB281">
            <v>9.2999999999999999E-2</v>
          </cell>
          <cell r="BC281">
            <v>0.1009</v>
          </cell>
          <cell r="BD281">
            <v>0.1009</v>
          </cell>
          <cell r="BE281">
            <v>0.16425000000000001</v>
          </cell>
          <cell r="BF281">
            <v>0.16425000000000001</v>
          </cell>
          <cell r="BG281">
            <v>0.1009</v>
          </cell>
          <cell r="BH281">
            <v>8.3599999999999994E-2</v>
          </cell>
          <cell r="BI281">
            <v>8.3599999999999994E-2</v>
          </cell>
          <cell r="BJ281">
            <v>8.3599999999999994E-2</v>
          </cell>
          <cell r="BK281">
            <v>8.3599999999999994E-2</v>
          </cell>
          <cell r="BL281">
            <v>8.3599999999999994E-2</v>
          </cell>
          <cell r="BM281">
            <v>8.3599999999999994E-2</v>
          </cell>
          <cell r="BN281">
            <v>8.3599999999999994E-2</v>
          </cell>
          <cell r="BO281">
            <v>8.3599999999999994E-2</v>
          </cell>
          <cell r="BP281">
            <v>8.3599999999999994E-2</v>
          </cell>
          <cell r="BQ281">
            <v>8.3599999999999994E-2</v>
          </cell>
          <cell r="BR281">
            <v>8.3599999999999994E-2</v>
          </cell>
          <cell r="BS281">
            <v>8.3599999999999994E-2</v>
          </cell>
          <cell r="BT281" t="str">
            <v>CFE</v>
          </cell>
          <cell r="BU281" t="str">
            <v>INT</v>
          </cell>
          <cell r="BV281">
            <v>23.46</v>
          </cell>
          <cell r="BW281">
            <v>23.46</v>
          </cell>
          <cell r="BX281">
            <v>6.711343164155319</v>
          </cell>
          <cell r="CB281">
            <v>285</v>
          </cell>
          <cell r="CC281">
            <v>300</v>
          </cell>
          <cell r="CD281">
            <v>300</v>
          </cell>
        </row>
        <row r="282">
          <cell r="A282">
            <v>1</v>
          </cell>
          <cell r="B282">
            <v>12</v>
          </cell>
          <cell r="C282" t="str">
            <v>NOV</v>
          </cell>
          <cell r="D282">
            <v>44136</v>
          </cell>
          <cell r="E282">
            <v>2020</v>
          </cell>
          <cell r="F282" t="str">
            <v>FRANCISCO    VILLA</v>
          </cell>
          <cell r="G282">
            <v>4</v>
          </cell>
          <cell r="H282" t="str">
            <v>TC</v>
          </cell>
          <cell r="I282">
            <v>150</v>
          </cell>
          <cell r="J282">
            <v>150</v>
          </cell>
          <cell r="K282" t="str">
            <v>DIC</v>
          </cell>
          <cell r="L282">
            <v>1980</v>
          </cell>
          <cell r="M282" t="str">
            <v>NTE</v>
          </cell>
          <cell r="N282" t="str">
            <v>CHIHUAHUA</v>
          </cell>
          <cell r="O282" t="str">
            <v>TER</v>
          </cell>
          <cell r="P282">
            <v>29556</v>
          </cell>
          <cell r="Q282">
            <v>11.73</v>
          </cell>
          <cell r="R282">
            <v>6.1050000000000004</v>
          </cell>
          <cell r="S282">
            <v>134.91432841792235</v>
          </cell>
          <cell r="T282">
            <v>0.05</v>
          </cell>
          <cell r="U282">
            <v>2020</v>
          </cell>
          <cell r="V282" t="str">
            <v>N</v>
          </cell>
          <cell r="W282" t="str">
            <v>CHIH</v>
          </cell>
          <cell r="X282">
            <v>9.5299999999999996E-2</v>
          </cell>
          <cell r="Y282">
            <v>9.5299999999999996E-2</v>
          </cell>
          <cell r="Z282">
            <v>7.0199999999999999E-2</v>
          </cell>
          <cell r="AA282">
            <v>7.0199999999999999E-2</v>
          </cell>
          <cell r="AB282">
            <v>0.02</v>
          </cell>
          <cell r="AC282">
            <v>0.02</v>
          </cell>
          <cell r="AD282">
            <v>0.02</v>
          </cell>
          <cell r="AE282">
            <v>0.1009</v>
          </cell>
          <cell r="AF282">
            <v>0.1009</v>
          </cell>
          <cell r="AG282">
            <v>9.5299999999999996E-2</v>
          </cell>
          <cell r="AH282">
            <v>9.5299999999999996E-2</v>
          </cell>
          <cell r="AI282">
            <v>0.1009</v>
          </cell>
          <cell r="AJ282">
            <v>4.07E-2</v>
          </cell>
          <cell r="AK282">
            <v>4.07E-2</v>
          </cell>
          <cell r="AL282">
            <v>4.07E-2</v>
          </cell>
          <cell r="AM282">
            <v>4.07E-2</v>
          </cell>
          <cell r="AN282">
            <v>4.07E-2</v>
          </cell>
          <cell r="AO282">
            <v>4.07E-2</v>
          </cell>
          <cell r="AP282">
            <v>4.07E-2</v>
          </cell>
          <cell r="AQ282">
            <v>4.07E-2</v>
          </cell>
          <cell r="AR282">
            <v>4.07E-2</v>
          </cell>
          <cell r="AS282">
            <v>4.07E-2</v>
          </cell>
          <cell r="AT282">
            <v>4.07E-2</v>
          </cell>
          <cell r="AU282">
            <v>4.07E-2</v>
          </cell>
          <cell r="AV282">
            <v>9.5299999999999996E-2</v>
          </cell>
          <cell r="AW282">
            <v>9.5299999999999996E-2</v>
          </cell>
          <cell r="AX282">
            <v>7.0199999999999999E-2</v>
          </cell>
          <cell r="AY282">
            <v>7.0199999999999999E-2</v>
          </cell>
          <cell r="AZ282">
            <v>0.02</v>
          </cell>
          <cell r="BA282">
            <v>0.02</v>
          </cell>
          <cell r="BB282">
            <v>0.02</v>
          </cell>
          <cell r="BC282">
            <v>0.1009</v>
          </cell>
          <cell r="BD282">
            <v>0.1009</v>
          </cell>
          <cell r="BE282">
            <v>9.5299999999999996E-2</v>
          </cell>
          <cell r="BF282">
            <v>9.5299999999999996E-2</v>
          </cell>
          <cell r="BG282">
            <v>0.1009</v>
          </cell>
          <cell r="BH282">
            <v>4.07E-2</v>
          </cell>
          <cell r="BI282">
            <v>4.07E-2</v>
          </cell>
          <cell r="BJ282">
            <v>4.07E-2</v>
          </cell>
          <cell r="BK282">
            <v>4.07E-2</v>
          </cell>
          <cell r="BL282">
            <v>4.07E-2</v>
          </cell>
          <cell r="BM282">
            <v>4.07E-2</v>
          </cell>
          <cell r="BN282">
            <v>4.07E-2</v>
          </cell>
          <cell r="BO282">
            <v>4.07E-2</v>
          </cell>
          <cell r="BP282">
            <v>4.07E-2</v>
          </cell>
          <cell r="BQ282">
            <v>4.07E-2</v>
          </cell>
          <cell r="BR282">
            <v>4.07E-2</v>
          </cell>
          <cell r="BS282">
            <v>4.07E-2</v>
          </cell>
          <cell r="BT282" t="str">
            <v>CFE</v>
          </cell>
          <cell r="BU282" t="str">
            <v>INT</v>
          </cell>
          <cell r="BV282">
            <v>11.73</v>
          </cell>
          <cell r="BW282">
            <v>11.73</v>
          </cell>
          <cell r="BX282">
            <v>3.3556715820776595</v>
          </cell>
          <cell r="BZ282">
            <v>0</v>
          </cell>
          <cell r="CB282">
            <v>142.5</v>
          </cell>
          <cell r="CC282">
            <v>150</v>
          </cell>
          <cell r="CD282">
            <v>150</v>
          </cell>
        </row>
        <row r="283">
          <cell r="A283">
            <v>1</v>
          </cell>
          <cell r="B283">
            <v>12</v>
          </cell>
          <cell r="C283" t="str">
            <v>NOV</v>
          </cell>
          <cell r="D283">
            <v>44136</v>
          </cell>
          <cell r="E283">
            <v>2020</v>
          </cell>
          <cell r="F283" t="str">
            <v>MÉRIDA II</v>
          </cell>
          <cell r="G283">
            <v>1</v>
          </cell>
          <cell r="H283" t="str">
            <v>TC</v>
          </cell>
          <cell r="I283">
            <v>84</v>
          </cell>
          <cell r="J283">
            <v>84</v>
          </cell>
          <cell r="K283" t="str">
            <v>DIC</v>
          </cell>
          <cell r="L283">
            <v>1981</v>
          </cell>
          <cell r="M283" t="str">
            <v>PEN</v>
          </cell>
          <cell r="N283" t="str">
            <v>MERIDA</v>
          </cell>
          <cell r="O283" t="str">
            <v>TER</v>
          </cell>
          <cell r="P283">
            <v>29921</v>
          </cell>
          <cell r="Q283">
            <v>6.5688000000000004</v>
          </cell>
          <cell r="R283">
            <v>1.2684</v>
          </cell>
          <cell r="S283">
            <v>75.552023914036511</v>
          </cell>
          <cell r="T283">
            <v>0.04</v>
          </cell>
          <cell r="U283">
            <v>2020</v>
          </cell>
          <cell r="V283" t="str">
            <v>S</v>
          </cell>
          <cell r="W283" t="str">
            <v>YUC</v>
          </cell>
          <cell r="X283">
            <v>0.15184999999999998</v>
          </cell>
          <cell r="Y283">
            <v>0.15184999999999998</v>
          </cell>
          <cell r="Z283">
            <v>0.1469</v>
          </cell>
          <cell r="AA283">
            <v>0.1469</v>
          </cell>
          <cell r="AB283">
            <v>0.13700000000000001</v>
          </cell>
          <cell r="AC283">
            <v>0.13700000000000001</v>
          </cell>
          <cell r="AD283">
            <v>0.1469</v>
          </cell>
          <cell r="AE283">
            <v>0.1469</v>
          </cell>
          <cell r="AF283">
            <v>0.1469</v>
          </cell>
          <cell r="AG283">
            <v>0.15184999999999998</v>
          </cell>
          <cell r="AH283">
            <v>0.15184999999999998</v>
          </cell>
          <cell r="AI283">
            <v>0.1469</v>
          </cell>
          <cell r="AJ283">
            <v>1.5100000000000001E-2</v>
          </cell>
          <cell r="AK283">
            <v>1.5100000000000001E-2</v>
          </cell>
          <cell r="AL283">
            <v>1.5100000000000001E-2</v>
          </cell>
          <cell r="AM283">
            <v>1.5100000000000001E-2</v>
          </cell>
          <cell r="AN283">
            <v>1.5100000000000001E-2</v>
          </cell>
          <cell r="AO283">
            <v>1.5100000000000001E-2</v>
          </cell>
          <cell r="AP283">
            <v>1.5100000000000001E-2</v>
          </cell>
          <cell r="AQ283">
            <v>1.5100000000000001E-2</v>
          </cell>
          <cell r="AR283">
            <v>1.5100000000000001E-2</v>
          </cell>
          <cell r="AS283">
            <v>1.5100000000000001E-2</v>
          </cell>
          <cell r="AT283">
            <v>1.5100000000000001E-2</v>
          </cell>
          <cell r="AU283">
            <v>1.5100000000000001E-2</v>
          </cell>
          <cell r="AV283">
            <v>0.15184999999999998</v>
          </cell>
          <cell r="AW283">
            <v>0.15184999999999998</v>
          </cell>
          <cell r="AX283">
            <v>0.1469</v>
          </cell>
          <cell r="AY283">
            <v>0.1469</v>
          </cell>
          <cell r="AZ283">
            <v>0.13700000000000001</v>
          </cell>
          <cell r="BA283">
            <v>0.13700000000000001</v>
          </cell>
          <cell r="BB283">
            <v>0.1469</v>
          </cell>
          <cell r="BC283">
            <v>0.1469</v>
          </cell>
          <cell r="BD283">
            <v>0.1469</v>
          </cell>
          <cell r="BE283">
            <v>0.15184999999999998</v>
          </cell>
          <cell r="BF283">
            <v>0.15184999999999998</v>
          </cell>
          <cell r="BG283">
            <v>0.1469</v>
          </cell>
          <cell r="BH283">
            <v>1.5100000000000001E-2</v>
          </cell>
          <cell r="BI283">
            <v>1.5100000000000001E-2</v>
          </cell>
          <cell r="BJ283">
            <v>1.5100000000000001E-2</v>
          </cell>
          <cell r="BK283">
            <v>1.5100000000000001E-2</v>
          </cell>
          <cell r="BL283">
            <v>1.5100000000000001E-2</v>
          </cell>
          <cell r="BM283">
            <v>1.5100000000000001E-2</v>
          </cell>
          <cell r="BN283">
            <v>1.5100000000000001E-2</v>
          </cell>
          <cell r="BO283">
            <v>1.5100000000000001E-2</v>
          </cell>
          <cell r="BP283">
            <v>1.5100000000000001E-2</v>
          </cell>
          <cell r="BQ283">
            <v>1.5100000000000001E-2</v>
          </cell>
          <cell r="BR283">
            <v>1.5100000000000001E-2</v>
          </cell>
          <cell r="BS283">
            <v>1.5100000000000001E-2</v>
          </cell>
          <cell r="BT283" t="str">
            <v>CFE</v>
          </cell>
          <cell r="BU283" t="str">
            <v>INT</v>
          </cell>
          <cell r="BV283">
            <v>6.5688000000000004</v>
          </cell>
          <cell r="BW283">
            <v>6.5688000000000004</v>
          </cell>
          <cell r="BX283">
            <v>1.8791760859634894</v>
          </cell>
          <cell r="BZ283">
            <v>0</v>
          </cell>
          <cell r="CB283">
            <v>80.64</v>
          </cell>
          <cell r="CC283">
            <v>84</v>
          </cell>
          <cell r="CD283">
            <v>84</v>
          </cell>
        </row>
        <row r="284">
          <cell r="A284">
            <v>1</v>
          </cell>
          <cell r="B284">
            <v>1</v>
          </cell>
          <cell r="C284" t="str">
            <v>OCT</v>
          </cell>
          <cell r="D284">
            <v>47757</v>
          </cell>
          <cell r="E284">
            <v>2030</v>
          </cell>
          <cell r="I284">
            <v>0</v>
          </cell>
          <cell r="J284">
            <v>0</v>
          </cell>
          <cell r="K284" t="str">
            <v>ENE</v>
          </cell>
          <cell r="L284">
            <v>1982</v>
          </cell>
          <cell r="M284" t="str">
            <v>OCC</v>
          </cell>
          <cell r="N284" t="str">
            <v>MANZANILL</v>
          </cell>
          <cell r="O284" t="str">
            <v>TER</v>
          </cell>
          <cell r="P284">
            <v>29952</v>
          </cell>
          <cell r="Q284">
            <v>0</v>
          </cell>
          <cell r="R284">
            <v>0</v>
          </cell>
          <cell r="S284">
            <v>0</v>
          </cell>
          <cell r="T284">
            <v>0.05</v>
          </cell>
          <cell r="U284">
            <v>2030</v>
          </cell>
          <cell r="V284" t="str">
            <v>S</v>
          </cell>
          <cell r="W284" t="str">
            <v>COL</v>
          </cell>
          <cell r="X284">
            <v>0.17930000000000001</v>
          </cell>
          <cell r="Y284">
            <v>0.17930000000000001</v>
          </cell>
          <cell r="Z284">
            <v>0.12620000000000001</v>
          </cell>
          <cell r="AA284">
            <v>0.12620000000000001</v>
          </cell>
          <cell r="AB284">
            <v>0.02</v>
          </cell>
          <cell r="AC284">
            <v>0.02</v>
          </cell>
          <cell r="AD284">
            <v>0.02</v>
          </cell>
          <cell r="AE284">
            <v>0.1009</v>
          </cell>
          <cell r="AF284">
            <v>0.1009</v>
          </cell>
          <cell r="AG284">
            <v>0.17930000000000001</v>
          </cell>
          <cell r="AH284">
            <v>0.17930000000000001</v>
          </cell>
          <cell r="AI284">
            <v>0.1009</v>
          </cell>
          <cell r="AJ284">
            <v>4.2099999999999999E-2</v>
          </cell>
          <cell r="AK284">
            <v>4.2099999999999999E-2</v>
          </cell>
          <cell r="AL284">
            <v>4.2099999999999999E-2</v>
          </cell>
          <cell r="AM284">
            <v>4.2099999999999999E-2</v>
          </cell>
          <cell r="AN284">
            <v>4.2099999999999999E-2</v>
          </cell>
          <cell r="AO284">
            <v>4.2099999999999999E-2</v>
          </cell>
          <cell r="AP284">
            <v>4.2099999999999999E-2</v>
          </cell>
          <cell r="AQ284">
            <v>4.2099999999999999E-2</v>
          </cell>
          <cell r="AR284">
            <v>4.2099999999999999E-2</v>
          </cell>
          <cell r="AS284">
            <v>4.2099999999999999E-2</v>
          </cell>
          <cell r="AT284">
            <v>4.2099999999999999E-2</v>
          </cell>
          <cell r="AU284">
            <v>4.2099999999999999E-2</v>
          </cell>
          <cell r="AV284">
            <v>0.17930000000000001</v>
          </cell>
          <cell r="AW284">
            <v>0.17930000000000001</v>
          </cell>
          <cell r="AX284">
            <v>0.12620000000000001</v>
          </cell>
          <cell r="AY284">
            <v>0.12620000000000001</v>
          </cell>
          <cell r="AZ284">
            <v>0.02</v>
          </cell>
          <cell r="BA284">
            <v>0.02</v>
          </cell>
          <cell r="BB284">
            <v>0.02</v>
          </cell>
          <cell r="BC284">
            <v>0.1009</v>
          </cell>
          <cell r="BD284">
            <v>0.1009</v>
          </cell>
          <cell r="BE284">
            <v>0.17930000000000001</v>
          </cell>
          <cell r="BF284">
            <v>0.17930000000000001</v>
          </cell>
          <cell r="BG284">
            <v>0.1009</v>
          </cell>
          <cell r="BH284">
            <v>4.2099999999999999E-2</v>
          </cell>
          <cell r="BI284">
            <v>4.2099999999999999E-2</v>
          </cell>
          <cell r="BJ284">
            <v>4.2099999999999999E-2</v>
          </cell>
          <cell r="BK284">
            <v>4.2099999999999999E-2</v>
          </cell>
          <cell r="BL284">
            <v>4.2099999999999999E-2</v>
          </cell>
          <cell r="BM284">
            <v>4.2099999999999999E-2</v>
          </cell>
          <cell r="BN284">
            <v>4.2099999999999999E-2</v>
          </cell>
          <cell r="BO284">
            <v>4.2099999999999999E-2</v>
          </cell>
          <cell r="BP284">
            <v>4.2099999999999999E-2</v>
          </cell>
          <cell r="BQ284">
            <v>4.2099999999999999E-2</v>
          </cell>
          <cell r="BR284">
            <v>4.2099999999999999E-2</v>
          </cell>
          <cell r="BS284">
            <v>4.2099999999999999E-2</v>
          </cell>
          <cell r="BT284" t="str">
            <v>CFE</v>
          </cell>
          <cell r="BU284" t="str">
            <v>INT</v>
          </cell>
          <cell r="BV284">
            <v>0</v>
          </cell>
          <cell r="BW284">
            <v>0</v>
          </cell>
          <cell r="BX284">
            <v>0</v>
          </cell>
          <cell r="BZ284">
            <v>0</v>
          </cell>
          <cell r="CB284">
            <v>0</v>
          </cell>
          <cell r="CC284">
            <v>0</v>
          </cell>
          <cell r="CD284">
            <v>0</v>
          </cell>
        </row>
        <row r="285">
          <cell r="A285">
            <v>1</v>
          </cell>
          <cell r="B285">
            <v>1</v>
          </cell>
          <cell r="C285" t="str">
            <v>NOV</v>
          </cell>
          <cell r="D285">
            <v>44136</v>
          </cell>
          <cell r="E285">
            <v>2020</v>
          </cell>
          <cell r="F285" t="str">
            <v>FRANCISCO    VILLA</v>
          </cell>
          <cell r="G285">
            <v>5</v>
          </cell>
          <cell r="H285" t="str">
            <v>TC</v>
          </cell>
          <cell r="I285">
            <v>150</v>
          </cell>
          <cell r="J285">
            <v>150</v>
          </cell>
          <cell r="K285" t="str">
            <v>ENE</v>
          </cell>
          <cell r="L285">
            <v>1982</v>
          </cell>
          <cell r="M285" t="str">
            <v>NTE</v>
          </cell>
          <cell r="N285" t="str">
            <v>CHIHUAHUA</v>
          </cell>
          <cell r="O285" t="str">
            <v>TER</v>
          </cell>
          <cell r="P285">
            <v>29952</v>
          </cell>
          <cell r="Q285">
            <v>11.73</v>
          </cell>
          <cell r="R285">
            <v>5.9700000000000006</v>
          </cell>
          <cell r="S285">
            <v>134.91432841792235</v>
          </cell>
          <cell r="T285">
            <v>0.05</v>
          </cell>
          <cell r="U285">
            <v>2020</v>
          </cell>
          <cell r="V285" t="str">
            <v>N</v>
          </cell>
          <cell r="W285" t="str">
            <v>CHIH</v>
          </cell>
          <cell r="X285">
            <v>0.10070000000000001</v>
          </cell>
          <cell r="Y285">
            <v>0.10070000000000001</v>
          </cell>
          <cell r="Z285">
            <v>7.3800000000000004E-2</v>
          </cell>
          <cell r="AA285">
            <v>7.3800000000000004E-2</v>
          </cell>
          <cell r="AB285">
            <v>0.02</v>
          </cell>
          <cell r="AC285">
            <v>0.02</v>
          </cell>
          <cell r="AD285">
            <v>0.02</v>
          </cell>
          <cell r="AE285">
            <v>0.1009</v>
          </cell>
          <cell r="AF285">
            <v>0.1009</v>
          </cell>
          <cell r="AG285">
            <v>0.10070000000000001</v>
          </cell>
          <cell r="AH285">
            <v>0.10070000000000001</v>
          </cell>
          <cell r="AI285">
            <v>0.1009</v>
          </cell>
          <cell r="AJ285">
            <v>3.9800000000000002E-2</v>
          </cell>
          <cell r="AK285">
            <v>3.9800000000000002E-2</v>
          </cell>
          <cell r="AL285">
            <v>3.9800000000000002E-2</v>
          </cell>
          <cell r="AM285">
            <v>3.9800000000000002E-2</v>
          </cell>
          <cell r="AN285">
            <v>3.9800000000000002E-2</v>
          </cell>
          <cell r="AO285">
            <v>3.9800000000000002E-2</v>
          </cell>
          <cell r="AP285">
            <v>3.9800000000000002E-2</v>
          </cell>
          <cell r="AQ285">
            <v>3.9800000000000002E-2</v>
          </cell>
          <cell r="AR285">
            <v>3.9800000000000002E-2</v>
          </cell>
          <cell r="AS285">
            <v>3.9800000000000002E-2</v>
          </cell>
          <cell r="AT285">
            <v>3.9800000000000002E-2</v>
          </cell>
          <cell r="AU285">
            <v>3.9800000000000002E-2</v>
          </cell>
          <cell r="AV285">
            <v>0.10070000000000001</v>
          </cell>
          <cell r="AW285">
            <v>0.10070000000000001</v>
          </cell>
          <cell r="AX285">
            <v>7.3800000000000004E-2</v>
          </cell>
          <cell r="AY285">
            <v>7.3800000000000004E-2</v>
          </cell>
          <cell r="AZ285">
            <v>0.02</v>
          </cell>
          <cell r="BA285">
            <v>0.02</v>
          </cell>
          <cell r="BB285">
            <v>0.02</v>
          </cell>
          <cell r="BC285">
            <v>0.1009</v>
          </cell>
          <cell r="BD285">
            <v>0.1009</v>
          </cell>
          <cell r="BE285">
            <v>0.10070000000000001</v>
          </cell>
          <cell r="BF285">
            <v>0.10070000000000001</v>
          </cell>
          <cell r="BG285">
            <v>0.1009</v>
          </cell>
          <cell r="BH285">
            <v>3.9800000000000002E-2</v>
          </cell>
          <cell r="BI285">
            <v>3.9800000000000002E-2</v>
          </cell>
          <cell r="BJ285">
            <v>3.9800000000000002E-2</v>
          </cell>
          <cell r="BK285">
            <v>3.9800000000000002E-2</v>
          </cell>
          <cell r="BL285">
            <v>3.9800000000000002E-2</v>
          </cell>
          <cell r="BM285">
            <v>3.9800000000000002E-2</v>
          </cell>
          <cell r="BN285">
            <v>3.9800000000000002E-2</v>
          </cell>
          <cell r="BO285">
            <v>3.9800000000000002E-2</v>
          </cell>
          <cell r="BP285">
            <v>3.9800000000000002E-2</v>
          </cell>
          <cell r="BQ285">
            <v>3.9800000000000002E-2</v>
          </cell>
          <cell r="BR285">
            <v>3.9800000000000002E-2</v>
          </cell>
          <cell r="BS285">
            <v>3.9800000000000002E-2</v>
          </cell>
          <cell r="BT285" t="str">
            <v>CFE</v>
          </cell>
          <cell r="BU285" t="str">
            <v>INT</v>
          </cell>
          <cell r="BV285">
            <v>11.73</v>
          </cell>
          <cell r="BW285">
            <v>11.73</v>
          </cell>
          <cell r="BX285">
            <v>3.3556715820776595</v>
          </cell>
          <cell r="BZ285">
            <v>0</v>
          </cell>
          <cell r="CB285">
            <v>142.5</v>
          </cell>
          <cell r="CC285">
            <v>150</v>
          </cell>
          <cell r="CD285">
            <v>150</v>
          </cell>
        </row>
        <row r="286">
          <cell r="A286">
            <v>1</v>
          </cell>
          <cell r="B286">
            <v>7</v>
          </cell>
          <cell r="C286" t="str">
            <v>ABR</v>
          </cell>
          <cell r="D286">
            <v>45383</v>
          </cell>
          <cell r="E286">
            <v>2024</v>
          </cell>
          <cell r="F286" t="str">
            <v>FCO.  PÉREZ  RÍOS     (TULA)</v>
          </cell>
          <cell r="G286">
            <v>5</v>
          </cell>
          <cell r="H286" t="str">
            <v>TC</v>
          </cell>
          <cell r="I286">
            <v>300</v>
          </cell>
          <cell r="J286">
            <v>300</v>
          </cell>
          <cell r="K286" t="str">
            <v>JUL</v>
          </cell>
          <cell r="L286">
            <v>1982</v>
          </cell>
          <cell r="M286" t="str">
            <v>CEN</v>
          </cell>
          <cell r="N286" t="str">
            <v>CENTRAL</v>
          </cell>
          <cell r="O286" t="str">
            <v>TER</v>
          </cell>
          <cell r="P286">
            <v>30133</v>
          </cell>
          <cell r="Q286">
            <v>23.46</v>
          </cell>
          <cell r="R286">
            <v>22.38</v>
          </cell>
          <cell r="S286">
            <v>269.8286568358447</v>
          </cell>
          <cell r="T286">
            <v>0.05</v>
          </cell>
          <cell r="U286">
            <v>2024</v>
          </cell>
          <cell r="V286" t="str">
            <v>S</v>
          </cell>
          <cell r="W286" t="str">
            <v>HGO</v>
          </cell>
          <cell r="X286">
            <v>0.21654999999999999</v>
          </cell>
          <cell r="Y286">
            <v>0.21654999999999999</v>
          </cell>
          <cell r="Z286">
            <v>0.17269999999999999</v>
          </cell>
          <cell r="AA286">
            <v>0.17269999999999999</v>
          </cell>
          <cell r="AB286">
            <v>8.5000000000000006E-2</v>
          </cell>
          <cell r="AC286">
            <v>8.5000000000000006E-2</v>
          </cell>
          <cell r="AD286">
            <v>8.5000000000000006E-2</v>
          </cell>
          <cell r="AE286">
            <v>0.1009</v>
          </cell>
          <cell r="AF286">
            <v>0.1009</v>
          </cell>
          <cell r="AG286">
            <v>0.21654999999999999</v>
          </cell>
          <cell r="AH286">
            <v>0.21654999999999999</v>
          </cell>
          <cell r="AI286">
            <v>0.1009</v>
          </cell>
          <cell r="AJ286">
            <v>7.46E-2</v>
          </cell>
          <cell r="AK286">
            <v>7.46E-2</v>
          </cell>
          <cell r="AL286">
            <v>7.46E-2</v>
          </cell>
          <cell r="AM286">
            <v>7.46E-2</v>
          </cell>
          <cell r="AN286">
            <v>7.46E-2</v>
          </cell>
          <cell r="AO286">
            <v>7.46E-2</v>
          </cell>
          <cell r="AP286">
            <v>7.46E-2</v>
          </cell>
          <cell r="AQ286">
            <v>7.46E-2</v>
          </cell>
          <cell r="AR286">
            <v>7.46E-2</v>
          </cell>
          <cell r="AS286">
            <v>7.46E-2</v>
          </cell>
          <cell r="AT286">
            <v>7.46E-2</v>
          </cell>
          <cell r="AU286">
            <v>7.46E-2</v>
          </cell>
          <cell r="AV286">
            <v>0.21654999999999999</v>
          </cell>
          <cell r="AW286">
            <v>0.21654999999999999</v>
          </cell>
          <cell r="AX286">
            <v>0.17269999999999999</v>
          </cell>
          <cell r="AY286">
            <v>0.17269999999999999</v>
          </cell>
          <cell r="AZ286">
            <v>8.5000000000000006E-2</v>
          </cell>
          <cell r="BA286">
            <v>8.5000000000000006E-2</v>
          </cell>
          <cell r="BB286">
            <v>8.5000000000000006E-2</v>
          </cell>
          <cell r="BC286">
            <v>0.1009</v>
          </cell>
          <cell r="BD286">
            <v>0.1009</v>
          </cell>
          <cell r="BE286">
            <v>0.21654999999999999</v>
          </cell>
          <cell r="BF286">
            <v>0.21654999999999999</v>
          </cell>
          <cell r="BG286">
            <v>0.1009</v>
          </cell>
          <cell r="BH286">
            <v>7.46E-2</v>
          </cell>
          <cell r="BI286">
            <v>7.46E-2</v>
          </cell>
          <cell r="BJ286">
            <v>7.46E-2</v>
          </cell>
          <cell r="BK286">
            <v>7.46E-2</v>
          </cell>
          <cell r="BL286">
            <v>7.46E-2</v>
          </cell>
          <cell r="BM286">
            <v>7.46E-2</v>
          </cell>
          <cell r="BN286">
            <v>7.46E-2</v>
          </cell>
          <cell r="BO286">
            <v>7.46E-2</v>
          </cell>
          <cell r="BP286">
            <v>7.46E-2</v>
          </cell>
          <cell r="BQ286">
            <v>7.46E-2</v>
          </cell>
          <cell r="BR286">
            <v>7.46E-2</v>
          </cell>
          <cell r="BS286">
            <v>7.46E-2</v>
          </cell>
          <cell r="BT286" t="str">
            <v>CFE</v>
          </cell>
          <cell r="BU286" t="str">
            <v>INT</v>
          </cell>
          <cell r="BV286">
            <v>23.46</v>
          </cell>
          <cell r="BW286">
            <v>23.46</v>
          </cell>
          <cell r="BX286">
            <v>6.711343164155319</v>
          </cell>
          <cell r="CB286">
            <v>285</v>
          </cell>
          <cell r="CC286">
            <v>300</v>
          </cell>
          <cell r="CD286">
            <v>300</v>
          </cell>
        </row>
        <row r="287">
          <cell r="A287">
            <v>1</v>
          </cell>
          <cell r="B287">
            <v>9</v>
          </cell>
          <cell r="C287" t="str">
            <v>ENE</v>
          </cell>
          <cell r="D287">
            <v>47484</v>
          </cell>
          <cell r="E287">
            <v>2030</v>
          </cell>
          <cell r="I287">
            <v>0</v>
          </cell>
          <cell r="J287">
            <v>0</v>
          </cell>
          <cell r="K287" t="str">
            <v>SEP</v>
          </cell>
          <cell r="L287">
            <v>1982</v>
          </cell>
          <cell r="M287" t="str">
            <v>OCC</v>
          </cell>
          <cell r="N287" t="str">
            <v>MANZANILL</v>
          </cell>
          <cell r="O287" t="str">
            <v>TER</v>
          </cell>
          <cell r="P287">
            <v>30195</v>
          </cell>
          <cell r="Q287">
            <v>0</v>
          </cell>
          <cell r="R287">
            <v>0</v>
          </cell>
          <cell r="S287">
            <v>0</v>
          </cell>
          <cell r="T287">
            <v>0.05</v>
          </cell>
          <cell r="U287">
            <v>2030</v>
          </cell>
          <cell r="V287" t="str">
            <v>S</v>
          </cell>
          <cell r="W287" t="str">
            <v>COL</v>
          </cell>
          <cell r="X287">
            <v>0.28310000000000002</v>
          </cell>
          <cell r="Y287">
            <v>0.28310000000000002</v>
          </cell>
          <cell r="Z287">
            <v>0.19539999999999999</v>
          </cell>
          <cell r="AA287">
            <v>0.19539999999999999</v>
          </cell>
          <cell r="AB287">
            <v>0.02</v>
          </cell>
          <cell r="AC287">
            <v>0.02</v>
          </cell>
          <cell r="AD287">
            <v>0.02</v>
          </cell>
          <cell r="AE287">
            <v>0.1009</v>
          </cell>
          <cell r="AF287">
            <v>0.1009</v>
          </cell>
          <cell r="AG287">
            <v>0.28310000000000002</v>
          </cell>
          <cell r="AH287">
            <v>0.28310000000000002</v>
          </cell>
          <cell r="AI287">
            <v>0.1009</v>
          </cell>
          <cell r="AJ287">
            <v>1.11E-2</v>
          </cell>
          <cell r="AK287">
            <v>1.11E-2</v>
          </cell>
          <cell r="AL287">
            <v>1.11E-2</v>
          </cell>
          <cell r="AM287">
            <v>1.11E-2</v>
          </cell>
          <cell r="AN287">
            <v>1.11E-2</v>
          </cell>
          <cell r="AO287">
            <v>1.11E-2</v>
          </cell>
          <cell r="AP287">
            <v>1.11E-2</v>
          </cell>
          <cell r="AQ287">
            <v>1.11E-2</v>
          </cell>
          <cell r="AR287">
            <v>1.11E-2</v>
          </cell>
          <cell r="AS287">
            <v>1.11E-2</v>
          </cell>
          <cell r="AT287">
            <v>1.11E-2</v>
          </cell>
          <cell r="AU287">
            <v>1.11E-2</v>
          </cell>
          <cell r="AV287">
            <v>0.28310000000000002</v>
          </cell>
          <cell r="AW287">
            <v>0.28310000000000002</v>
          </cell>
          <cell r="AX287">
            <v>0.19539999999999999</v>
          </cell>
          <cell r="AY287">
            <v>0.19539999999999999</v>
          </cell>
          <cell r="AZ287">
            <v>0.02</v>
          </cell>
          <cell r="BA287">
            <v>0.02</v>
          </cell>
          <cell r="BB287">
            <v>0.02</v>
          </cell>
          <cell r="BC287">
            <v>0.1009</v>
          </cell>
          <cell r="BD287">
            <v>0.1009</v>
          </cell>
          <cell r="BE287">
            <v>0.28310000000000002</v>
          </cell>
          <cell r="BF287">
            <v>0.28310000000000002</v>
          </cell>
          <cell r="BG287">
            <v>0.1009</v>
          </cell>
          <cell r="BH287">
            <v>1.11E-2</v>
          </cell>
          <cell r="BI287">
            <v>1.11E-2</v>
          </cell>
          <cell r="BJ287">
            <v>1.11E-2</v>
          </cell>
          <cell r="BK287">
            <v>1.11E-2</v>
          </cell>
          <cell r="BL287">
            <v>1.11E-2</v>
          </cell>
          <cell r="BM287">
            <v>1.11E-2</v>
          </cell>
          <cell r="BN287">
            <v>1.11E-2</v>
          </cell>
          <cell r="BO287">
            <v>1.11E-2</v>
          </cell>
          <cell r="BP287">
            <v>1.11E-2</v>
          </cell>
          <cell r="BQ287">
            <v>1.11E-2</v>
          </cell>
          <cell r="BR287">
            <v>1.11E-2</v>
          </cell>
          <cell r="BS287">
            <v>1.11E-2</v>
          </cell>
          <cell r="BT287" t="str">
            <v>CFE</v>
          </cell>
          <cell r="BU287" t="str">
            <v>INT</v>
          </cell>
          <cell r="BV287">
            <v>0</v>
          </cell>
          <cell r="BW287">
            <v>0</v>
          </cell>
          <cell r="BX287">
            <v>0</v>
          </cell>
          <cell r="BZ287">
            <v>0</v>
          </cell>
          <cell r="CB287">
            <v>0</v>
          </cell>
          <cell r="CC287">
            <v>0</v>
          </cell>
          <cell r="CD287">
            <v>0</v>
          </cell>
        </row>
        <row r="288">
          <cell r="A288">
            <v>1</v>
          </cell>
          <cell r="B288">
            <v>10</v>
          </cell>
          <cell r="C288" t="str">
            <v>NOV</v>
          </cell>
          <cell r="D288">
            <v>44136</v>
          </cell>
          <cell r="E288">
            <v>2020</v>
          </cell>
          <cell r="F288" t="str">
            <v>MÉRIDA II</v>
          </cell>
          <cell r="G288">
            <v>2</v>
          </cell>
          <cell r="H288" t="str">
            <v>TC</v>
          </cell>
          <cell r="I288">
            <v>84</v>
          </cell>
          <cell r="J288">
            <v>84</v>
          </cell>
          <cell r="K288" t="str">
            <v>OCT</v>
          </cell>
          <cell r="L288">
            <v>1982</v>
          </cell>
          <cell r="M288" t="str">
            <v>PEN</v>
          </cell>
          <cell r="N288" t="str">
            <v>MERIDA</v>
          </cell>
          <cell r="O288" t="str">
            <v>TER</v>
          </cell>
          <cell r="P288">
            <v>30225</v>
          </cell>
          <cell r="Q288">
            <v>6.5688000000000004</v>
          </cell>
          <cell r="R288">
            <v>2.5535999999999999</v>
          </cell>
          <cell r="S288">
            <v>75.552023914036511</v>
          </cell>
          <cell r="T288">
            <v>0.04</v>
          </cell>
          <cell r="U288">
            <v>2020</v>
          </cell>
          <cell r="V288" t="str">
            <v>S</v>
          </cell>
          <cell r="W288" t="str">
            <v>YUC</v>
          </cell>
          <cell r="X288">
            <v>0.10439999999999999</v>
          </cell>
          <cell r="Y288">
            <v>0.10439999999999999</v>
          </cell>
          <cell r="Z288">
            <v>9.9599999999999994E-2</v>
          </cell>
          <cell r="AA288">
            <v>9.9599999999999994E-2</v>
          </cell>
          <cell r="AB288">
            <v>0.09</v>
          </cell>
          <cell r="AC288">
            <v>0.09</v>
          </cell>
          <cell r="AD288">
            <v>9.9599999999999994E-2</v>
          </cell>
          <cell r="AE288">
            <v>9.9599999999999994E-2</v>
          </cell>
          <cell r="AF288">
            <v>9.9599999999999994E-2</v>
          </cell>
          <cell r="AG288">
            <v>0.10439999999999999</v>
          </cell>
          <cell r="AH288">
            <v>0.10439999999999999</v>
          </cell>
          <cell r="AI288">
            <v>9.9599999999999994E-2</v>
          </cell>
          <cell r="AJ288">
            <v>3.04E-2</v>
          </cell>
          <cell r="AK288">
            <v>3.04E-2</v>
          </cell>
          <cell r="AL288">
            <v>3.04E-2</v>
          </cell>
          <cell r="AM288">
            <v>3.04E-2</v>
          </cell>
          <cell r="AN288">
            <v>3.04E-2</v>
          </cell>
          <cell r="AO288">
            <v>3.04E-2</v>
          </cell>
          <cell r="AP288">
            <v>3.04E-2</v>
          </cell>
          <cell r="AQ288">
            <v>3.04E-2</v>
          </cell>
          <cell r="AR288">
            <v>3.04E-2</v>
          </cell>
          <cell r="AS288">
            <v>3.04E-2</v>
          </cell>
          <cell r="AT288">
            <v>3.04E-2</v>
          </cell>
          <cell r="AU288">
            <v>3.04E-2</v>
          </cell>
          <cell r="AV288">
            <v>0.10439999999999999</v>
          </cell>
          <cell r="AW288">
            <v>0.10439999999999999</v>
          </cell>
          <cell r="AX288">
            <v>9.9599999999999994E-2</v>
          </cell>
          <cell r="AY288">
            <v>9.9599999999999994E-2</v>
          </cell>
          <cell r="AZ288">
            <v>0.09</v>
          </cell>
          <cell r="BA288">
            <v>0.09</v>
          </cell>
          <cell r="BB288">
            <v>9.9599999999999994E-2</v>
          </cell>
          <cell r="BC288">
            <v>9.9599999999999994E-2</v>
          </cell>
          <cell r="BD288">
            <v>9.9599999999999994E-2</v>
          </cell>
          <cell r="BE288">
            <v>0.10439999999999999</v>
          </cell>
          <cell r="BF288">
            <v>0.10439999999999999</v>
          </cell>
          <cell r="BG288">
            <v>9.9599999999999994E-2</v>
          </cell>
          <cell r="BH288">
            <v>3.04E-2</v>
          </cell>
          <cell r="BI288">
            <v>3.04E-2</v>
          </cell>
          <cell r="BJ288">
            <v>3.04E-2</v>
          </cell>
          <cell r="BK288">
            <v>3.04E-2</v>
          </cell>
          <cell r="BL288">
            <v>3.04E-2</v>
          </cell>
          <cell r="BM288">
            <v>3.04E-2</v>
          </cell>
          <cell r="BN288">
            <v>3.04E-2</v>
          </cell>
          <cell r="BO288">
            <v>3.04E-2</v>
          </cell>
          <cell r="BP288">
            <v>3.04E-2</v>
          </cell>
          <cell r="BQ288">
            <v>3.04E-2</v>
          </cell>
          <cell r="BR288">
            <v>3.04E-2</v>
          </cell>
          <cell r="BS288">
            <v>3.04E-2</v>
          </cell>
          <cell r="BT288" t="str">
            <v>CFE</v>
          </cell>
          <cell r="BU288" t="str">
            <v>INT</v>
          </cell>
          <cell r="BV288">
            <v>6.5688000000000004</v>
          </cell>
          <cell r="BW288">
            <v>6.5688000000000004</v>
          </cell>
          <cell r="BX288">
            <v>1.8791760859634894</v>
          </cell>
          <cell r="BZ288">
            <v>0</v>
          </cell>
          <cell r="CB288">
            <v>80.64</v>
          </cell>
          <cell r="CC288">
            <v>84</v>
          </cell>
          <cell r="CD288">
            <v>84</v>
          </cell>
        </row>
        <row r="289">
          <cell r="A289">
            <v>1</v>
          </cell>
          <cell r="B289">
            <v>10</v>
          </cell>
          <cell r="C289" t="str">
            <v>MAR</v>
          </cell>
          <cell r="D289">
            <v>47543</v>
          </cell>
          <cell r="E289">
            <v>2030</v>
          </cell>
          <cell r="F289" t="str">
            <v>E.  PORTES  GIL   ( RÍO BRAVO )</v>
          </cell>
          <cell r="G289">
            <v>4</v>
          </cell>
          <cell r="H289" t="str">
            <v>CC</v>
          </cell>
          <cell r="I289">
            <v>145.1</v>
          </cell>
          <cell r="J289">
            <v>145.1</v>
          </cell>
          <cell r="K289" t="str">
            <v>OCT</v>
          </cell>
          <cell r="L289">
            <v>2007</v>
          </cell>
          <cell r="M289" t="str">
            <v>NES</v>
          </cell>
          <cell r="N289" t="str">
            <v>REYNOSA</v>
          </cell>
          <cell r="O289" t="str">
            <v>TER</v>
          </cell>
          <cell r="P289">
            <v>39356</v>
          </cell>
          <cell r="Q289">
            <v>8.5899199999999993</v>
          </cell>
          <cell r="R289">
            <v>4.8318300000000001</v>
          </cell>
          <cell r="S289">
            <v>126.18187197960714</v>
          </cell>
          <cell r="T289">
            <v>3.3000000000000002E-2</v>
          </cell>
          <cell r="U289">
            <v>2030</v>
          </cell>
          <cell r="V289" t="str">
            <v>N</v>
          </cell>
          <cell r="W289" t="str">
            <v>TAMS</v>
          </cell>
          <cell r="X289">
            <v>0.10025000000000001</v>
          </cell>
          <cell r="Y289">
            <v>0.10025000000000001</v>
          </cell>
          <cell r="Z289">
            <v>9.5500000000000002E-2</v>
          </cell>
          <cell r="AA289">
            <v>9.5500000000000002E-2</v>
          </cell>
          <cell r="AB289">
            <v>8.5999999999999993E-2</v>
          </cell>
          <cell r="AC289">
            <v>8.5999999999999993E-2</v>
          </cell>
          <cell r="AD289">
            <v>8.5999999999999993E-2</v>
          </cell>
          <cell r="AE289">
            <v>0.1009</v>
          </cell>
          <cell r="AF289">
            <v>0.1009</v>
          </cell>
          <cell r="AG289">
            <v>0.10025000000000001</v>
          </cell>
          <cell r="AH289">
            <v>0.10025000000000001</v>
          </cell>
          <cell r="AI289">
            <v>0.1009</v>
          </cell>
          <cell r="AJ289">
            <v>3.3300000000000003E-2</v>
          </cell>
          <cell r="AK289">
            <v>3.3300000000000003E-2</v>
          </cell>
          <cell r="AL289">
            <v>3.3300000000000003E-2</v>
          </cell>
          <cell r="AM289">
            <v>3.3300000000000003E-2</v>
          </cell>
          <cell r="AN289">
            <v>3.3300000000000003E-2</v>
          </cell>
          <cell r="AO289">
            <v>3.3300000000000003E-2</v>
          </cell>
          <cell r="AP289">
            <v>3.3300000000000003E-2</v>
          </cell>
          <cell r="AQ289">
            <v>3.3300000000000003E-2</v>
          </cell>
          <cell r="AR289">
            <v>3.3300000000000003E-2</v>
          </cell>
          <cell r="AS289">
            <v>3.3300000000000003E-2</v>
          </cell>
          <cell r="AT289">
            <v>3.3300000000000003E-2</v>
          </cell>
          <cell r="AU289">
            <v>3.3300000000000003E-2</v>
          </cell>
          <cell r="AV289">
            <v>0.10025000000000001</v>
          </cell>
          <cell r="AW289">
            <v>0.10025000000000001</v>
          </cell>
          <cell r="AX289">
            <v>9.5500000000000002E-2</v>
          </cell>
          <cell r="AY289">
            <v>9.5500000000000002E-2</v>
          </cell>
          <cell r="AZ289">
            <v>8.5999999999999993E-2</v>
          </cell>
          <cell r="BA289">
            <v>8.5999999999999993E-2</v>
          </cell>
          <cell r="BB289">
            <v>8.5999999999999993E-2</v>
          </cell>
          <cell r="BC289">
            <v>0.1009</v>
          </cell>
          <cell r="BD289">
            <v>0.1009</v>
          </cell>
          <cell r="BE289">
            <v>0.10025000000000001</v>
          </cell>
          <cell r="BF289">
            <v>0.10025000000000001</v>
          </cell>
          <cell r="BG289">
            <v>0.1009</v>
          </cell>
          <cell r="BH289">
            <v>3.3300000000000003E-2</v>
          </cell>
          <cell r="BI289">
            <v>3.3300000000000003E-2</v>
          </cell>
          <cell r="BJ289">
            <v>3.3300000000000003E-2</v>
          </cell>
          <cell r="BK289">
            <v>3.3300000000000003E-2</v>
          </cell>
          <cell r="BL289">
            <v>3.3300000000000003E-2</v>
          </cell>
          <cell r="BM289">
            <v>3.3300000000000003E-2</v>
          </cell>
          <cell r="BN289">
            <v>3.3300000000000003E-2</v>
          </cell>
          <cell r="BO289">
            <v>3.3300000000000003E-2</v>
          </cell>
          <cell r="BP289">
            <v>3.3300000000000003E-2</v>
          </cell>
          <cell r="BQ289">
            <v>3.3300000000000003E-2</v>
          </cell>
          <cell r="BR289">
            <v>3.3300000000000003E-2</v>
          </cell>
          <cell r="BS289">
            <v>3.3300000000000003E-2</v>
          </cell>
          <cell r="BT289" t="str">
            <v>CFE</v>
          </cell>
          <cell r="BU289" t="str">
            <v>INT</v>
          </cell>
          <cell r="BV289">
            <v>8.5899199999999993</v>
          </cell>
          <cell r="BW289">
            <v>8.5899199999999993</v>
          </cell>
          <cell r="BX289">
            <v>10.328208020392852</v>
          </cell>
          <cell r="BY289">
            <v>0</v>
          </cell>
          <cell r="BZ289">
            <v>0</v>
          </cell>
          <cell r="CB289">
            <v>140.3117</v>
          </cell>
          <cell r="CC289">
            <v>145.1</v>
          </cell>
          <cell r="CD289">
            <v>145.1</v>
          </cell>
        </row>
        <row r="290">
          <cell r="A290">
            <v>1</v>
          </cell>
          <cell r="B290">
            <v>9</v>
          </cell>
          <cell r="C290" t="str">
            <v>NOV</v>
          </cell>
          <cell r="D290">
            <v>43040</v>
          </cell>
          <cell r="E290">
            <v>2017</v>
          </cell>
          <cell r="F290" t="str">
            <v>M.   ÁLVAREZ   M.    ( MANZANILLO  )</v>
          </cell>
          <cell r="G290">
            <v>3</v>
          </cell>
          <cell r="H290" t="str">
            <v>TC</v>
          </cell>
          <cell r="I290">
            <v>300</v>
          </cell>
          <cell r="J290">
            <v>300</v>
          </cell>
          <cell r="K290" t="str">
            <v>SEP</v>
          </cell>
          <cell r="L290">
            <v>1983</v>
          </cell>
          <cell r="M290" t="str">
            <v>OCC</v>
          </cell>
          <cell r="N290" t="str">
            <v>MANZANILL</v>
          </cell>
          <cell r="O290" t="str">
            <v>TER</v>
          </cell>
          <cell r="P290">
            <v>30560</v>
          </cell>
          <cell r="Q290">
            <v>23.46</v>
          </cell>
          <cell r="R290">
            <v>2.2799999999999998</v>
          </cell>
          <cell r="S290">
            <v>269.8286568358447</v>
          </cell>
          <cell r="T290">
            <v>0.05</v>
          </cell>
          <cell r="U290">
            <v>2017</v>
          </cell>
          <cell r="V290" t="str">
            <v>S</v>
          </cell>
          <cell r="W290" t="str">
            <v>COL</v>
          </cell>
          <cell r="X290">
            <v>0.27260000000000001</v>
          </cell>
          <cell r="Y290">
            <v>0.27260000000000001</v>
          </cell>
          <cell r="Z290">
            <v>0.18840000000000001</v>
          </cell>
          <cell r="AA290">
            <v>0.18840000000000001</v>
          </cell>
          <cell r="AB290">
            <v>0.02</v>
          </cell>
          <cell r="AC290">
            <v>0.02</v>
          </cell>
          <cell r="AD290">
            <v>0.02</v>
          </cell>
          <cell r="AE290">
            <v>0.1009</v>
          </cell>
          <cell r="AF290">
            <v>0.1009</v>
          </cell>
          <cell r="AG290">
            <v>0.27260000000000001</v>
          </cell>
          <cell r="AH290">
            <v>0.27260000000000001</v>
          </cell>
          <cell r="AI290">
            <v>0.1009</v>
          </cell>
          <cell r="AJ290">
            <v>7.6E-3</v>
          </cell>
          <cell r="AK290">
            <v>7.6E-3</v>
          </cell>
          <cell r="AL290">
            <v>7.6E-3</v>
          </cell>
          <cell r="AM290">
            <v>7.6E-3</v>
          </cell>
          <cell r="AN290">
            <v>7.6E-3</v>
          </cell>
          <cell r="AO290">
            <v>7.6E-3</v>
          </cell>
          <cell r="AP290">
            <v>7.6E-3</v>
          </cell>
          <cell r="AQ290">
            <v>7.6E-3</v>
          </cell>
          <cell r="AR290">
            <v>7.6E-3</v>
          </cell>
          <cell r="AS290">
            <v>7.6E-3</v>
          </cell>
          <cell r="AT290">
            <v>7.6E-3</v>
          </cell>
          <cell r="AU290">
            <v>7.6E-3</v>
          </cell>
          <cell r="AV290">
            <v>0.27260000000000001</v>
          </cell>
          <cell r="AW290">
            <v>0.27260000000000001</v>
          </cell>
          <cell r="AX290">
            <v>0.18840000000000001</v>
          </cell>
          <cell r="AY290">
            <v>0.18840000000000001</v>
          </cell>
          <cell r="AZ290">
            <v>0.02</v>
          </cell>
          <cell r="BA290">
            <v>0.02</v>
          </cell>
          <cell r="BB290">
            <v>0.02</v>
          </cell>
          <cell r="BC290">
            <v>0.1009</v>
          </cell>
          <cell r="BD290">
            <v>0.1009</v>
          </cell>
          <cell r="BE290">
            <v>0.27260000000000001</v>
          </cell>
          <cell r="BF290">
            <v>0.27260000000000001</v>
          </cell>
          <cell r="BG290">
            <v>0.1009</v>
          </cell>
          <cell r="BH290">
            <v>7.6E-3</v>
          </cell>
          <cell r="BI290">
            <v>7.6E-3</v>
          </cell>
          <cell r="BJ290">
            <v>7.6E-3</v>
          </cell>
          <cell r="BK290">
            <v>7.6E-3</v>
          </cell>
          <cell r="BL290">
            <v>7.6E-3</v>
          </cell>
          <cell r="BM290">
            <v>7.6E-3</v>
          </cell>
          <cell r="BN290">
            <v>7.6E-3</v>
          </cell>
          <cell r="BO290">
            <v>7.6E-3</v>
          </cell>
          <cell r="BP290">
            <v>7.6E-3</v>
          </cell>
          <cell r="BQ290">
            <v>7.6E-3</v>
          </cell>
          <cell r="BR290">
            <v>7.6E-3</v>
          </cell>
          <cell r="BS290">
            <v>7.6E-3</v>
          </cell>
          <cell r="BT290" t="str">
            <v>CFE</v>
          </cell>
          <cell r="BU290" t="str">
            <v>INT</v>
          </cell>
          <cell r="BV290">
            <v>23.46</v>
          </cell>
          <cell r="BW290">
            <v>23.46</v>
          </cell>
          <cell r="BX290">
            <v>6.711343164155319</v>
          </cell>
          <cell r="BZ290">
            <v>0</v>
          </cell>
          <cell r="CB290">
            <v>285</v>
          </cell>
          <cell r="CC290">
            <v>300</v>
          </cell>
          <cell r="CD290">
            <v>300</v>
          </cell>
        </row>
        <row r="291">
          <cell r="A291">
            <v>1</v>
          </cell>
          <cell r="B291">
            <v>4</v>
          </cell>
          <cell r="C291" t="str">
            <v>NOV</v>
          </cell>
          <cell r="D291">
            <v>43040</v>
          </cell>
          <cell r="E291">
            <v>2017</v>
          </cell>
          <cell r="F291" t="str">
            <v>M.   ÁLVAREZ   M.    ( MANZANILLO  )</v>
          </cell>
          <cell r="G291">
            <v>4</v>
          </cell>
          <cell r="H291" t="str">
            <v>TC</v>
          </cell>
          <cell r="I291">
            <v>300</v>
          </cell>
          <cell r="J291">
            <v>300</v>
          </cell>
          <cell r="K291" t="str">
            <v>ABR</v>
          </cell>
          <cell r="L291">
            <v>1984</v>
          </cell>
          <cell r="M291" t="str">
            <v>OCC</v>
          </cell>
          <cell r="N291" t="str">
            <v>MANZANILL</v>
          </cell>
          <cell r="O291" t="str">
            <v>TER</v>
          </cell>
          <cell r="P291">
            <v>30773</v>
          </cell>
          <cell r="Q291">
            <v>23.46</v>
          </cell>
          <cell r="R291">
            <v>3.3</v>
          </cell>
          <cell r="S291">
            <v>269.8286568358447</v>
          </cell>
          <cell r="T291">
            <v>0.05</v>
          </cell>
          <cell r="U291">
            <v>2017</v>
          </cell>
          <cell r="V291" t="str">
            <v>S</v>
          </cell>
          <cell r="W291" t="str">
            <v>COL</v>
          </cell>
          <cell r="X291">
            <v>0.21049999999999999</v>
          </cell>
          <cell r="Y291">
            <v>0.21049999999999999</v>
          </cell>
          <cell r="Z291">
            <v>0.14699999999999999</v>
          </cell>
          <cell r="AA291">
            <v>0.14699999999999999</v>
          </cell>
          <cell r="AB291">
            <v>0.02</v>
          </cell>
          <cell r="AC291">
            <v>0.02</v>
          </cell>
          <cell r="AD291">
            <v>0.02</v>
          </cell>
          <cell r="AE291">
            <v>0.1009</v>
          </cell>
          <cell r="AF291">
            <v>0.1009</v>
          </cell>
          <cell r="AG291">
            <v>0.21049999999999999</v>
          </cell>
          <cell r="AH291">
            <v>0.21049999999999999</v>
          </cell>
          <cell r="AI291">
            <v>0.1009</v>
          </cell>
          <cell r="AJ291">
            <v>1.0999999999999999E-2</v>
          </cell>
          <cell r="AK291">
            <v>1.0999999999999999E-2</v>
          </cell>
          <cell r="AL291">
            <v>1.0999999999999999E-2</v>
          </cell>
          <cell r="AM291">
            <v>1.0999999999999999E-2</v>
          </cell>
          <cell r="AN291">
            <v>1.0999999999999999E-2</v>
          </cell>
          <cell r="AO291">
            <v>1.0999999999999999E-2</v>
          </cell>
          <cell r="AP291">
            <v>1.0999999999999999E-2</v>
          </cell>
          <cell r="AQ291">
            <v>1.0999999999999999E-2</v>
          </cell>
          <cell r="AR291">
            <v>1.0999999999999999E-2</v>
          </cell>
          <cell r="AS291">
            <v>1.0999999999999999E-2</v>
          </cell>
          <cell r="AT291">
            <v>1.0999999999999999E-2</v>
          </cell>
          <cell r="AU291">
            <v>1.0999999999999999E-2</v>
          </cell>
          <cell r="AV291">
            <v>0.21049999999999999</v>
          </cell>
          <cell r="AW291">
            <v>0.21049999999999999</v>
          </cell>
          <cell r="AX291">
            <v>0.14699999999999999</v>
          </cell>
          <cell r="AY291">
            <v>0.14699999999999999</v>
          </cell>
          <cell r="AZ291">
            <v>0.02</v>
          </cell>
          <cell r="BA291">
            <v>0.02</v>
          </cell>
          <cell r="BB291">
            <v>0.02</v>
          </cell>
          <cell r="BC291">
            <v>0.1009</v>
          </cell>
          <cell r="BD291">
            <v>0.1009</v>
          </cell>
          <cell r="BE291">
            <v>0.21049999999999999</v>
          </cell>
          <cell r="BF291">
            <v>0.21049999999999999</v>
          </cell>
          <cell r="BG291">
            <v>0.1009</v>
          </cell>
          <cell r="BH291">
            <v>1.0999999999999999E-2</v>
          </cell>
          <cell r="BI291">
            <v>1.0999999999999999E-2</v>
          </cell>
          <cell r="BJ291">
            <v>1.0999999999999999E-2</v>
          </cell>
          <cell r="BK291">
            <v>1.0999999999999999E-2</v>
          </cell>
          <cell r="BL291">
            <v>1.0999999999999999E-2</v>
          </cell>
          <cell r="BM291">
            <v>1.0999999999999999E-2</v>
          </cell>
          <cell r="BN291">
            <v>1.0999999999999999E-2</v>
          </cell>
          <cell r="BO291">
            <v>1.0999999999999999E-2</v>
          </cell>
          <cell r="BP291">
            <v>1.0999999999999999E-2</v>
          </cell>
          <cell r="BQ291">
            <v>1.0999999999999999E-2</v>
          </cell>
          <cell r="BR291">
            <v>1.0999999999999999E-2</v>
          </cell>
          <cell r="BS291">
            <v>1.0999999999999999E-2</v>
          </cell>
          <cell r="BT291" t="str">
            <v>CFE</v>
          </cell>
          <cell r="BU291" t="str">
            <v>INT</v>
          </cell>
          <cell r="BV291">
            <v>23.46</v>
          </cell>
          <cell r="BW291">
            <v>23.46</v>
          </cell>
          <cell r="BX291">
            <v>6.711343164155319</v>
          </cell>
          <cell r="BZ291">
            <v>0</v>
          </cell>
          <cell r="CB291">
            <v>285</v>
          </cell>
          <cell r="CC291">
            <v>300</v>
          </cell>
          <cell r="CD291">
            <v>300</v>
          </cell>
        </row>
        <row r="292">
          <cell r="A292">
            <v>1</v>
          </cell>
          <cell r="B292">
            <v>4</v>
          </cell>
          <cell r="C292" t="str">
            <v>ABR</v>
          </cell>
          <cell r="D292">
            <v>45017</v>
          </cell>
          <cell r="E292">
            <v>2023</v>
          </cell>
          <cell r="F292" t="str">
            <v>PUNTA    PRIETA     II</v>
          </cell>
          <cell r="G292">
            <v>3</v>
          </cell>
          <cell r="H292" t="str">
            <v>TC</v>
          </cell>
          <cell r="I292">
            <v>37.5</v>
          </cell>
          <cell r="J292">
            <v>37.5</v>
          </cell>
          <cell r="K292" t="str">
            <v>ABR</v>
          </cell>
          <cell r="L292">
            <v>1985</v>
          </cell>
          <cell r="M292" t="str">
            <v>BACS</v>
          </cell>
          <cell r="N292" t="str">
            <v>PAZ</v>
          </cell>
          <cell r="O292" t="str">
            <v>TER</v>
          </cell>
          <cell r="P292">
            <v>31138</v>
          </cell>
          <cell r="Q292">
            <v>2.9325000000000001</v>
          </cell>
          <cell r="R292">
            <v>2.5274999999999999</v>
          </cell>
          <cell r="S292">
            <v>33.728582104480587</v>
          </cell>
          <cell r="T292">
            <v>2.1000000000000001E-2</v>
          </cell>
          <cell r="U292">
            <v>2023</v>
          </cell>
          <cell r="V292" t="str">
            <v>N</v>
          </cell>
          <cell r="W292" t="str">
            <v>BCS</v>
          </cell>
          <cell r="X292">
            <v>0.14330000000000001</v>
          </cell>
          <cell r="Y292">
            <v>0.14330000000000001</v>
          </cell>
          <cell r="Z292">
            <v>0.14330000000000001</v>
          </cell>
          <cell r="AA292">
            <v>0.14330000000000001</v>
          </cell>
          <cell r="AB292">
            <v>0.14330000000000001</v>
          </cell>
          <cell r="AC292">
            <v>0.14330000000000001</v>
          </cell>
          <cell r="AD292">
            <v>0.14330000000000001</v>
          </cell>
          <cell r="AE292">
            <v>0.14330000000000001</v>
          </cell>
          <cell r="AF292">
            <v>0.14330000000000001</v>
          </cell>
          <cell r="AG292">
            <v>0.14330000000000001</v>
          </cell>
          <cell r="AH292">
            <v>0.14330000000000001</v>
          </cell>
          <cell r="AI292">
            <v>0.14330000000000001</v>
          </cell>
          <cell r="AJ292">
            <v>6.7400000000000002E-2</v>
          </cell>
          <cell r="AK292">
            <v>6.7400000000000002E-2</v>
          </cell>
          <cell r="AL292">
            <v>6.7400000000000002E-2</v>
          </cell>
          <cell r="AM292">
            <v>6.7400000000000002E-2</v>
          </cell>
          <cell r="AN292">
            <v>6.7400000000000002E-2</v>
          </cell>
          <cell r="AO292">
            <v>6.7400000000000002E-2</v>
          </cell>
          <cell r="AP292">
            <v>6.7400000000000002E-2</v>
          </cell>
          <cell r="AQ292">
            <v>6.7400000000000002E-2</v>
          </cell>
          <cell r="AR292">
            <v>6.7400000000000002E-2</v>
          </cell>
          <cell r="AS292">
            <v>6.7400000000000002E-2</v>
          </cell>
          <cell r="AT292">
            <v>6.7400000000000002E-2</v>
          </cell>
          <cell r="AU292">
            <v>6.7400000000000002E-2</v>
          </cell>
          <cell r="AV292">
            <v>0.14330000000000001</v>
          </cell>
          <cell r="AW292">
            <v>0.14330000000000001</v>
          </cell>
          <cell r="AX292">
            <v>0.14330000000000001</v>
          </cell>
          <cell r="AY292">
            <v>0.14330000000000001</v>
          </cell>
          <cell r="AZ292">
            <v>0.14330000000000001</v>
          </cell>
          <cell r="BA292">
            <v>0.14330000000000001</v>
          </cell>
          <cell r="BB292">
            <v>0.14330000000000001</v>
          </cell>
          <cell r="BC292">
            <v>0.14330000000000001</v>
          </cell>
          <cell r="BD292">
            <v>0.14330000000000001</v>
          </cell>
          <cell r="BE292">
            <v>0.14330000000000001</v>
          </cell>
          <cell r="BF292">
            <v>0.14330000000000001</v>
          </cell>
          <cell r="BG292">
            <v>0.14330000000000001</v>
          </cell>
          <cell r="BH292">
            <v>6.7400000000000002E-2</v>
          </cell>
          <cell r="BI292">
            <v>6.7400000000000002E-2</v>
          </cell>
          <cell r="BJ292">
            <v>6.7400000000000002E-2</v>
          </cell>
          <cell r="BK292">
            <v>6.7400000000000002E-2</v>
          </cell>
          <cell r="BL292">
            <v>6.7400000000000002E-2</v>
          </cell>
          <cell r="BM292">
            <v>6.7400000000000002E-2</v>
          </cell>
          <cell r="BN292">
            <v>6.7400000000000002E-2</v>
          </cell>
          <cell r="BO292">
            <v>6.7400000000000002E-2</v>
          </cell>
          <cell r="BP292">
            <v>6.7400000000000002E-2</v>
          </cell>
          <cell r="BQ292">
            <v>6.7400000000000002E-2</v>
          </cell>
          <cell r="BR292">
            <v>6.7400000000000002E-2</v>
          </cell>
          <cell r="BS292">
            <v>6.7400000000000002E-2</v>
          </cell>
          <cell r="BT292" t="str">
            <v>CFE</v>
          </cell>
          <cell r="BU292" t="str">
            <v>BACS</v>
          </cell>
          <cell r="BV292">
            <v>2.9325000000000001</v>
          </cell>
          <cell r="BW292">
            <v>2.9325000000000001</v>
          </cell>
          <cell r="BX292">
            <v>0.83891789551941487</v>
          </cell>
          <cell r="BZ292">
            <v>0</v>
          </cell>
          <cell r="CB292">
            <v>36.712499999999999</v>
          </cell>
          <cell r="CC292">
            <v>37.5</v>
          </cell>
          <cell r="CD292">
            <v>37.5</v>
          </cell>
        </row>
        <row r="293">
          <cell r="A293">
            <v>1</v>
          </cell>
          <cell r="B293">
            <v>4</v>
          </cell>
          <cell r="C293" t="str">
            <v>NOV</v>
          </cell>
          <cell r="D293">
            <v>43040</v>
          </cell>
          <cell r="E293">
            <v>2017</v>
          </cell>
          <cell r="F293" t="str">
            <v>SAMALAYUCA</v>
          </cell>
          <cell r="G293">
            <v>1</v>
          </cell>
          <cell r="H293" t="str">
            <v>TC</v>
          </cell>
          <cell r="I293">
            <v>158</v>
          </cell>
          <cell r="J293">
            <v>158</v>
          </cell>
          <cell r="K293" t="str">
            <v>ABR</v>
          </cell>
          <cell r="L293">
            <v>1985</v>
          </cell>
          <cell r="M293" t="str">
            <v>NTE</v>
          </cell>
          <cell r="N293" t="str">
            <v>JUAREZ</v>
          </cell>
          <cell r="O293" t="str">
            <v>TER</v>
          </cell>
          <cell r="P293">
            <v>31138</v>
          </cell>
          <cell r="Q293">
            <v>12.355600000000001</v>
          </cell>
          <cell r="R293">
            <v>2.1172</v>
          </cell>
          <cell r="S293">
            <v>142.1097592668782</v>
          </cell>
          <cell r="T293">
            <v>0.05</v>
          </cell>
          <cell r="U293">
            <v>2017</v>
          </cell>
          <cell r="V293" t="str">
            <v>N</v>
          </cell>
          <cell r="W293" t="str">
            <v>CHIH</v>
          </cell>
          <cell r="X293">
            <v>4.9400000000000006E-2</v>
          </cell>
          <cell r="Y293">
            <v>4.9400000000000006E-2</v>
          </cell>
          <cell r="Z293">
            <v>3.9600000000000003E-2</v>
          </cell>
          <cell r="AA293">
            <v>3.9600000000000003E-2</v>
          </cell>
          <cell r="AB293">
            <v>0.02</v>
          </cell>
          <cell r="AC293">
            <v>0.02</v>
          </cell>
          <cell r="AD293">
            <v>0.02</v>
          </cell>
          <cell r="AE293">
            <v>0.1009</v>
          </cell>
          <cell r="AF293">
            <v>0.1009</v>
          </cell>
          <cell r="AG293">
            <v>4.9400000000000006E-2</v>
          </cell>
          <cell r="AH293">
            <v>4.9400000000000006E-2</v>
          </cell>
          <cell r="AI293">
            <v>0.1009</v>
          </cell>
          <cell r="AJ293">
            <v>1.34E-2</v>
          </cell>
          <cell r="AK293">
            <v>1.34E-2</v>
          </cell>
          <cell r="AL293">
            <v>1.34E-2</v>
          </cell>
          <cell r="AM293">
            <v>1.34E-2</v>
          </cell>
          <cell r="AN293">
            <v>1.34E-2</v>
          </cell>
          <cell r="AO293">
            <v>1.34E-2</v>
          </cell>
          <cell r="AP293">
            <v>1.34E-2</v>
          </cell>
          <cell r="AQ293">
            <v>1.34E-2</v>
          </cell>
          <cell r="AR293">
            <v>1.34E-2</v>
          </cell>
          <cell r="AS293">
            <v>1.34E-2</v>
          </cell>
          <cell r="AT293">
            <v>1.34E-2</v>
          </cell>
          <cell r="AU293">
            <v>1.34E-2</v>
          </cell>
          <cell r="AV293">
            <v>4.9400000000000006E-2</v>
          </cell>
          <cell r="AW293">
            <v>4.9400000000000006E-2</v>
          </cell>
          <cell r="AX293">
            <v>3.9600000000000003E-2</v>
          </cell>
          <cell r="AY293">
            <v>3.9600000000000003E-2</v>
          </cell>
          <cell r="AZ293">
            <v>0.02</v>
          </cell>
          <cell r="BA293">
            <v>0.02</v>
          </cell>
          <cell r="BB293">
            <v>0.02</v>
          </cell>
          <cell r="BC293">
            <v>0.1009</v>
          </cell>
          <cell r="BD293">
            <v>0.1009</v>
          </cell>
          <cell r="BE293">
            <v>4.9400000000000006E-2</v>
          </cell>
          <cell r="BF293">
            <v>4.9400000000000006E-2</v>
          </cell>
          <cell r="BG293">
            <v>0.1009</v>
          </cell>
          <cell r="BH293">
            <v>1.34E-2</v>
          </cell>
          <cell r="BI293">
            <v>1.34E-2</v>
          </cell>
          <cell r="BJ293">
            <v>1.34E-2</v>
          </cell>
          <cell r="BK293">
            <v>1.34E-2</v>
          </cell>
          <cell r="BL293">
            <v>1.34E-2</v>
          </cell>
          <cell r="BM293">
            <v>1.34E-2</v>
          </cell>
          <cell r="BN293">
            <v>1.34E-2</v>
          </cell>
          <cell r="BO293">
            <v>1.34E-2</v>
          </cell>
          <cell r="BP293">
            <v>1.34E-2</v>
          </cell>
          <cell r="BQ293">
            <v>1.34E-2</v>
          </cell>
          <cell r="BR293">
            <v>1.34E-2</v>
          </cell>
          <cell r="BS293">
            <v>1.34E-2</v>
          </cell>
          <cell r="BT293" t="str">
            <v>CFE</v>
          </cell>
          <cell r="BU293" t="str">
            <v>INT</v>
          </cell>
          <cell r="BV293">
            <v>12.355600000000001</v>
          </cell>
          <cell r="BW293">
            <v>12.355600000000001</v>
          </cell>
          <cell r="BX293">
            <v>3.5346407331218015</v>
          </cell>
          <cell r="BZ293">
            <v>0</v>
          </cell>
          <cell r="CB293">
            <v>150.1</v>
          </cell>
          <cell r="CC293">
            <v>158</v>
          </cell>
          <cell r="CD293">
            <v>158</v>
          </cell>
        </row>
        <row r="294">
          <cell r="A294">
            <v>1</v>
          </cell>
          <cell r="B294">
            <v>8</v>
          </cell>
          <cell r="C294" t="str">
            <v>FEB</v>
          </cell>
          <cell r="D294">
            <v>43132</v>
          </cell>
          <cell r="E294">
            <v>2018</v>
          </cell>
          <cell r="F294" t="str">
            <v>PUERTO    LIBERTAD</v>
          </cell>
          <cell r="G294">
            <v>1</v>
          </cell>
          <cell r="H294" t="str">
            <v>TC</v>
          </cell>
          <cell r="I294">
            <v>158</v>
          </cell>
          <cell r="J294">
            <v>158</v>
          </cell>
          <cell r="K294" t="str">
            <v>AGO</v>
          </cell>
          <cell r="L294">
            <v>1985</v>
          </cell>
          <cell r="M294" t="str">
            <v>NOR</v>
          </cell>
          <cell r="N294" t="str">
            <v>HERMOSILL</v>
          </cell>
          <cell r="O294" t="str">
            <v>TER</v>
          </cell>
          <cell r="P294">
            <v>31260</v>
          </cell>
          <cell r="Q294">
            <v>12.355600000000001</v>
          </cell>
          <cell r="R294">
            <v>0.80580000000000007</v>
          </cell>
          <cell r="S294">
            <v>142.1097592668782</v>
          </cell>
          <cell r="T294">
            <v>0.05</v>
          </cell>
          <cell r="U294">
            <v>2018</v>
          </cell>
          <cell r="V294" t="str">
            <v>N</v>
          </cell>
          <cell r="W294" t="str">
            <v>SON</v>
          </cell>
          <cell r="X294">
            <v>5.8549999999999998E-2</v>
          </cell>
          <cell r="Y294">
            <v>5.8549999999999998E-2</v>
          </cell>
          <cell r="Z294">
            <v>5.3699999999999998E-2</v>
          </cell>
          <cell r="AA294">
            <v>5.3699999999999998E-2</v>
          </cell>
          <cell r="AB294">
            <v>4.3999999999999997E-2</v>
          </cell>
          <cell r="AC294">
            <v>4.3999999999999997E-2</v>
          </cell>
          <cell r="AD294">
            <v>4.3999999999999997E-2</v>
          </cell>
          <cell r="AE294">
            <v>0.1009</v>
          </cell>
          <cell r="AF294">
            <v>0.1009</v>
          </cell>
          <cell r="AG294">
            <v>5.8549999999999998E-2</v>
          </cell>
          <cell r="AH294">
            <v>5.8549999999999998E-2</v>
          </cell>
          <cell r="AI294">
            <v>0.1009</v>
          </cell>
          <cell r="AJ294">
            <v>5.1000000000000004E-3</v>
          </cell>
          <cell r="AK294">
            <v>5.1000000000000004E-3</v>
          </cell>
          <cell r="AL294">
            <v>5.1000000000000004E-3</v>
          </cell>
          <cell r="AM294">
            <v>5.1000000000000004E-3</v>
          </cell>
          <cell r="AN294">
            <v>5.1000000000000004E-3</v>
          </cell>
          <cell r="AO294">
            <v>5.1000000000000004E-3</v>
          </cell>
          <cell r="AP294">
            <v>5.1000000000000004E-3</v>
          </cell>
          <cell r="AQ294">
            <v>5.1000000000000004E-3</v>
          </cell>
          <cell r="AR294">
            <v>5.1000000000000004E-3</v>
          </cell>
          <cell r="AS294">
            <v>5.1000000000000004E-3</v>
          </cell>
          <cell r="AT294">
            <v>5.1000000000000004E-3</v>
          </cell>
          <cell r="AU294">
            <v>5.1000000000000004E-3</v>
          </cell>
          <cell r="AV294">
            <v>5.8549999999999998E-2</v>
          </cell>
          <cell r="AW294">
            <v>5.8549999999999998E-2</v>
          </cell>
          <cell r="AX294">
            <v>5.3699999999999998E-2</v>
          </cell>
          <cell r="AY294">
            <v>5.3699999999999998E-2</v>
          </cell>
          <cell r="AZ294">
            <v>4.3999999999999997E-2</v>
          </cell>
          <cell r="BA294">
            <v>4.3999999999999997E-2</v>
          </cell>
          <cell r="BB294">
            <v>4.3999999999999997E-2</v>
          </cell>
          <cell r="BC294">
            <v>0.1009</v>
          </cell>
          <cell r="BD294">
            <v>0.1009</v>
          </cell>
          <cell r="BE294">
            <v>5.8549999999999998E-2</v>
          </cell>
          <cell r="BF294">
            <v>5.8549999999999998E-2</v>
          </cell>
          <cell r="BG294">
            <v>0.1009</v>
          </cell>
          <cell r="BH294">
            <v>5.1000000000000004E-3</v>
          </cell>
          <cell r="BI294">
            <v>5.1000000000000004E-3</v>
          </cell>
          <cell r="BJ294">
            <v>5.1000000000000004E-3</v>
          </cell>
          <cell r="BK294">
            <v>5.1000000000000004E-3</v>
          </cell>
          <cell r="BL294">
            <v>5.1000000000000004E-3</v>
          </cell>
          <cell r="BM294">
            <v>5.1000000000000004E-3</v>
          </cell>
          <cell r="BN294">
            <v>5.1000000000000004E-3</v>
          </cell>
          <cell r="BO294">
            <v>5.1000000000000004E-3</v>
          </cell>
          <cell r="BP294">
            <v>5.1000000000000004E-3</v>
          </cell>
          <cell r="BQ294">
            <v>5.1000000000000004E-3</v>
          </cell>
          <cell r="BR294">
            <v>5.1000000000000004E-3</v>
          </cell>
          <cell r="BS294">
            <v>5.1000000000000004E-3</v>
          </cell>
          <cell r="BT294" t="str">
            <v>CFE</v>
          </cell>
          <cell r="BU294" t="str">
            <v>INT</v>
          </cell>
          <cell r="BV294">
            <v>12.355600000000001</v>
          </cell>
          <cell r="BW294">
            <v>12.355600000000001</v>
          </cell>
          <cell r="BX294">
            <v>3.5346407331218015</v>
          </cell>
          <cell r="CB294">
            <v>150.1</v>
          </cell>
          <cell r="CC294">
            <v>158</v>
          </cell>
          <cell r="CD294">
            <v>158</v>
          </cell>
        </row>
        <row r="295">
          <cell r="A295">
            <v>1</v>
          </cell>
          <cell r="B295">
            <v>12</v>
          </cell>
          <cell r="C295" t="str">
            <v>NOV</v>
          </cell>
          <cell r="D295">
            <v>43040</v>
          </cell>
          <cell r="E295">
            <v>2017</v>
          </cell>
          <cell r="F295" t="str">
            <v>SAMALAYUCA</v>
          </cell>
          <cell r="G295">
            <v>2</v>
          </cell>
          <cell r="H295" t="str">
            <v>TC</v>
          </cell>
          <cell r="I295">
            <v>158</v>
          </cell>
          <cell r="J295">
            <v>158</v>
          </cell>
          <cell r="K295" t="str">
            <v>DIC</v>
          </cell>
          <cell r="L295">
            <v>1985</v>
          </cell>
          <cell r="M295" t="str">
            <v>NTE</v>
          </cell>
          <cell r="N295" t="str">
            <v>JUAREZ</v>
          </cell>
          <cell r="O295" t="str">
            <v>TER</v>
          </cell>
          <cell r="P295">
            <v>31382</v>
          </cell>
          <cell r="Q295">
            <v>12.355600000000001</v>
          </cell>
          <cell r="R295">
            <v>5.1507999999999994</v>
          </cell>
          <cell r="S295">
            <v>142.1097592668782</v>
          </cell>
          <cell r="T295">
            <v>0.05</v>
          </cell>
          <cell r="U295">
            <v>2017</v>
          </cell>
          <cell r="V295" t="str">
            <v>N</v>
          </cell>
          <cell r="W295" t="str">
            <v>CHIH</v>
          </cell>
          <cell r="X295">
            <v>0.12740000000000001</v>
          </cell>
          <cell r="Y295">
            <v>0.12740000000000001</v>
          </cell>
          <cell r="Z295">
            <v>9.1600000000000001E-2</v>
          </cell>
          <cell r="AA295">
            <v>9.1600000000000001E-2</v>
          </cell>
          <cell r="AB295">
            <v>0.02</v>
          </cell>
          <cell r="AC295">
            <v>0.02</v>
          </cell>
          <cell r="AD295">
            <v>0.02</v>
          </cell>
          <cell r="AE295">
            <v>0.1009</v>
          </cell>
          <cell r="AF295">
            <v>0.1009</v>
          </cell>
          <cell r="AG295">
            <v>0.12740000000000001</v>
          </cell>
          <cell r="AH295">
            <v>0.12740000000000001</v>
          </cell>
          <cell r="AI295">
            <v>0.1009</v>
          </cell>
          <cell r="AJ295">
            <v>3.2599999999999997E-2</v>
          </cell>
          <cell r="AK295">
            <v>3.2599999999999997E-2</v>
          </cell>
          <cell r="AL295">
            <v>3.2599999999999997E-2</v>
          </cell>
          <cell r="AM295">
            <v>3.2599999999999997E-2</v>
          </cell>
          <cell r="AN295">
            <v>3.2599999999999997E-2</v>
          </cell>
          <cell r="AO295">
            <v>3.2599999999999997E-2</v>
          </cell>
          <cell r="AP295">
            <v>3.2599999999999997E-2</v>
          </cell>
          <cell r="AQ295">
            <v>3.2599999999999997E-2</v>
          </cell>
          <cell r="AR295">
            <v>3.2599999999999997E-2</v>
          </cell>
          <cell r="AS295">
            <v>3.2599999999999997E-2</v>
          </cell>
          <cell r="AT295">
            <v>3.2599999999999997E-2</v>
          </cell>
          <cell r="AU295">
            <v>3.2599999999999997E-2</v>
          </cell>
          <cell r="AV295">
            <v>0.12740000000000001</v>
          </cell>
          <cell r="AW295">
            <v>0.12740000000000001</v>
          </cell>
          <cell r="AX295">
            <v>9.1600000000000001E-2</v>
          </cell>
          <cell r="AY295">
            <v>9.1600000000000001E-2</v>
          </cell>
          <cell r="AZ295">
            <v>0.02</v>
          </cell>
          <cell r="BA295">
            <v>0.02</v>
          </cell>
          <cell r="BB295">
            <v>0.02</v>
          </cell>
          <cell r="BC295">
            <v>0.1009</v>
          </cell>
          <cell r="BD295">
            <v>0.1009</v>
          </cell>
          <cell r="BE295">
            <v>0.12740000000000001</v>
          </cell>
          <cell r="BF295">
            <v>0.12740000000000001</v>
          </cell>
          <cell r="BG295">
            <v>0.1009</v>
          </cell>
          <cell r="BH295">
            <v>3.2599999999999997E-2</v>
          </cell>
          <cell r="BI295">
            <v>3.2599999999999997E-2</v>
          </cell>
          <cell r="BJ295">
            <v>3.2599999999999997E-2</v>
          </cell>
          <cell r="BK295">
            <v>3.2599999999999997E-2</v>
          </cell>
          <cell r="BL295">
            <v>3.2599999999999997E-2</v>
          </cell>
          <cell r="BM295">
            <v>3.2599999999999997E-2</v>
          </cell>
          <cell r="BN295">
            <v>3.2599999999999997E-2</v>
          </cell>
          <cell r="BO295">
            <v>3.2599999999999997E-2</v>
          </cell>
          <cell r="BP295">
            <v>3.2599999999999997E-2</v>
          </cell>
          <cell r="BQ295">
            <v>3.2599999999999997E-2</v>
          </cell>
          <cell r="BR295">
            <v>3.2599999999999997E-2</v>
          </cell>
          <cell r="BS295">
            <v>3.2599999999999997E-2</v>
          </cell>
          <cell r="BT295" t="str">
            <v>CFE</v>
          </cell>
          <cell r="BU295" t="str">
            <v>INT</v>
          </cell>
          <cell r="BV295">
            <v>12.355600000000001</v>
          </cell>
          <cell r="BW295">
            <v>12.355600000000001</v>
          </cell>
          <cell r="BX295">
            <v>3.5346407331218015</v>
          </cell>
          <cell r="BZ295">
            <v>0</v>
          </cell>
          <cell r="CB295">
            <v>150.1</v>
          </cell>
          <cell r="CC295">
            <v>158</v>
          </cell>
          <cell r="CD295">
            <v>158</v>
          </cell>
        </row>
        <row r="296">
          <cell r="A296">
            <v>1</v>
          </cell>
          <cell r="B296">
            <v>3</v>
          </cell>
          <cell r="C296" t="str">
            <v>FEB</v>
          </cell>
          <cell r="D296">
            <v>43132</v>
          </cell>
          <cell r="E296">
            <v>2018</v>
          </cell>
          <cell r="F296" t="str">
            <v>PUERTO    LIBERTAD</v>
          </cell>
          <cell r="G296">
            <v>2</v>
          </cell>
          <cell r="H296" t="str">
            <v>TC</v>
          </cell>
          <cell r="I296">
            <v>158</v>
          </cell>
          <cell r="J296">
            <v>158</v>
          </cell>
          <cell r="K296" t="str">
            <v>MAR</v>
          </cell>
          <cell r="L296">
            <v>1986</v>
          </cell>
          <cell r="M296" t="str">
            <v>NOR</v>
          </cell>
          <cell r="N296" t="str">
            <v>HERMOSILL</v>
          </cell>
          <cell r="O296" t="str">
            <v>TER</v>
          </cell>
          <cell r="P296">
            <v>31472</v>
          </cell>
          <cell r="Q296">
            <v>12.355600000000001</v>
          </cell>
          <cell r="R296">
            <v>5.4510000000000005</v>
          </cell>
          <cell r="S296">
            <v>142.1097592668782</v>
          </cell>
          <cell r="T296">
            <v>0.05</v>
          </cell>
          <cell r="U296">
            <v>2018</v>
          </cell>
          <cell r="V296" t="str">
            <v>N</v>
          </cell>
          <cell r="W296" t="str">
            <v>SON</v>
          </cell>
          <cell r="X296">
            <v>0.18770000000000001</v>
          </cell>
          <cell r="Y296">
            <v>0.18770000000000001</v>
          </cell>
          <cell r="Z296">
            <v>0.1598</v>
          </cell>
          <cell r="AA296">
            <v>0.1598</v>
          </cell>
          <cell r="AB296">
            <v>0.104</v>
          </cell>
          <cell r="AC296">
            <v>0.104</v>
          </cell>
          <cell r="AD296">
            <v>0.104</v>
          </cell>
          <cell r="AE296">
            <v>0.1009</v>
          </cell>
          <cell r="AF296">
            <v>0.1009</v>
          </cell>
          <cell r="AG296">
            <v>0.18770000000000001</v>
          </cell>
          <cell r="AH296">
            <v>0.18770000000000001</v>
          </cell>
          <cell r="AI296">
            <v>0.1009</v>
          </cell>
          <cell r="AJ296">
            <v>3.4500000000000003E-2</v>
          </cell>
          <cell r="AK296">
            <v>3.4500000000000003E-2</v>
          </cell>
          <cell r="AL296">
            <v>3.4500000000000003E-2</v>
          </cell>
          <cell r="AM296">
            <v>3.4500000000000003E-2</v>
          </cell>
          <cell r="AN296">
            <v>3.4500000000000003E-2</v>
          </cell>
          <cell r="AO296">
            <v>3.4500000000000003E-2</v>
          </cell>
          <cell r="AP296">
            <v>3.4500000000000003E-2</v>
          </cell>
          <cell r="AQ296">
            <v>3.4500000000000003E-2</v>
          </cell>
          <cell r="AR296">
            <v>3.4500000000000003E-2</v>
          </cell>
          <cell r="AS296">
            <v>3.4500000000000003E-2</v>
          </cell>
          <cell r="AT296">
            <v>3.4500000000000003E-2</v>
          </cell>
          <cell r="AU296">
            <v>3.4500000000000003E-2</v>
          </cell>
          <cell r="AV296">
            <v>0.18770000000000001</v>
          </cell>
          <cell r="AW296">
            <v>0.18770000000000001</v>
          </cell>
          <cell r="AX296">
            <v>0.1598</v>
          </cell>
          <cell r="AY296">
            <v>0.1598</v>
          </cell>
          <cell r="AZ296">
            <v>0.104</v>
          </cell>
          <cell r="BA296">
            <v>0.104</v>
          </cell>
          <cell r="BB296">
            <v>0.104</v>
          </cell>
          <cell r="BC296">
            <v>0.1009</v>
          </cell>
          <cell r="BD296">
            <v>0.1009</v>
          </cell>
          <cell r="BE296">
            <v>0.18770000000000001</v>
          </cell>
          <cell r="BF296">
            <v>0.18770000000000001</v>
          </cell>
          <cell r="BG296">
            <v>0.1009</v>
          </cell>
          <cell r="BH296">
            <v>3.4500000000000003E-2</v>
          </cell>
          <cell r="BI296">
            <v>3.4500000000000003E-2</v>
          </cell>
          <cell r="BJ296">
            <v>3.4500000000000003E-2</v>
          </cell>
          <cell r="BK296">
            <v>3.4500000000000003E-2</v>
          </cell>
          <cell r="BL296">
            <v>3.4500000000000003E-2</v>
          </cell>
          <cell r="BM296">
            <v>3.4500000000000003E-2</v>
          </cell>
          <cell r="BN296">
            <v>3.4500000000000003E-2</v>
          </cell>
          <cell r="BO296">
            <v>3.4500000000000003E-2</v>
          </cell>
          <cell r="BP296">
            <v>3.4500000000000003E-2</v>
          </cell>
          <cell r="BQ296">
            <v>3.4500000000000003E-2</v>
          </cell>
          <cell r="BR296">
            <v>3.4500000000000003E-2</v>
          </cell>
          <cell r="BS296">
            <v>3.4500000000000003E-2</v>
          </cell>
          <cell r="BT296" t="str">
            <v>CFE</v>
          </cell>
          <cell r="BU296" t="str">
            <v>INT</v>
          </cell>
          <cell r="BV296">
            <v>12.355600000000001</v>
          </cell>
          <cell r="BW296">
            <v>12.355600000000001</v>
          </cell>
          <cell r="BX296">
            <v>3.5346407331218015</v>
          </cell>
          <cell r="CB296">
            <v>150.1</v>
          </cell>
          <cell r="CC296">
            <v>158</v>
          </cell>
          <cell r="CD296">
            <v>158</v>
          </cell>
        </row>
        <row r="297">
          <cell r="A297">
            <v>1</v>
          </cell>
          <cell r="B297">
            <v>11</v>
          </cell>
          <cell r="C297" t="str">
            <v>ABR</v>
          </cell>
          <cell r="D297">
            <v>43556</v>
          </cell>
          <cell r="E297">
            <v>2019</v>
          </cell>
          <cell r="F297" t="str">
            <v>VILLA   DE   REYES     ( SLP)</v>
          </cell>
          <cell r="G297">
            <v>1</v>
          </cell>
          <cell r="H297" t="str">
            <v>TC</v>
          </cell>
          <cell r="I297">
            <v>350</v>
          </cell>
          <cell r="J297">
            <v>350</v>
          </cell>
          <cell r="K297" t="str">
            <v>NOV</v>
          </cell>
          <cell r="L297">
            <v>1986</v>
          </cell>
          <cell r="M297" t="str">
            <v>OCC</v>
          </cell>
          <cell r="N297" t="str">
            <v>SLP</v>
          </cell>
          <cell r="O297" t="str">
            <v>TER</v>
          </cell>
          <cell r="P297">
            <v>31717</v>
          </cell>
          <cell r="Q297">
            <v>27.37</v>
          </cell>
          <cell r="R297">
            <v>6.8250000000000002</v>
          </cell>
          <cell r="S297">
            <v>314.8000996418188</v>
          </cell>
          <cell r="T297">
            <v>3.5999999999999997E-2</v>
          </cell>
          <cell r="U297">
            <v>2019</v>
          </cell>
          <cell r="V297" t="str">
            <v>S</v>
          </cell>
          <cell r="W297" t="str">
            <v>SLP</v>
          </cell>
          <cell r="X297">
            <v>0.15920000000000001</v>
          </cell>
          <cell r="Y297">
            <v>0.15920000000000001</v>
          </cell>
          <cell r="Z297">
            <v>0.1128</v>
          </cell>
          <cell r="AA297">
            <v>0.1128</v>
          </cell>
          <cell r="AB297">
            <v>0.02</v>
          </cell>
          <cell r="AC297">
            <v>0.02</v>
          </cell>
          <cell r="AD297">
            <v>0.02</v>
          </cell>
          <cell r="AE297">
            <v>0.1009</v>
          </cell>
          <cell r="AF297">
            <v>0.1009</v>
          </cell>
          <cell r="AG297">
            <v>0.15920000000000001</v>
          </cell>
          <cell r="AH297">
            <v>0.15920000000000001</v>
          </cell>
          <cell r="AI297">
            <v>0.1009</v>
          </cell>
          <cell r="AJ297">
            <v>1.95E-2</v>
          </cell>
          <cell r="AK297">
            <v>1.95E-2</v>
          </cell>
          <cell r="AL297">
            <v>1.95E-2</v>
          </cell>
          <cell r="AM297">
            <v>1.95E-2</v>
          </cell>
          <cell r="AN297">
            <v>1.95E-2</v>
          </cell>
          <cell r="AO297">
            <v>1.95E-2</v>
          </cell>
          <cell r="AP297">
            <v>1.95E-2</v>
          </cell>
          <cell r="AQ297">
            <v>1.95E-2</v>
          </cell>
          <cell r="AR297">
            <v>1.95E-2</v>
          </cell>
          <cell r="AS297">
            <v>1.95E-2</v>
          </cell>
          <cell r="AT297">
            <v>1.95E-2</v>
          </cell>
          <cell r="AU297">
            <v>1.95E-2</v>
          </cell>
          <cell r="AV297">
            <v>0.15920000000000001</v>
          </cell>
          <cell r="AW297">
            <v>0.15920000000000001</v>
          </cell>
          <cell r="AX297">
            <v>0.1128</v>
          </cell>
          <cell r="AY297">
            <v>0.1128</v>
          </cell>
          <cell r="AZ297">
            <v>0.02</v>
          </cell>
          <cell r="BA297">
            <v>0.02</v>
          </cell>
          <cell r="BB297">
            <v>0.02</v>
          </cell>
          <cell r="BC297">
            <v>0.1009</v>
          </cell>
          <cell r="BD297">
            <v>0.1009</v>
          </cell>
          <cell r="BE297">
            <v>0.15920000000000001</v>
          </cell>
          <cell r="BF297">
            <v>0.15920000000000001</v>
          </cell>
          <cell r="BG297">
            <v>0.1009</v>
          </cell>
          <cell r="BH297">
            <v>1.95E-2</v>
          </cell>
          <cell r="BI297">
            <v>1.95E-2</v>
          </cell>
          <cell r="BJ297">
            <v>1.95E-2</v>
          </cell>
          <cell r="BK297">
            <v>1.95E-2</v>
          </cell>
          <cell r="BL297">
            <v>1.95E-2</v>
          </cell>
          <cell r="BM297">
            <v>1.95E-2</v>
          </cell>
          <cell r="BN297">
            <v>1.95E-2</v>
          </cell>
          <cell r="BO297">
            <v>1.95E-2</v>
          </cell>
          <cell r="BP297">
            <v>1.95E-2</v>
          </cell>
          <cell r="BQ297">
            <v>1.95E-2</v>
          </cell>
          <cell r="BR297">
            <v>1.95E-2</v>
          </cell>
          <cell r="BS297">
            <v>1.95E-2</v>
          </cell>
          <cell r="BT297" t="str">
            <v>CFE</v>
          </cell>
          <cell r="BU297" t="str">
            <v>INT</v>
          </cell>
          <cell r="BV297">
            <v>27.37</v>
          </cell>
          <cell r="BW297">
            <v>27.37</v>
          </cell>
          <cell r="BX297">
            <v>7.8299003581812059</v>
          </cell>
          <cell r="BZ297">
            <v>0</v>
          </cell>
          <cell r="CB297">
            <v>337.4</v>
          </cell>
          <cell r="CC297">
            <v>350</v>
          </cell>
          <cell r="CD297">
            <v>350</v>
          </cell>
        </row>
        <row r="298">
          <cell r="A298">
            <v>1</v>
          </cell>
          <cell r="B298">
            <v>10</v>
          </cell>
          <cell r="C298" t="str">
            <v>ABR</v>
          </cell>
          <cell r="D298">
            <v>43556</v>
          </cell>
          <cell r="E298">
            <v>2019</v>
          </cell>
          <cell r="F298" t="str">
            <v>VILLA   DE   REYES     ( SLP)</v>
          </cell>
          <cell r="G298">
            <v>2</v>
          </cell>
          <cell r="H298" t="str">
            <v>TC</v>
          </cell>
          <cell r="I298">
            <v>350</v>
          </cell>
          <cell r="J298">
            <v>350</v>
          </cell>
          <cell r="K298" t="str">
            <v>OCT</v>
          </cell>
          <cell r="L298">
            <v>1987</v>
          </cell>
          <cell r="M298" t="str">
            <v>OCC</v>
          </cell>
          <cell r="N298" t="str">
            <v>SLP</v>
          </cell>
          <cell r="O298" t="str">
            <v>TER</v>
          </cell>
          <cell r="P298">
            <v>32051</v>
          </cell>
          <cell r="Q298">
            <v>27.37</v>
          </cell>
          <cell r="R298">
            <v>84.42</v>
          </cell>
          <cell r="S298">
            <v>314.8000996418188</v>
          </cell>
          <cell r="T298">
            <v>3.5999999999999997E-2</v>
          </cell>
          <cell r="U298">
            <v>2019</v>
          </cell>
          <cell r="V298" t="str">
            <v>S</v>
          </cell>
          <cell r="W298" t="str">
            <v>SLP</v>
          </cell>
          <cell r="X298">
            <v>0.15665000000000001</v>
          </cell>
          <cell r="Y298">
            <v>0.15665000000000001</v>
          </cell>
          <cell r="Z298">
            <v>0.1111</v>
          </cell>
          <cell r="AA298">
            <v>0.1111</v>
          </cell>
          <cell r="AB298">
            <v>0.02</v>
          </cell>
          <cell r="AC298">
            <v>0.02</v>
          </cell>
          <cell r="AD298">
            <v>0.02</v>
          </cell>
          <cell r="AE298">
            <v>0.1009</v>
          </cell>
          <cell r="AF298">
            <v>0.1009</v>
          </cell>
          <cell r="AG298">
            <v>0.15665000000000001</v>
          </cell>
          <cell r="AH298">
            <v>0.15665000000000001</v>
          </cell>
          <cell r="AI298">
            <v>0.1009</v>
          </cell>
          <cell r="AJ298">
            <v>0.2412</v>
          </cell>
          <cell r="AK298">
            <v>0.2412</v>
          </cell>
          <cell r="AL298">
            <v>0.2412</v>
          </cell>
          <cell r="AM298">
            <v>0.2412</v>
          </cell>
          <cell r="AN298">
            <v>0.2412</v>
          </cell>
          <cell r="AO298">
            <v>0.2412</v>
          </cell>
          <cell r="AP298">
            <v>0.2412</v>
          </cell>
          <cell r="AQ298">
            <v>0.2412</v>
          </cell>
          <cell r="AR298">
            <v>0.2412</v>
          </cell>
          <cell r="AS298">
            <v>0.2412</v>
          </cell>
          <cell r="AT298">
            <v>0.2412</v>
          </cell>
          <cell r="AU298">
            <v>0.2412</v>
          </cell>
          <cell r="AV298">
            <v>0.15665000000000001</v>
          </cell>
          <cell r="AW298">
            <v>0.15665000000000001</v>
          </cell>
          <cell r="AX298">
            <v>0.1111</v>
          </cell>
          <cell r="AY298">
            <v>0.1111</v>
          </cell>
          <cell r="AZ298">
            <v>0.02</v>
          </cell>
          <cell r="BA298">
            <v>0.02</v>
          </cell>
          <cell r="BB298">
            <v>0.02</v>
          </cell>
          <cell r="BC298">
            <v>0.1009</v>
          </cell>
          <cell r="BD298">
            <v>0.1009</v>
          </cell>
          <cell r="BE298">
            <v>0.15665000000000001</v>
          </cell>
          <cell r="BF298">
            <v>0.15665000000000001</v>
          </cell>
          <cell r="BG298">
            <v>0.1009</v>
          </cell>
          <cell r="BH298">
            <v>0.2412</v>
          </cell>
          <cell r="BI298">
            <v>0.2412</v>
          </cell>
          <cell r="BJ298">
            <v>0.2412</v>
          </cell>
          <cell r="BK298">
            <v>0.2412</v>
          </cell>
          <cell r="BL298">
            <v>0.2412</v>
          </cell>
          <cell r="BM298">
            <v>0.2412</v>
          </cell>
          <cell r="BN298">
            <v>0.2412</v>
          </cell>
          <cell r="BO298">
            <v>0.2412</v>
          </cell>
          <cell r="BP298">
            <v>0.2412</v>
          </cell>
          <cell r="BQ298">
            <v>0.2412</v>
          </cell>
          <cell r="BR298">
            <v>0.2412</v>
          </cell>
          <cell r="BS298">
            <v>0.2412</v>
          </cell>
          <cell r="BT298" t="str">
            <v>CFE</v>
          </cell>
          <cell r="BU298" t="str">
            <v>INT</v>
          </cell>
          <cell r="BV298">
            <v>27.37</v>
          </cell>
          <cell r="BW298">
            <v>27.37</v>
          </cell>
          <cell r="BX298">
            <v>7.8299003581812059</v>
          </cell>
          <cell r="BZ298">
            <v>0</v>
          </cell>
          <cell r="CB298">
            <v>337.4</v>
          </cell>
          <cell r="CC298">
            <v>350</v>
          </cell>
          <cell r="CD298">
            <v>350</v>
          </cell>
        </row>
        <row r="299">
          <cell r="A299">
            <v>1</v>
          </cell>
          <cell r="B299">
            <v>9</v>
          </cell>
          <cell r="C299" t="str">
            <v>FEB</v>
          </cell>
          <cell r="D299">
            <v>43132</v>
          </cell>
          <cell r="E299">
            <v>2018</v>
          </cell>
          <cell r="F299" t="str">
            <v>PUERTO    LIBERTAD</v>
          </cell>
          <cell r="G299">
            <v>3</v>
          </cell>
          <cell r="H299" t="str">
            <v>TC</v>
          </cell>
          <cell r="I299">
            <v>158</v>
          </cell>
          <cell r="J299">
            <v>158</v>
          </cell>
          <cell r="K299" t="str">
            <v>SEP</v>
          </cell>
          <cell r="L299">
            <v>1988</v>
          </cell>
          <cell r="M299" t="str">
            <v>NOR</v>
          </cell>
          <cell r="N299" t="str">
            <v>HERMOSILL</v>
          </cell>
          <cell r="O299" t="str">
            <v>TER</v>
          </cell>
          <cell r="P299">
            <v>32387</v>
          </cell>
          <cell r="Q299">
            <v>12.355600000000001</v>
          </cell>
          <cell r="R299">
            <v>2.133</v>
          </cell>
          <cell r="S299">
            <v>142.1097592668782</v>
          </cell>
          <cell r="T299">
            <v>0.05</v>
          </cell>
          <cell r="U299">
            <v>2018</v>
          </cell>
          <cell r="V299" t="str">
            <v>N</v>
          </cell>
          <cell r="W299" t="str">
            <v>SON</v>
          </cell>
          <cell r="X299">
            <v>0.11330000000000001</v>
          </cell>
          <cell r="Y299">
            <v>0.11330000000000001</v>
          </cell>
          <cell r="Z299">
            <v>0.1082</v>
          </cell>
          <cell r="AA299">
            <v>0.1082</v>
          </cell>
          <cell r="AB299">
            <v>9.8000000000000004E-2</v>
          </cell>
          <cell r="AC299">
            <v>9.8000000000000004E-2</v>
          </cell>
          <cell r="AD299">
            <v>9.8000000000000004E-2</v>
          </cell>
          <cell r="AE299">
            <v>0.1009</v>
          </cell>
          <cell r="AF299">
            <v>0.1009</v>
          </cell>
          <cell r="AG299">
            <v>0.11330000000000001</v>
          </cell>
          <cell r="AH299">
            <v>0.11330000000000001</v>
          </cell>
          <cell r="AI299">
            <v>0.1009</v>
          </cell>
          <cell r="AJ299">
            <v>1.35E-2</v>
          </cell>
          <cell r="AK299">
            <v>1.35E-2</v>
          </cell>
          <cell r="AL299">
            <v>1.35E-2</v>
          </cell>
          <cell r="AM299">
            <v>1.35E-2</v>
          </cell>
          <cell r="AN299">
            <v>1.35E-2</v>
          </cell>
          <cell r="AO299">
            <v>1.35E-2</v>
          </cell>
          <cell r="AP299">
            <v>1.35E-2</v>
          </cell>
          <cell r="AQ299">
            <v>1.35E-2</v>
          </cell>
          <cell r="AR299">
            <v>1.35E-2</v>
          </cell>
          <cell r="AS299">
            <v>1.35E-2</v>
          </cell>
          <cell r="AT299">
            <v>1.35E-2</v>
          </cell>
          <cell r="AU299">
            <v>1.35E-2</v>
          </cell>
          <cell r="AV299">
            <v>0.11330000000000001</v>
          </cell>
          <cell r="AW299">
            <v>0.11330000000000001</v>
          </cell>
          <cell r="AX299">
            <v>0.1082</v>
          </cell>
          <cell r="AY299">
            <v>0.1082</v>
          </cell>
          <cell r="AZ299">
            <v>9.8000000000000004E-2</v>
          </cell>
          <cell r="BA299">
            <v>9.8000000000000004E-2</v>
          </cell>
          <cell r="BB299">
            <v>9.8000000000000004E-2</v>
          </cell>
          <cell r="BC299">
            <v>0.1009</v>
          </cell>
          <cell r="BD299">
            <v>0.1009</v>
          </cell>
          <cell r="BE299">
            <v>0.11330000000000001</v>
          </cell>
          <cell r="BF299">
            <v>0.11330000000000001</v>
          </cell>
          <cell r="BG299">
            <v>0.1009</v>
          </cell>
          <cell r="BH299">
            <v>1.35E-2</v>
          </cell>
          <cell r="BI299">
            <v>1.35E-2</v>
          </cell>
          <cell r="BJ299">
            <v>1.35E-2</v>
          </cell>
          <cell r="BK299">
            <v>1.35E-2</v>
          </cell>
          <cell r="BL299">
            <v>1.35E-2</v>
          </cell>
          <cell r="BM299">
            <v>1.35E-2</v>
          </cell>
          <cell r="BN299">
            <v>1.35E-2</v>
          </cell>
          <cell r="BO299">
            <v>1.35E-2</v>
          </cell>
          <cell r="BP299">
            <v>1.35E-2</v>
          </cell>
          <cell r="BQ299">
            <v>1.35E-2</v>
          </cell>
          <cell r="BR299">
            <v>1.35E-2</v>
          </cell>
          <cell r="BS299">
            <v>1.35E-2</v>
          </cell>
          <cell r="BT299" t="str">
            <v>CFE</v>
          </cell>
          <cell r="BU299" t="str">
            <v>INT</v>
          </cell>
          <cell r="BV299">
            <v>12.355600000000001</v>
          </cell>
          <cell r="BW299">
            <v>12.355600000000001</v>
          </cell>
          <cell r="BX299">
            <v>3.5346407331218015</v>
          </cell>
          <cell r="CB299">
            <v>150.1</v>
          </cell>
          <cell r="CC299">
            <v>158</v>
          </cell>
          <cell r="CD299">
            <v>158</v>
          </cell>
        </row>
        <row r="300">
          <cell r="A300">
            <v>1</v>
          </cell>
          <cell r="B300">
            <v>5</v>
          </cell>
          <cell r="C300" t="str">
            <v>ENE</v>
          </cell>
          <cell r="D300">
            <v>44197</v>
          </cell>
          <cell r="E300">
            <v>2021</v>
          </cell>
          <cell r="F300" t="str">
            <v>MANZANILLO      II</v>
          </cell>
          <cell r="G300">
            <v>2</v>
          </cell>
          <cell r="H300" t="str">
            <v>TC</v>
          </cell>
          <cell r="I300">
            <v>350</v>
          </cell>
          <cell r="J300">
            <v>350</v>
          </cell>
          <cell r="K300" t="str">
            <v>MAY</v>
          </cell>
          <cell r="L300">
            <v>1989</v>
          </cell>
          <cell r="M300" t="str">
            <v>OCC</v>
          </cell>
          <cell r="N300" t="str">
            <v>MANZANILL</v>
          </cell>
          <cell r="O300" t="str">
            <v>TER</v>
          </cell>
          <cell r="P300">
            <v>32629</v>
          </cell>
          <cell r="Q300">
            <v>27.37</v>
          </cell>
          <cell r="R300">
            <v>8.3650000000000002</v>
          </cell>
          <cell r="S300">
            <v>314.8000996418188</v>
          </cell>
          <cell r="T300">
            <v>3.5999999999999997E-2</v>
          </cell>
          <cell r="U300">
            <v>2021</v>
          </cell>
          <cell r="V300" t="str">
            <v>S</v>
          </cell>
          <cell r="W300" t="str">
            <v>COL</v>
          </cell>
          <cell r="X300">
            <v>0.23945</v>
          </cell>
          <cell r="Y300">
            <v>0.23945</v>
          </cell>
          <cell r="Z300">
            <v>0.1663</v>
          </cell>
          <cell r="AA300">
            <v>0.1663</v>
          </cell>
          <cell r="AB300">
            <v>0.02</v>
          </cell>
          <cell r="AC300">
            <v>0.02</v>
          </cell>
          <cell r="AD300">
            <v>0.02</v>
          </cell>
          <cell r="AE300">
            <v>0.1009</v>
          </cell>
          <cell r="AF300">
            <v>0.1009</v>
          </cell>
          <cell r="AG300">
            <v>0.23945</v>
          </cell>
          <cell r="AH300">
            <v>0.23945</v>
          </cell>
          <cell r="AI300">
            <v>0.1009</v>
          </cell>
          <cell r="AJ300">
            <v>2.3900000000000001E-2</v>
          </cell>
          <cell r="AK300">
            <v>2.3900000000000001E-2</v>
          </cell>
          <cell r="AL300">
            <v>2.3900000000000001E-2</v>
          </cell>
          <cell r="AM300">
            <v>2.3900000000000001E-2</v>
          </cell>
          <cell r="AN300">
            <v>2.3900000000000001E-2</v>
          </cell>
          <cell r="AO300">
            <v>2.3900000000000001E-2</v>
          </cell>
          <cell r="AP300">
            <v>2.3900000000000001E-2</v>
          </cell>
          <cell r="AQ300">
            <v>2.3900000000000001E-2</v>
          </cell>
          <cell r="AR300">
            <v>2.3900000000000001E-2</v>
          </cell>
          <cell r="AS300">
            <v>2.3900000000000001E-2</v>
          </cell>
          <cell r="AT300">
            <v>2.3900000000000001E-2</v>
          </cell>
          <cell r="AU300">
            <v>2.3900000000000001E-2</v>
          </cell>
          <cell r="AV300">
            <v>0.23945</v>
          </cell>
          <cell r="AW300">
            <v>0.23945</v>
          </cell>
          <cell r="AX300">
            <v>0.1663</v>
          </cell>
          <cell r="AY300">
            <v>0.1663</v>
          </cell>
          <cell r="AZ300">
            <v>0.02</v>
          </cell>
          <cell r="BA300">
            <v>0.02</v>
          </cell>
          <cell r="BB300">
            <v>0.02</v>
          </cell>
          <cell r="BC300">
            <v>0.1009</v>
          </cell>
          <cell r="BD300">
            <v>0.1009</v>
          </cell>
          <cell r="BE300">
            <v>0.23945</v>
          </cell>
          <cell r="BF300">
            <v>0.23945</v>
          </cell>
          <cell r="BG300">
            <v>0.1009</v>
          </cell>
          <cell r="BH300">
            <v>2.3900000000000001E-2</v>
          </cell>
          <cell r="BI300">
            <v>2.3900000000000001E-2</v>
          </cell>
          <cell r="BJ300">
            <v>2.3900000000000001E-2</v>
          </cell>
          <cell r="BK300">
            <v>2.3900000000000001E-2</v>
          </cell>
          <cell r="BL300">
            <v>2.3900000000000001E-2</v>
          </cell>
          <cell r="BM300">
            <v>2.3900000000000001E-2</v>
          </cell>
          <cell r="BN300">
            <v>2.3900000000000001E-2</v>
          </cell>
          <cell r="BO300">
            <v>2.3900000000000001E-2</v>
          </cell>
          <cell r="BP300">
            <v>2.3900000000000001E-2</v>
          </cell>
          <cell r="BQ300">
            <v>2.3900000000000001E-2</v>
          </cell>
          <cell r="BR300">
            <v>2.3900000000000001E-2</v>
          </cell>
          <cell r="BS300">
            <v>2.3900000000000001E-2</v>
          </cell>
          <cell r="BT300" t="str">
            <v>CFE</v>
          </cell>
          <cell r="BU300" t="str">
            <v>INT</v>
          </cell>
          <cell r="BV300">
            <v>27.37</v>
          </cell>
          <cell r="BW300">
            <v>27.37</v>
          </cell>
          <cell r="BX300">
            <v>7.8299003581812059</v>
          </cell>
          <cell r="BZ300">
            <v>0</v>
          </cell>
          <cell r="CA300" t="str">
            <v>C</v>
          </cell>
          <cell r="CB300">
            <v>337.4</v>
          </cell>
          <cell r="CC300">
            <v>350</v>
          </cell>
          <cell r="CD300">
            <v>350</v>
          </cell>
        </row>
        <row r="301">
          <cell r="A301">
            <v>1</v>
          </cell>
          <cell r="B301">
            <v>7</v>
          </cell>
          <cell r="C301" t="str">
            <v>JUN</v>
          </cell>
          <cell r="D301">
            <v>43983</v>
          </cell>
          <cell r="E301">
            <v>2020</v>
          </cell>
          <cell r="F301" t="str">
            <v>MANZANILLO      II</v>
          </cell>
          <cell r="G301">
            <v>1</v>
          </cell>
          <cell r="H301" t="str">
            <v>TC</v>
          </cell>
          <cell r="I301">
            <v>350</v>
          </cell>
          <cell r="J301">
            <v>350</v>
          </cell>
          <cell r="K301" t="str">
            <v>JUL</v>
          </cell>
          <cell r="L301">
            <v>1989</v>
          </cell>
          <cell r="M301" t="str">
            <v>OCC</v>
          </cell>
          <cell r="N301" t="str">
            <v>MANZANILL</v>
          </cell>
          <cell r="O301" t="str">
            <v>TER</v>
          </cell>
          <cell r="P301">
            <v>32690</v>
          </cell>
          <cell r="Q301">
            <v>27.37</v>
          </cell>
          <cell r="R301">
            <v>7.6999999999999993</v>
          </cell>
          <cell r="S301">
            <v>314.8000996418188</v>
          </cell>
          <cell r="T301">
            <v>3.5999999999999997E-2</v>
          </cell>
          <cell r="U301">
            <v>2020</v>
          </cell>
          <cell r="V301" t="str">
            <v>S</v>
          </cell>
          <cell r="W301" t="str">
            <v>COL</v>
          </cell>
          <cell r="X301">
            <v>0.23375000000000001</v>
          </cell>
          <cell r="Y301">
            <v>0.23375000000000001</v>
          </cell>
          <cell r="Z301">
            <v>0.16250000000000001</v>
          </cell>
          <cell r="AA301">
            <v>0.16250000000000001</v>
          </cell>
          <cell r="AB301">
            <v>0.02</v>
          </cell>
          <cell r="AC301">
            <v>0.02</v>
          </cell>
          <cell r="AD301">
            <v>0.02</v>
          </cell>
          <cell r="AE301">
            <v>0.1009</v>
          </cell>
          <cell r="AF301">
            <v>0.1009</v>
          </cell>
          <cell r="AG301">
            <v>0.23375000000000001</v>
          </cell>
          <cell r="AH301">
            <v>0.23375000000000001</v>
          </cell>
          <cell r="AI301">
            <v>0.1009</v>
          </cell>
          <cell r="AJ301">
            <v>2.1999999999999999E-2</v>
          </cell>
          <cell r="AK301">
            <v>2.1999999999999999E-2</v>
          </cell>
          <cell r="AL301">
            <v>2.1999999999999999E-2</v>
          </cell>
          <cell r="AM301">
            <v>2.1999999999999999E-2</v>
          </cell>
          <cell r="AN301">
            <v>2.1999999999999999E-2</v>
          </cell>
          <cell r="AO301">
            <v>2.1999999999999999E-2</v>
          </cell>
          <cell r="AP301">
            <v>2.1999999999999999E-2</v>
          </cell>
          <cell r="AQ301">
            <v>2.1999999999999999E-2</v>
          </cell>
          <cell r="AR301">
            <v>2.1999999999999999E-2</v>
          </cell>
          <cell r="AS301">
            <v>2.1999999999999999E-2</v>
          </cell>
          <cell r="AT301">
            <v>2.1999999999999999E-2</v>
          </cell>
          <cell r="AU301">
            <v>2.1999999999999999E-2</v>
          </cell>
          <cell r="AV301">
            <v>0.23375000000000001</v>
          </cell>
          <cell r="AW301">
            <v>0.23375000000000001</v>
          </cell>
          <cell r="AX301">
            <v>0.16250000000000001</v>
          </cell>
          <cell r="AY301">
            <v>0.16250000000000001</v>
          </cell>
          <cell r="AZ301">
            <v>0.02</v>
          </cell>
          <cell r="BA301">
            <v>0.02</v>
          </cell>
          <cell r="BB301">
            <v>0.02</v>
          </cell>
          <cell r="BC301">
            <v>0.1009</v>
          </cell>
          <cell r="BD301">
            <v>0.1009</v>
          </cell>
          <cell r="BE301">
            <v>0.23375000000000001</v>
          </cell>
          <cell r="BF301">
            <v>0.23375000000000001</v>
          </cell>
          <cell r="BG301">
            <v>0.1009</v>
          </cell>
          <cell r="BH301">
            <v>2.1999999999999999E-2</v>
          </cell>
          <cell r="BI301">
            <v>2.1999999999999999E-2</v>
          </cell>
          <cell r="BJ301">
            <v>2.1999999999999999E-2</v>
          </cell>
          <cell r="BK301">
            <v>2.1999999999999999E-2</v>
          </cell>
          <cell r="BL301">
            <v>2.1999999999999999E-2</v>
          </cell>
          <cell r="BM301">
            <v>2.1999999999999999E-2</v>
          </cell>
          <cell r="BN301">
            <v>2.1999999999999999E-2</v>
          </cell>
          <cell r="BO301">
            <v>2.1999999999999999E-2</v>
          </cell>
          <cell r="BP301">
            <v>2.1999999999999999E-2</v>
          </cell>
          <cell r="BQ301">
            <v>2.1999999999999999E-2</v>
          </cell>
          <cell r="BR301">
            <v>2.1999999999999999E-2</v>
          </cell>
          <cell r="BS301">
            <v>2.1999999999999999E-2</v>
          </cell>
          <cell r="BT301" t="str">
            <v>CFE</v>
          </cell>
          <cell r="BU301" t="str">
            <v>INT</v>
          </cell>
          <cell r="BV301">
            <v>27.37</v>
          </cell>
          <cell r="BW301">
            <v>27.37</v>
          </cell>
          <cell r="BX301">
            <v>7.8299003581812059</v>
          </cell>
          <cell r="BZ301">
            <v>0</v>
          </cell>
          <cell r="CA301" t="str">
            <v>C</v>
          </cell>
          <cell r="CB301">
            <v>337.4</v>
          </cell>
          <cell r="CC301">
            <v>350</v>
          </cell>
          <cell r="CD301">
            <v>350</v>
          </cell>
        </row>
        <row r="302">
          <cell r="A302">
            <v>1</v>
          </cell>
          <cell r="B302">
            <v>9</v>
          </cell>
          <cell r="C302" t="str">
            <v>FEB</v>
          </cell>
          <cell r="D302">
            <v>43132</v>
          </cell>
          <cell r="E302">
            <v>2018</v>
          </cell>
          <cell r="F302" t="str">
            <v>PUERTO    LIBERTAD</v>
          </cell>
          <cell r="G302">
            <v>4</v>
          </cell>
          <cell r="H302" t="str">
            <v>TC</v>
          </cell>
          <cell r="I302">
            <v>158</v>
          </cell>
          <cell r="J302">
            <v>158</v>
          </cell>
          <cell r="K302" t="str">
            <v>SEP</v>
          </cell>
          <cell r="L302">
            <v>1989</v>
          </cell>
          <cell r="M302" t="str">
            <v>NOR</v>
          </cell>
          <cell r="N302" t="str">
            <v>HERMOSILL</v>
          </cell>
          <cell r="O302" t="str">
            <v>TER</v>
          </cell>
          <cell r="P302">
            <v>32752</v>
          </cell>
          <cell r="Q302">
            <v>12.355600000000001</v>
          </cell>
          <cell r="R302">
            <v>4.3449999999999998</v>
          </cell>
          <cell r="S302">
            <v>142.1097592668782</v>
          </cell>
          <cell r="T302">
            <v>0.05</v>
          </cell>
          <cell r="U302">
            <v>2018</v>
          </cell>
          <cell r="V302" t="str">
            <v>N</v>
          </cell>
          <cell r="W302" t="str">
            <v>SON</v>
          </cell>
          <cell r="X302">
            <v>5.8850000000000006E-2</v>
          </cell>
          <cell r="Y302">
            <v>5.8850000000000006E-2</v>
          </cell>
          <cell r="Z302">
            <v>5.3900000000000003E-2</v>
          </cell>
          <cell r="AA302">
            <v>5.3900000000000003E-2</v>
          </cell>
          <cell r="AB302">
            <v>4.3999999999999997E-2</v>
          </cell>
          <cell r="AC302">
            <v>4.3999999999999997E-2</v>
          </cell>
          <cell r="AD302">
            <v>4.3999999999999997E-2</v>
          </cell>
          <cell r="AE302">
            <v>0.1009</v>
          </cell>
          <cell r="AF302">
            <v>0.1009</v>
          </cell>
          <cell r="AG302">
            <v>5.8850000000000006E-2</v>
          </cell>
          <cell r="AH302">
            <v>5.8850000000000006E-2</v>
          </cell>
          <cell r="AI302">
            <v>0.1009</v>
          </cell>
          <cell r="AJ302">
            <v>2.75E-2</v>
          </cell>
          <cell r="AK302">
            <v>2.75E-2</v>
          </cell>
          <cell r="AL302">
            <v>2.75E-2</v>
          </cell>
          <cell r="AM302">
            <v>2.75E-2</v>
          </cell>
          <cell r="AN302">
            <v>2.75E-2</v>
          </cell>
          <cell r="AO302">
            <v>2.75E-2</v>
          </cell>
          <cell r="AP302">
            <v>2.75E-2</v>
          </cell>
          <cell r="AQ302">
            <v>2.75E-2</v>
          </cell>
          <cell r="AR302">
            <v>2.75E-2</v>
          </cell>
          <cell r="AS302">
            <v>2.75E-2</v>
          </cell>
          <cell r="AT302">
            <v>2.75E-2</v>
          </cell>
          <cell r="AU302">
            <v>2.75E-2</v>
          </cell>
          <cell r="AV302">
            <v>5.8850000000000006E-2</v>
          </cell>
          <cell r="AW302">
            <v>5.8850000000000006E-2</v>
          </cell>
          <cell r="AX302">
            <v>5.3900000000000003E-2</v>
          </cell>
          <cell r="AY302">
            <v>5.3900000000000003E-2</v>
          </cell>
          <cell r="AZ302">
            <v>4.3999999999999997E-2</v>
          </cell>
          <cell r="BA302">
            <v>4.3999999999999997E-2</v>
          </cell>
          <cell r="BB302">
            <v>4.3999999999999997E-2</v>
          </cell>
          <cell r="BC302">
            <v>0.1009</v>
          </cell>
          <cell r="BD302">
            <v>0.1009</v>
          </cell>
          <cell r="BE302">
            <v>5.8850000000000006E-2</v>
          </cell>
          <cell r="BF302">
            <v>5.8850000000000006E-2</v>
          </cell>
          <cell r="BG302">
            <v>0.1009</v>
          </cell>
          <cell r="BH302">
            <v>2.75E-2</v>
          </cell>
          <cell r="BI302">
            <v>2.75E-2</v>
          </cell>
          <cell r="BJ302">
            <v>2.75E-2</v>
          </cell>
          <cell r="BK302">
            <v>2.75E-2</v>
          </cell>
          <cell r="BL302">
            <v>2.75E-2</v>
          </cell>
          <cell r="BM302">
            <v>2.75E-2</v>
          </cell>
          <cell r="BN302">
            <v>2.75E-2</v>
          </cell>
          <cell r="BO302">
            <v>2.75E-2</v>
          </cell>
          <cell r="BP302">
            <v>2.75E-2</v>
          </cell>
          <cell r="BQ302">
            <v>2.75E-2</v>
          </cell>
          <cell r="BR302">
            <v>2.75E-2</v>
          </cell>
          <cell r="BS302">
            <v>2.75E-2</v>
          </cell>
          <cell r="BT302" t="str">
            <v>CFE</v>
          </cell>
          <cell r="BU302" t="str">
            <v>INT</v>
          </cell>
          <cell r="BV302">
            <v>12.355600000000001</v>
          </cell>
          <cell r="BW302">
            <v>12.355600000000001</v>
          </cell>
          <cell r="BX302">
            <v>3.5346407331218015</v>
          </cell>
          <cell r="CB302">
            <v>150.1</v>
          </cell>
          <cell r="CC302">
            <v>158</v>
          </cell>
          <cell r="CD302">
            <v>158</v>
          </cell>
        </row>
        <row r="303">
          <cell r="A303">
            <v>1</v>
          </cell>
          <cell r="B303">
            <v>6</v>
          </cell>
          <cell r="C303" t="str">
            <v>ABR</v>
          </cell>
          <cell r="D303">
            <v>45383</v>
          </cell>
          <cell r="E303">
            <v>2024</v>
          </cell>
          <cell r="F303" t="str">
            <v>GUADALUPE   VICTORIA     ( LERDO )</v>
          </cell>
          <cell r="G303">
            <v>1</v>
          </cell>
          <cell r="H303" t="str">
            <v>TC</v>
          </cell>
          <cell r="I303">
            <v>160</v>
          </cell>
          <cell r="J303">
            <v>160</v>
          </cell>
          <cell r="K303" t="str">
            <v>JUN</v>
          </cell>
          <cell r="L303">
            <v>1991</v>
          </cell>
          <cell r="M303" t="str">
            <v>NTE</v>
          </cell>
          <cell r="N303" t="str">
            <v>LAGUNA</v>
          </cell>
          <cell r="O303" t="str">
            <v>TER</v>
          </cell>
          <cell r="P303">
            <v>33390</v>
          </cell>
          <cell r="Q303">
            <v>12.512</v>
          </cell>
          <cell r="R303">
            <v>2.048</v>
          </cell>
          <cell r="S303">
            <v>143.90861697911717</v>
          </cell>
          <cell r="T303">
            <v>0.05</v>
          </cell>
          <cell r="U303">
            <v>2024</v>
          </cell>
          <cell r="V303" t="str">
            <v>N</v>
          </cell>
          <cell r="W303" t="str">
            <v>DGO</v>
          </cell>
          <cell r="X303">
            <v>0.152</v>
          </cell>
          <cell r="Y303">
            <v>0.152</v>
          </cell>
          <cell r="Z303">
            <v>0.108</v>
          </cell>
          <cell r="AA303">
            <v>0.108</v>
          </cell>
          <cell r="AB303">
            <v>0.02</v>
          </cell>
          <cell r="AC303">
            <v>0.02</v>
          </cell>
          <cell r="AD303">
            <v>0.02</v>
          </cell>
          <cell r="AE303">
            <v>0.1009</v>
          </cell>
          <cell r="AF303">
            <v>0.1009</v>
          </cell>
          <cell r="AG303">
            <v>0.152</v>
          </cell>
          <cell r="AH303">
            <v>0.152</v>
          </cell>
          <cell r="AI303">
            <v>0.1009</v>
          </cell>
          <cell r="AJ303">
            <v>1.2800000000000001E-2</v>
          </cell>
          <cell r="AK303">
            <v>1.2800000000000001E-2</v>
          </cell>
          <cell r="AL303">
            <v>1.2800000000000001E-2</v>
          </cell>
          <cell r="AM303">
            <v>1.2800000000000001E-2</v>
          </cell>
          <cell r="AN303">
            <v>1.2800000000000001E-2</v>
          </cell>
          <cell r="AO303">
            <v>1.2800000000000001E-2</v>
          </cell>
          <cell r="AP303">
            <v>1.2800000000000001E-2</v>
          </cell>
          <cell r="AQ303">
            <v>1.2800000000000001E-2</v>
          </cell>
          <cell r="AR303">
            <v>1.2800000000000001E-2</v>
          </cell>
          <cell r="AS303">
            <v>1.2800000000000001E-2</v>
          </cell>
          <cell r="AT303">
            <v>1.2800000000000001E-2</v>
          </cell>
          <cell r="AU303">
            <v>1.2800000000000001E-2</v>
          </cell>
          <cell r="AV303">
            <v>0.152</v>
          </cell>
          <cell r="AW303">
            <v>0.152</v>
          </cell>
          <cell r="AX303">
            <v>0.108</v>
          </cell>
          <cell r="AY303">
            <v>0.108</v>
          </cell>
          <cell r="AZ303">
            <v>0.02</v>
          </cell>
          <cell r="BA303">
            <v>0.02</v>
          </cell>
          <cell r="BB303">
            <v>0.02</v>
          </cell>
          <cell r="BC303">
            <v>0.1009</v>
          </cell>
          <cell r="BD303">
            <v>0.1009</v>
          </cell>
          <cell r="BE303">
            <v>0.152</v>
          </cell>
          <cell r="BF303">
            <v>0.152</v>
          </cell>
          <cell r="BG303">
            <v>0.1009</v>
          </cell>
          <cell r="BH303">
            <v>1.2800000000000001E-2</v>
          </cell>
          <cell r="BI303">
            <v>1.2800000000000001E-2</v>
          </cell>
          <cell r="BJ303">
            <v>1.2800000000000001E-2</v>
          </cell>
          <cell r="BK303">
            <v>1.2800000000000001E-2</v>
          </cell>
          <cell r="BL303">
            <v>1.2800000000000001E-2</v>
          </cell>
          <cell r="BM303">
            <v>1.2800000000000001E-2</v>
          </cell>
          <cell r="BN303">
            <v>1.2800000000000001E-2</v>
          </cell>
          <cell r="BO303">
            <v>1.2800000000000001E-2</v>
          </cell>
          <cell r="BP303">
            <v>1.2800000000000001E-2</v>
          </cell>
          <cell r="BQ303">
            <v>1.2800000000000001E-2</v>
          </cell>
          <cell r="BR303">
            <v>1.2800000000000001E-2</v>
          </cell>
          <cell r="BS303">
            <v>1.2800000000000001E-2</v>
          </cell>
          <cell r="BT303" t="str">
            <v>CFE</v>
          </cell>
          <cell r="BU303" t="str">
            <v>INT</v>
          </cell>
          <cell r="BV303">
            <v>12.512</v>
          </cell>
          <cell r="BW303">
            <v>12.512</v>
          </cell>
          <cell r="BX303">
            <v>3.5793830208828368</v>
          </cell>
          <cell r="BZ303">
            <v>0</v>
          </cell>
          <cell r="CB303">
            <v>152</v>
          </cell>
          <cell r="CC303">
            <v>160</v>
          </cell>
          <cell r="CD303">
            <v>160</v>
          </cell>
        </row>
        <row r="304">
          <cell r="A304">
            <v>1</v>
          </cell>
          <cell r="B304">
            <v>6</v>
          </cell>
          <cell r="C304" t="str">
            <v>NOV</v>
          </cell>
          <cell r="D304">
            <v>46327</v>
          </cell>
          <cell r="E304">
            <v>2026</v>
          </cell>
          <cell r="F304" t="str">
            <v>A.   LÓPEZ   MATEOS    ( TUXPAN )</v>
          </cell>
          <cell r="G304">
            <v>1</v>
          </cell>
          <cell r="H304" t="str">
            <v>TC</v>
          </cell>
          <cell r="I304">
            <v>350</v>
          </cell>
          <cell r="J304">
            <v>350</v>
          </cell>
          <cell r="K304" t="str">
            <v>JUN</v>
          </cell>
          <cell r="L304">
            <v>1991</v>
          </cell>
          <cell r="M304" t="str">
            <v>ORI</v>
          </cell>
          <cell r="N304" t="str">
            <v>POZARICA</v>
          </cell>
          <cell r="O304" t="str">
            <v>TER</v>
          </cell>
          <cell r="P304">
            <v>33390</v>
          </cell>
          <cell r="Q304">
            <v>27.37</v>
          </cell>
          <cell r="R304">
            <v>17.885000000000002</v>
          </cell>
          <cell r="S304">
            <v>314.8000996418188</v>
          </cell>
          <cell r="T304">
            <v>3.5999999999999997E-2</v>
          </cell>
          <cell r="U304">
            <v>2026</v>
          </cell>
          <cell r="V304" t="str">
            <v>S</v>
          </cell>
          <cell r="W304" t="str">
            <v>VER</v>
          </cell>
          <cell r="X304">
            <v>0.10755000000000001</v>
          </cell>
          <cell r="Y304">
            <v>0.10755000000000001</v>
          </cell>
          <cell r="Z304">
            <v>0.1027</v>
          </cell>
          <cell r="AA304">
            <v>0.1027</v>
          </cell>
          <cell r="AB304">
            <v>9.2999999999999999E-2</v>
          </cell>
          <cell r="AC304">
            <v>9.2999999999999999E-2</v>
          </cell>
          <cell r="AD304">
            <v>9.2999999999999999E-2</v>
          </cell>
          <cell r="AE304">
            <v>0.1009</v>
          </cell>
          <cell r="AF304">
            <v>0.1009</v>
          </cell>
          <cell r="AG304">
            <v>0.10755000000000001</v>
          </cell>
          <cell r="AH304">
            <v>0.10755000000000001</v>
          </cell>
          <cell r="AI304">
            <v>0.1009</v>
          </cell>
          <cell r="AJ304">
            <v>5.11E-2</v>
          </cell>
          <cell r="AK304">
            <v>5.11E-2</v>
          </cell>
          <cell r="AL304">
            <v>5.11E-2</v>
          </cell>
          <cell r="AM304">
            <v>5.11E-2</v>
          </cell>
          <cell r="AN304">
            <v>5.11E-2</v>
          </cell>
          <cell r="AO304">
            <v>5.11E-2</v>
          </cell>
          <cell r="AP304">
            <v>5.11E-2</v>
          </cell>
          <cell r="AQ304">
            <v>5.11E-2</v>
          </cell>
          <cell r="AR304">
            <v>5.11E-2</v>
          </cell>
          <cell r="AS304">
            <v>5.11E-2</v>
          </cell>
          <cell r="AT304">
            <v>5.11E-2</v>
          </cell>
          <cell r="AU304">
            <v>5.11E-2</v>
          </cell>
          <cell r="AV304">
            <v>0.10755000000000001</v>
          </cell>
          <cell r="AW304">
            <v>0.10755000000000001</v>
          </cell>
          <cell r="AX304">
            <v>0.1027</v>
          </cell>
          <cell r="AY304">
            <v>0.1027</v>
          </cell>
          <cell r="AZ304">
            <v>9.2999999999999999E-2</v>
          </cell>
          <cell r="BA304">
            <v>9.2999999999999999E-2</v>
          </cell>
          <cell r="BB304">
            <v>9.2999999999999999E-2</v>
          </cell>
          <cell r="BC304">
            <v>0.1009</v>
          </cell>
          <cell r="BD304">
            <v>0.1009</v>
          </cell>
          <cell r="BE304">
            <v>0.10755000000000001</v>
          </cell>
          <cell r="BF304">
            <v>0.10755000000000001</v>
          </cell>
          <cell r="BG304">
            <v>0.1009</v>
          </cell>
          <cell r="BH304">
            <v>5.11E-2</v>
          </cell>
          <cell r="BI304">
            <v>5.11E-2</v>
          </cell>
          <cell r="BJ304">
            <v>5.11E-2</v>
          </cell>
          <cell r="BK304">
            <v>5.11E-2</v>
          </cell>
          <cell r="BL304">
            <v>5.11E-2</v>
          </cell>
          <cell r="BM304">
            <v>5.11E-2</v>
          </cell>
          <cell r="BN304">
            <v>5.11E-2</v>
          </cell>
          <cell r="BO304">
            <v>5.11E-2</v>
          </cell>
          <cell r="BP304">
            <v>5.11E-2</v>
          </cell>
          <cell r="BQ304">
            <v>5.11E-2</v>
          </cell>
          <cell r="BR304">
            <v>5.11E-2</v>
          </cell>
          <cell r="BS304">
            <v>5.11E-2</v>
          </cell>
          <cell r="BT304" t="str">
            <v>CFE</v>
          </cell>
          <cell r="BU304" t="str">
            <v>INT</v>
          </cell>
          <cell r="BV304">
            <v>27.37</v>
          </cell>
          <cell r="BW304">
            <v>27.37</v>
          </cell>
          <cell r="BX304">
            <v>7.8299003581812059</v>
          </cell>
          <cell r="BZ304">
            <v>0</v>
          </cell>
          <cell r="CB304">
            <v>337.4</v>
          </cell>
          <cell r="CC304">
            <v>350</v>
          </cell>
          <cell r="CD304">
            <v>350</v>
          </cell>
        </row>
        <row r="305">
          <cell r="A305">
            <v>1</v>
          </cell>
          <cell r="B305">
            <v>8</v>
          </cell>
          <cell r="C305" t="str">
            <v>ABR</v>
          </cell>
          <cell r="D305">
            <v>43922</v>
          </cell>
          <cell r="E305">
            <v>2020</v>
          </cell>
          <cell r="F305" t="str">
            <v>PRESIDENTE    JUÁREZ</v>
          </cell>
          <cell r="G305">
            <v>5</v>
          </cell>
          <cell r="H305" t="str">
            <v>TC</v>
          </cell>
          <cell r="I305">
            <v>160</v>
          </cell>
          <cell r="J305">
            <v>160</v>
          </cell>
          <cell r="K305" t="str">
            <v>AGO</v>
          </cell>
          <cell r="L305">
            <v>1991</v>
          </cell>
          <cell r="M305" t="str">
            <v>BC</v>
          </cell>
          <cell r="N305" t="str">
            <v>TIJUANA</v>
          </cell>
          <cell r="O305" t="str">
            <v>TER</v>
          </cell>
          <cell r="P305">
            <v>33451</v>
          </cell>
          <cell r="Q305">
            <v>12.512</v>
          </cell>
          <cell r="R305">
            <v>6.3039999999999994</v>
          </cell>
          <cell r="S305">
            <v>143.90861697911717</v>
          </cell>
          <cell r="T305">
            <v>2.1000000000000001E-2</v>
          </cell>
          <cell r="U305">
            <v>2020</v>
          </cell>
          <cell r="V305" t="str">
            <v>S</v>
          </cell>
          <cell r="W305" t="str">
            <v>BCN</v>
          </cell>
          <cell r="X305">
            <v>6.9299999999999987E-2</v>
          </cell>
          <cell r="Y305">
            <v>6.9299999999999987E-2</v>
          </cell>
          <cell r="Z305">
            <v>6.4199999999999993E-2</v>
          </cell>
          <cell r="AA305">
            <v>6.4199999999999993E-2</v>
          </cell>
          <cell r="AB305">
            <v>5.3999999999999999E-2</v>
          </cell>
          <cell r="AC305">
            <v>5.3999999999999999E-2</v>
          </cell>
          <cell r="AD305">
            <v>6.4199999999999993E-2</v>
          </cell>
          <cell r="AE305">
            <v>6.4199999999999993E-2</v>
          </cell>
          <cell r="AF305">
            <v>6.4199999999999993E-2</v>
          </cell>
          <cell r="AG305">
            <v>6.9299999999999987E-2</v>
          </cell>
          <cell r="AH305">
            <v>6.9299999999999987E-2</v>
          </cell>
          <cell r="AI305">
            <v>6.4199999999999993E-2</v>
          </cell>
          <cell r="AJ305">
            <v>3.9399999999999998E-2</v>
          </cell>
          <cell r="AK305">
            <v>3.9399999999999998E-2</v>
          </cell>
          <cell r="AL305">
            <v>3.9399999999999998E-2</v>
          </cell>
          <cell r="AM305">
            <v>3.9399999999999998E-2</v>
          </cell>
          <cell r="AN305">
            <v>3.9399999999999998E-2</v>
          </cell>
          <cell r="AO305">
            <v>3.9399999999999998E-2</v>
          </cell>
          <cell r="AP305">
            <v>3.9399999999999998E-2</v>
          </cell>
          <cell r="AQ305">
            <v>3.9399999999999998E-2</v>
          </cell>
          <cell r="AR305">
            <v>3.9399999999999998E-2</v>
          </cell>
          <cell r="AS305">
            <v>3.9399999999999998E-2</v>
          </cell>
          <cell r="AT305">
            <v>3.9399999999999998E-2</v>
          </cell>
          <cell r="AU305">
            <v>3.9399999999999998E-2</v>
          </cell>
          <cell r="AV305">
            <v>6.9299999999999987E-2</v>
          </cell>
          <cell r="AW305">
            <v>6.9299999999999987E-2</v>
          </cell>
          <cell r="AX305">
            <v>6.4199999999999993E-2</v>
          </cell>
          <cell r="AY305">
            <v>6.4199999999999993E-2</v>
          </cell>
          <cell r="AZ305">
            <v>5.3999999999999999E-2</v>
          </cell>
          <cell r="BA305">
            <v>5.3999999999999999E-2</v>
          </cell>
          <cell r="BB305">
            <v>6.4199999999999993E-2</v>
          </cell>
          <cell r="BC305">
            <v>6.4199999999999993E-2</v>
          </cell>
          <cell r="BD305">
            <v>6.4199999999999993E-2</v>
          </cell>
          <cell r="BE305">
            <v>6.9299999999999987E-2</v>
          </cell>
          <cell r="BF305">
            <v>6.9299999999999987E-2</v>
          </cell>
          <cell r="BG305">
            <v>6.4199999999999993E-2</v>
          </cell>
          <cell r="BH305">
            <v>3.9399999999999998E-2</v>
          </cell>
          <cell r="BI305">
            <v>3.9399999999999998E-2</v>
          </cell>
          <cell r="BJ305">
            <v>3.9399999999999998E-2</v>
          </cell>
          <cell r="BK305">
            <v>3.9399999999999998E-2</v>
          </cell>
          <cell r="BL305">
            <v>3.9399999999999998E-2</v>
          </cell>
          <cell r="BM305">
            <v>3.9399999999999998E-2</v>
          </cell>
          <cell r="BN305">
            <v>3.9399999999999998E-2</v>
          </cell>
          <cell r="BO305">
            <v>3.9399999999999998E-2</v>
          </cell>
          <cell r="BP305">
            <v>3.9399999999999998E-2</v>
          </cell>
          <cell r="BQ305">
            <v>3.9399999999999998E-2</v>
          </cell>
          <cell r="BR305">
            <v>3.9399999999999998E-2</v>
          </cell>
          <cell r="BS305">
            <v>3.9399999999999998E-2</v>
          </cell>
          <cell r="BT305" t="str">
            <v>CFE</v>
          </cell>
          <cell r="BU305" t="str">
            <v>BC</v>
          </cell>
          <cell r="BV305">
            <v>12.512</v>
          </cell>
          <cell r="BW305">
            <v>12.512</v>
          </cell>
          <cell r="BX305">
            <v>3.5793830208828368</v>
          </cell>
          <cell r="BZ305">
            <v>0</v>
          </cell>
          <cell r="CB305">
            <v>156.63999999999999</v>
          </cell>
          <cell r="CC305">
            <v>160</v>
          </cell>
          <cell r="CD305">
            <v>160</v>
          </cell>
        </row>
        <row r="306">
          <cell r="A306">
            <v>1</v>
          </cell>
          <cell r="B306">
            <v>8</v>
          </cell>
          <cell r="C306" t="str">
            <v>NOV</v>
          </cell>
          <cell r="D306">
            <v>46327</v>
          </cell>
          <cell r="E306">
            <v>2026</v>
          </cell>
          <cell r="F306" t="str">
            <v>A.   LÓPEZ   MATEOS    ( TUXPAN )</v>
          </cell>
          <cell r="G306">
            <v>2</v>
          </cell>
          <cell r="H306" t="str">
            <v>TC</v>
          </cell>
          <cell r="I306">
            <v>350</v>
          </cell>
          <cell r="J306">
            <v>350</v>
          </cell>
          <cell r="K306" t="str">
            <v>AGO</v>
          </cell>
          <cell r="L306">
            <v>1991</v>
          </cell>
          <cell r="M306" t="str">
            <v>ORI</v>
          </cell>
          <cell r="N306" t="str">
            <v>POZARICA</v>
          </cell>
          <cell r="O306" t="str">
            <v>TER</v>
          </cell>
          <cell r="P306">
            <v>33451</v>
          </cell>
          <cell r="Q306">
            <v>27.37</v>
          </cell>
          <cell r="R306">
            <v>13.824999999999999</v>
          </cell>
          <cell r="S306">
            <v>314.8000996418188</v>
          </cell>
          <cell r="T306">
            <v>3.5999999999999997E-2</v>
          </cell>
          <cell r="U306">
            <v>2026</v>
          </cell>
          <cell r="V306" t="str">
            <v>S</v>
          </cell>
          <cell r="W306" t="str">
            <v>VER</v>
          </cell>
          <cell r="X306">
            <v>8.9149999999999993E-2</v>
          </cell>
          <cell r="Y306">
            <v>8.9149999999999993E-2</v>
          </cell>
          <cell r="Z306">
            <v>8.4099999999999994E-2</v>
          </cell>
          <cell r="AA306">
            <v>8.4099999999999994E-2</v>
          </cell>
          <cell r="AB306">
            <v>7.3999999999999996E-2</v>
          </cell>
          <cell r="AC306">
            <v>7.3999999999999996E-2</v>
          </cell>
          <cell r="AD306">
            <v>7.3999999999999996E-2</v>
          </cell>
          <cell r="AE306">
            <v>0.1009</v>
          </cell>
          <cell r="AF306">
            <v>0.1009</v>
          </cell>
          <cell r="AG306">
            <v>8.9149999999999993E-2</v>
          </cell>
          <cell r="AH306">
            <v>8.9149999999999993E-2</v>
          </cell>
          <cell r="AI306">
            <v>0.1009</v>
          </cell>
          <cell r="AJ306">
            <v>3.95E-2</v>
          </cell>
          <cell r="AK306">
            <v>3.95E-2</v>
          </cell>
          <cell r="AL306">
            <v>3.95E-2</v>
          </cell>
          <cell r="AM306">
            <v>3.95E-2</v>
          </cell>
          <cell r="AN306">
            <v>3.95E-2</v>
          </cell>
          <cell r="AO306">
            <v>3.95E-2</v>
          </cell>
          <cell r="AP306">
            <v>3.95E-2</v>
          </cell>
          <cell r="AQ306">
            <v>3.95E-2</v>
          </cell>
          <cell r="AR306">
            <v>3.95E-2</v>
          </cell>
          <cell r="AS306">
            <v>3.95E-2</v>
          </cell>
          <cell r="AT306">
            <v>3.95E-2</v>
          </cell>
          <cell r="AU306">
            <v>3.95E-2</v>
          </cell>
          <cell r="AV306">
            <v>8.9149999999999993E-2</v>
          </cell>
          <cell r="AW306">
            <v>8.9149999999999993E-2</v>
          </cell>
          <cell r="AX306">
            <v>8.4099999999999994E-2</v>
          </cell>
          <cell r="AY306">
            <v>8.4099999999999994E-2</v>
          </cell>
          <cell r="AZ306">
            <v>7.3999999999999996E-2</v>
          </cell>
          <cell r="BA306">
            <v>7.3999999999999996E-2</v>
          </cell>
          <cell r="BB306">
            <v>7.3999999999999996E-2</v>
          </cell>
          <cell r="BC306">
            <v>0.1009</v>
          </cell>
          <cell r="BD306">
            <v>0.1009</v>
          </cell>
          <cell r="BE306">
            <v>8.9149999999999993E-2</v>
          </cell>
          <cell r="BF306">
            <v>8.9149999999999993E-2</v>
          </cell>
          <cell r="BG306">
            <v>0.1009</v>
          </cell>
          <cell r="BH306">
            <v>3.95E-2</v>
          </cell>
          <cell r="BI306">
            <v>3.95E-2</v>
          </cell>
          <cell r="BJ306">
            <v>3.95E-2</v>
          </cell>
          <cell r="BK306">
            <v>3.95E-2</v>
          </cell>
          <cell r="BL306">
            <v>3.95E-2</v>
          </cell>
          <cell r="BM306">
            <v>3.95E-2</v>
          </cell>
          <cell r="BN306">
            <v>3.95E-2</v>
          </cell>
          <cell r="BO306">
            <v>3.95E-2</v>
          </cell>
          <cell r="BP306">
            <v>3.95E-2</v>
          </cell>
          <cell r="BQ306">
            <v>3.95E-2</v>
          </cell>
          <cell r="BR306">
            <v>3.95E-2</v>
          </cell>
          <cell r="BS306">
            <v>3.95E-2</v>
          </cell>
          <cell r="BT306" t="str">
            <v>CFE</v>
          </cell>
          <cell r="BU306" t="str">
            <v>INT</v>
          </cell>
          <cell r="BV306">
            <v>27.37</v>
          </cell>
          <cell r="BW306">
            <v>27.37</v>
          </cell>
          <cell r="BX306">
            <v>7.8299003581812059</v>
          </cell>
          <cell r="BZ306">
            <v>0</v>
          </cell>
          <cell r="CB306">
            <v>337.4</v>
          </cell>
          <cell r="CC306">
            <v>350</v>
          </cell>
          <cell r="CD306">
            <v>350</v>
          </cell>
        </row>
        <row r="307">
          <cell r="A307">
            <v>1</v>
          </cell>
          <cell r="B307">
            <v>8</v>
          </cell>
          <cell r="C307" t="str">
            <v>ABR</v>
          </cell>
          <cell r="D307">
            <v>45383</v>
          </cell>
          <cell r="E307">
            <v>2024</v>
          </cell>
          <cell r="F307" t="str">
            <v>GUADALUPE   VICTORIA     ( LERDO )</v>
          </cell>
          <cell r="G307">
            <v>2</v>
          </cell>
          <cell r="H307" t="str">
            <v>TC</v>
          </cell>
          <cell r="I307">
            <v>160</v>
          </cell>
          <cell r="J307">
            <v>160</v>
          </cell>
          <cell r="K307" t="str">
            <v>AGO</v>
          </cell>
          <cell r="L307">
            <v>1991</v>
          </cell>
          <cell r="M307" t="str">
            <v>NTE</v>
          </cell>
          <cell r="N307" t="str">
            <v>LAGUNA</v>
          </cell>
          <cell r="O307" t="str">
            <v>TER</v>
          </cell>
          <cell r="P307">
            <v>33451</v>
          </cell>
          <cell r="Q307">
            <v>12.512</v>
          </cell>
          <cell r="R307">
            <v>4.0960000000000001</v>
          </cell>
          <cell r="S307">
            <v>143.90861697911717</v>
          </cell>
          <cell r="T307">
            <v>0.05</v>
          </cell>
          <cell r="U307">
            <v>2024</v>
          </cell>
          <cell r="V307" t="str">
            <v>N</v>
          </cell>
          <cell r="W307" t="str">
            <v>DGO</v>
          </cell>
          <cell r="X307">
            <v>0.14179999999999998</v>
          </cell>
          <cell r="Y307">
            <v>0.14179999999999998</v>
          </cell>
          <cell r="Z307">
            <v>0.1012</v>
          </cell>
          <cell r="AA307">
            <v>0.1012</v>
          </cell>
          <cell r="AB307">
            <v>0.02</v>
          </cell>
          <cell r="AC307">
            <v>0.02</v>
          </cell>
          <cell r="AD307">
            <v>0.02</v>
          </cell>
          <cell r="AE307">
            <v>0.1009</v>
          </cell>
          <cell r="AF307">
            <v>0.1009</v>
          </cell>
          <cell r="AG307">
            <v>0.14179999999999998</v>
          </cell>
          <cell r="AH307">
            <v>0.14179999999999998</v>
          </cell>
          <cell r="AI307">
            <v>0.1009</v>
          </cell>
          <cell r="AJ307">
            <v>2.5600000000000001E-2</v>
          </cell>
          <cell r="AK307">
            <v>2.5600000000000001E-2</v>
          </cell>
          <cell r="AL307">
            <v>2.5600000000000001E-2</v>
          </cell>
          <cell r="AM307">
            <v>2.5600000000000001E-2</v>
          </cell>
          <cell r="AN307">
            <v>2.5600000000000001E-2</v>
          </cell>
          <cell r="AO307">
            <v>2.5600000000000001E-2</v>
          </cell>
          <cell r="AP307">
            <v>2.5600000000000001E-2</v>
          </cell>
          <cell r="AQ307">
            <v>2.5600000000000001E-2</v>
          </cell>
          <cell r="AR307">
            <v>2.5600000000000001E-2</v>
          </cell>
          <cell r="AS307">
            <v>2.5600000000000001E-2</v>
          </cell>
          <cell r="AT307">
            <v>2.5600000000000001E-2</v>
          </cell>
          <cell r="AU307">
            <v>2.5600000000000001E-2</v>
          </cell>
          <cell r="AV307">
            <v>0.14179999999999998</v>
          </cell>
          <cell r="AW307">
            <v>0.14179999999999998</v>
          </cell>
          <cell r="AX307">
            <v>0.1012</v>
          </cell>
          <cell r="AY307">
            <v>0.1012</v>
          </cell>
          <cell r="AZ307">
            <v>0.02</v>
          </cell>
          <cell r="BA307">
            <v>0.02</v>
          </cell>
          <cell r="BB307">
            <v>0.02</v>
          </cell>
          <cell r="BC307">
            <v>0.1009</v>
          </cell>
          <cell r="BD307">
            <v>0.1009</v>
          </cell>
          <cell r="BE307">
            <v>0.14179999999999998</v>
          </cell>
          <cell r="BF307">
            <v>0.14179999999999998</v>
          </cell>
          <cell r="BG307">
            <v>0.1009</v>
          </cell>
          <cell r="BH307">
            <v>2.5600000000000001E-2</v>
          </cell>
          <cell r="BI307">
            <v>2.5600000000000001E-2</v>
          </cell>
          <cell r="BJ307">
            <v>2.5600000000000001E-2</v>
          </cell>
          <cell r="BK307">
            <v>2.5600000000000001E-2</v>
          </cell>
          <cell r="BL307">
            <v>2.5600000000000001E-2</v>
          </cell>
          <cell r="BM307">
            <v>2.5600000000000001E-2</v>
          </cell>
          <cell r="BN307">
            <v>2.5600000000000001E-2</v>
          </cell>
          <cell r="BO307">
            <v>2.5600000000000001E-2</v>
          </cell>
          <cell r="BP307">
            <v>2.5600000000000001E-2</v>
          </cell>
          <cell r="BQ307">
            <v>2.5600000000000001E-2</v>
          </cell>
          <cell r="BR307">
            <v>2.5600000000000001E-2</v>
          </cell>
          <cell r="BS307">
            <v>2.5600000000000001E-2</v>
          </cell>
          <cell r="BT307" t="str">
            <v>CFE</v>
          </cell>
          <cell r="BU307" t="str">
            <v>INT</v>
          </cell>
          <cell r="BV307">
            <v>12.512</v>
          </cell>
          <cell r="BW307">
            <v>12.512</v>
          </cell>
          <cell r="BX307">
            <v>3.5793830208828368</v>
          </cell>
          <cell r="BZ307">
            <v>0</v>
          </cell>
          <cell r="CB307">
            <v>152</v>
          </cell>
          <cell r="CC307">
            <v>160</v>
          </cell>
          <cell r="CD307">
            <v>160</v>
          </cell>
        </row>
        <row r="308">
          <cell r="A308">
            <v>1</v>
          </cell>
          <cell r="B308">
            <v>4</v>
          </cell>
          <cell r="C308" t="str">
            <v>NOV</v>
          </cell>
          <cell r="D308">
            <v>42309</v>
          </cell>
          <cell r="E308">
            <v>2015</v>
          </cell>
          <cell r="F308" t="str">
            <v>FELIPE   CARRILLO  PUERTO</v>
          </cell>
          <cell r="G308" t="str">
            <v xml:space="preserve">1 y 2 </v>
          </cell>
          <cell r="H308" t="str">
            <v>TC</v>
          </cell>
          <cell r="I308">
            <v>75</v>
          </cell>
          <cell r="J308">
            <v>75</v>
          </cell>
          <cell r="K308" t="str">
            <v>ABR</v>
          </cell>
          <cell r="L308">
            <v>1992</v>
          </cell>
          <cell r="M308" t="str">
            <v>PEN</v>
          </cell>
          <cell r="N308" t="str">
            <v>MERIDA</v>
          </cell>
          <cell r="O308" t="str">
            <v>TER</v>
          </cell>
          <cell r="P308">
            <v>33695</v>
          </cell>
          <cell r="Q308">
            <v>5.8650000000000002</v>
          </cell>
          <cell r="R308">
            <v>2.1375000000000002</v>
          </cell>
          <cell r="S308">
            <v>67.457164208961174</v>
          </cell>
          <cell r="T308">
            <v>0.04</v>
          </cell>
          <cell r="U308">
            <v>2015</v>
          </cell>
          <cell r="V308" t="str">
            <v>S</v>
          </cell>
          <cell r="W308" t="str">
            <v>YUC</v>
          </cell>
          <cell r="X308">
            <v>9.1149999999999995E-2</v>
          </cell>
          <cell r="Y308">
            <v>9.1149999999999995E-2</v>
          </cell>
          <cell r="Z308">
            <v>8.6099999999999996E-2</v>
          </cell>
          <cell r="AA308">
            <v>8.6099999999999996E-2</v>
          </cell>
          <cell r="AB308">
            <v>7.5999999999999998E-2</v>
          </cell>
          <cell r="AC308">
            <v>7.5999999999999998E-2</v>
          </cell>
          <cell r="AD308">
            <v>8.6099999999999996E-2</v>
          </cell>
          <cell r="AE308">
            <v>8.6099999999999996E-2</v>
          </cell>
          <cell r="AF308">
            <v>8.6099999999999996E-2</v>
          </cell>
          <cell r="AG308">
            <v>9.1149999999999995E-2</v>
          </cell>
          <cell r="AH308">
            <v>9.1149999999999995E-2</v>
          </cell>
          <cell r="AI308">
            <v>8.6099999999999996E-2</v>
          </cell>
          <cell r="AJ308">
            <v>2.8500000000000001E-2</v>
          </cell>
          <cell r="AK308">
            <v>2.8500000000000001E-2</v>
          </cell>
          <cell r="AL308">
            <v>2.8500000000000001E-2</v>
          </cell>
          <cell r="AM308">
            <v>2.8500000000000001E-2</v>
          </cell>
          <cell r="AN308">
            <v>2.8500000000000001E-2</v>
          </cell>
          <cell r="AO308">
            <v>2.8500000000000001E-2</v>
          </cell>
          <cell r="AP308">
            <v>2.8500000000000001E-2</v>
          </cell>
          <cell r="AQ308">
            <v>2.8500000000000001E-2</v>
          </cell>
          <cell r="AR308">
            <v>2.8500000000000001E-2</v>
          </cell>
          <cell r="AS308">
            <v>2.8500000000000001E-2</v>
          </cell>
          <cell r="AT308">
            <v>2.8500000000000001E-2</v>
          </cell>
          <cell r="AU308">
            <v>2.8500000000000001E-2</v>
          </cell>
          <cell r="AV308">
            <v>9.1149999999999995E-2</v>
          </cell>
          <cell r="AW308">
            <v>9.1149999999999995E-2</v>
          </cell>
          <cell r="AX308">
            <v>8.6099999999999996E-2</v>
          </cell>
          <cell r="AY308">
            <v>8.6099999999999996E-2</v>
          </cell>
          <cell r="AZ308">
            <v>7.5999999999999998E-2</v>
          </cell>
          <cell r="BA308">
            <v>7.5999999999999998E-2</v>
          </cell>
          <cell r="BB308">
            <v>8.6099999999999996E-2</v>
          </cell>
          <cell r="BC308">
            <v>8.6099999999999996E-2</v>
          </cell>
          <cell r="BD308">
            <v>8.6099999999999996E-2</v>
          </cell>
          <cell r="BE308">
            <v>9.1149999999999995E-2</v>
          </cell>
          <cell r="BF308">
            <v>9.1149999999999995E-2</v>
          </cell>
          <cell r="BG308">
            <v>8.6099999999999996E-2</v>
          </cell>
          <cell r="BH308">
            <v>2.8500000000000001E-2</v>
          </cell>
          <cell r="BI308">
            <v>2.8500000000000001E-2</v>
          </cell>
          <cell r="BJ308">
            <v>2.8500000000000001E-2</v>
          </cell>
          <cell r="BK308">
            <v>2.8500000000000001E-2</v>
          </cell>
          <cell r="BL308">
            <v>2.8500000000000001E-2</v>
          </cell>
          <cell r="BM308">
            <v>2.8500000000000001E-2</v>
          </cell>
          <cell r="BN308">
            <v>2.8500000000000001E-2</v>
          </cell>
          <cell r="BO308">
            <v>2.8500000000000001E-2</v>
          </cell>
          <cell r="BP308">
            <v>2.8500000000000001E-2</v>
          </cell>
          <cell r="BQ308">
            <v>2.8500000000000001E-2</v>
          </cell>
          <cell r="BR308">
            <v>2.8500000000000001E-2</v>
          </cell>
          <cell r="BS308">
            <v>2.8500000000000001E-2</v>
          </cell>
          <cell r="BT308" t="str">
            <v>CFE</v>
          </cell>
          <cell r="BU308" t="str">
            <v>INT</v>
          </cell>
          <cell r="BV308">
            <v>5.8650000000000002</v>
          </cell>
          <cell r="BW308">
            <v>5.8650000000000002</v>
          </cell>
          <cell r="BX308">
            <v>1.6778357910388297</v>
          </cell>
          <cell r="BZ308">
            <v>0</v>
          </cell>
          <cell r="CB308">
            <v>72</v>
          </cell>
          <cell r="CC308">
            <v>75</v>
          </cell>
          <cell r="CD308">
            <v>75</v>
          </cell>
        </row>
        <row r="309">
          <cell r="A309">
            <v>1</v>
          </cell>
          <cell r="B309">
            <v>6</v>
          </cell>
          <cell r="C309" t="str">
            <v>ABR</v>
          </cell>
          <cell r="D309">
            <v>43922</v>
          </cell>
          <cell r="E309">
            <v>2020</v>
          </cell>
          <cell r="F309" t="str">
            <v>PRESIDENTE    JUÁREZ</v>
          </cell>
          <cell r="G309">
            <v>6</v>
          </cell>
          <cell r="H309" t="str">
            <v>TC</v>
          </cell>
          <cell r="I309">
            <v>160</v>
          </cell>
          <cell r="J309">
            <v>160</v>
          </cell>
          <cell r="K309" t="str">
            <v>JUN</v>
          </cell>
          <cell r="L309">
            <v>1992</v>
          </cell>
          <cell r="M309" t="str">
            <v>BC</v>
          </cell>
          <cell r="N309" t="str">
            <v>TIJUANA</v>
          </cell>
          <cell r="O309" t="str">
            <v>TER</v>
          </cell>
          <cell r="P309">
            <v>33756</v>
          </cell>
          <cell r="Q309">
            <v>12.512</v>
          </cell>
          <cell r="R309">
            <v>2.944</v>
          </cell>
          <cell r="S309">
            <v>143.90861697911717</v>
          </cell>
          <cell r="T309">
            <v>2.1000000000000001E-2</v>
          </cell>
          <cell r="U309">
            <v>2020</v>
          </cell>
          <cell r="V309" t="str">
            <v>S</v>
          </cell>
          <cell r="W309" t="str">
            <v>BCN</v>
          </cell>
          <cell r="X309">
            <v>7.0250000000000007E-2</v>
          </cell>
          <cell r="Y309">
            <v>7.0250000000000007E-2</v>
          </cell>
          <cell r="Z309">
            <v>6.5500000000000003E-2</v>
          </cell>
          <cell r="AA309">
            <v>6.5500000000000003E-2</v>
          </cell>
          <cell r="AB309">
            <v>5.6000000000000001E-2</v>
          </cell>
          <cell r="AC309">
            <v>5.6000000000000001E-2</v>
          </cell>
          <cell r="AD309">
            <v>6.5500000000000003E-2</v>
          </cell>
          <cell r="AE309">
            <v>6.5500000000000003E-2</v>
          </cell>
          <cell r="AF309">
            <v>6.5500000000000003E-2</v>
          </cell>
          <cell r="AG309">
            <v>7.0250000000000007E-2</v>
          </cell>
          <cell r="AH309">
            <v>7.0250000000000007E-2</v>
          </cell>
          <cell r="AI309">
            <v>6.5500000000000003E-2</v>
          </cell>
          <cell r="AJ309">
            <v>1.84E-2</v>
          </cell>
          <cell r="AK309">
            <v>1.84E-2</v>
          </cell>
          <cell r="AL309">
            <v>1.84E-2</v>
          </cell>
          <cell r="AM309">
            <v>1.84E-2</v>
          </cell>
          <cell r="AN309">
            <v>1.84E-2</v>
          </cell>
          <cell r="AO309">
            <v>1.84E-2</v>
          </cell>
          <cell r="AP309">
            <v>1.84E-2</v>
          </cell>
          <cell r="AQ309">
            <v>1.84E-2</v>
          </cell>
          <cell r="AR309">
            <v>1.84E-2</v>
          </cell>
          <cell r="AS309">
            <v>1.84E-2</v>
          </cell>
          <cell r="AT309">
            <v>1.84E-2</v>
          </cell>
          <cell r="AU309">
            <v>1.84E-2</v>
          </cell>
          <cell r="AV309">
            <v>7.0250000000000007E-2</v>
          </cell>
          <cell r="AW309">
            <v>7.0250000000000007E-2</v>
          </cell>
          <cell r="AX309">
            <v>6.5500000000000003E-2</v>
          </cell>
          <cell r="AY309">
            <v>6.5500000000000003E-2</v>
          </cell>
          <cell r="AZ309">
            <v>5.6000000000000001E-2</v>
          </cell>
          <cell r="BA309">
            <v>5.6000000000000001E-2</v>
          </cell>
          <cell r="BB309">
            <v>6.5500000000000003E-2</v>
          </cell>
          <cell r="BC309">
            <v>6.5500000000000003E-2</v>
          </cell>
          <cell r="BD309">
            <v>6.5500000000000003E-2</v>
          </cell>
          <cell r="BE309">
            <v>7.0250000000000007E-2</v>
          </cell>
          <cell r="BF309">
            <v>7.0250000000000007E-2</v>
          </cell>
          <cell r="BG309">
            <v>6.5500000000000003E-2</v>
          </cell>
          <cell r="BH309">
            <v>1.84E-2</v>
          </cell>
          <cell r="BI309">
            <v>1.84E-2</v>
          </cell>
          <cell r="BJ309">
            <v>1.84E-2</v>
          </cell>
          <cell r="BK309">
            <v>1.84E-2</v>
          </cell>
          <cell r="BL309">
            <v>1.84E-2</v>
          </cell>
          <cell r="BM309">
            <v>1.84E-2</v>
          </cell>
          <cell r="BN309">
            <v>1.84E-2</v>
          </cell>
          <cell r="BO309">
            <v>1.84E-2</v>
          </cell>
          <cell r="BP309">
            <v>1.84E-2</v>
          </cell>
          <cell r="BQ309">
            <v>1.84E-2</v>
          </cell>
          <cell r="BR309">
            <v>1.84E-2</v>
          </cell>
          <cell r="BS309">
            <v>1.84E-2</v>
          </cell>
          <cell r="BT309" t="str">
            <v>CFE</v>
          </cell>
          <cell r="BU309" t="str">
            <v>BC</v>
          </cell>
          <cell r="BV309">
            <v>12.512</v>
          </cell>
          <cell r="BW309">
            <v>12.512</v>
          </cell>
          <cell r="BX309">
            <v>3.5793830208828368</v>
          </cell>
          <cell r="BZ309">
            <v>0</v>
          </cell>
          <cell r="CB309">
            <v>156.63999999999999</v>
          </cell>
          <cell r="CC309">
            <v>160</v>
          </cell>
          <cell r="CD309">
            <v>160</v>
          </cell>
        </row>
        <row r="310">
          <cell r="A310">
            <v>1</v>
          </cell>
          <cell r="B310">
            <v>4</v>
          </cell>
          <cell r="C310" t="str">
            <v>MAY</v>
          </cell>
          <cell r="D310">
            <v>47604</v>
          </cell>
          <cell r="E310">
            <v>2030</v>
          </cell>
          <cell r="I310">
            <v>0</v>
          </cell>
          <cell r="J310">
            <v>0</v>
          </cell>
          <cell r="K310" t="str">
            <v>ABR</v>
          </cell>
          <cell r="L310">
            <v>2008</v>
          </cell>
          <cell r="M310" t="str">
            <v>ORI</v>
          </cell>
          <cell r="N310" t="str">
            <v>PUEBLA</v>
          </cell>
          <cell r="O310" t="str">
            <v>TER</v>
          </cell>
          <cell r="P310">
            <v>39539</v>
          </cell>
          <cell r="Q310">
            <v>0</v>
          </cell>
          <cell r="R310">
            <v>0</v>
          </cell>
          <cell r="S310">
            <v>0</v>
          </cell>
          <cell r="T310">
            <v>7.2999999999999995E-2</v>
          </cell>
          <cell r="U310">
            <v>2030</v>
          </cell>
          <cell r="V310" t="str">
            <v>S</v>
          </cell>
          <cell r="W310" t="str">
            <v>PUE</v>
          </cell>
          <cell r="X310">
            <v>9.5000000000000001E-2</v>
          </cell>
          <cell r="Y310">
            <v>9.5000000000000001E-2</v>
          </cell>
          <cell r="Z310">
            <v>6.25E-2</v>
          </cell>
          <cell r="AA310">
            <v>6.25E-2</v>
          </cell>
          <cell r="AB310">
            <v>6.25E-2</v>
          </cell>
          <cell r="AC310">
            <v>6.25E-2</v>
          </cell>
          <cell r="AD310">
            <v>9.5000000000000001E-2</v>
          </cell>
          <cell r="AE310">
            <v>6.25E-2</v>
          </cell>
          <cell r="AF310">
            <v>6.25E-2</v>
          </cell>
          <cell r="AG310">
            <v>0.03</v>
          </cell>
          <cell r="AH310">
            <v>6.25E-2</v>
          </cell>
          <cell r="AI310">
            <v>0.03</v>
          </cell>
          <cell r="AJ310">
            <v>1.83E-2</v>
          </cell>
          <cell r="AK310">
            <v>1.83E-2</v>
          </cell>
          <cell r="AL310">
            <v>1.83E-2</v>
          </cell>
          <cell r="AM310">
            <v>1.83E-2</v>
          </cell>
          <cell r="AN310">
            <v>1.83E-2</v>
          </cell>
          <cell r="AO310">
            <v>1.83E-2</v>
          </cell>
          <cell r="AP310">
            <v>1.83E-2</v>
          </cell>
          <cell r="AQ310">
            <v>1.83E-2</v>
          </cell>
          <cell r="AR310">
            <v>1.83E-2</v>
          </cell>
          <cell r="AS310">
            <v>1.83E-2</v>
          </cell>
          <cell r="AT310">
            <v>1.83E-2</v>
          </cell>
          <cell r="AU310">
            <v>1.83E-2</v>
          </cell>
          <cell r="AV310">
            <v>9.5000000000000001E-2</v>
          </cell>
          <cell r="AW310">
            <v>9.5000000000000001E-2</v>
          </cell>
          <cell r="AX310">
            <v>6.25E-2</v>
          </cell>
          <cell r="AY310">
            <v>6.25E-2</v>
          </cell>
          <cell r="AZ310">
            <v>6.25E-2</v>
          </cell>
          <cell r="BA310">
            <v>6.25E-2</v>
          </cell>
          <cell r="BB310">
            <v>9.5000000000000001E-2</v>
          </cell>
          <cell r="BC310">
            <v>6.25E-2</v>
          </cell>
          <cell r="BD310">
            <v>6.25E-2</v>
          </cell>
          <cell r="BE310">
            <v>0.03</v>
          </cell>
          <cell r="BF310">
            <v>6.25E-2</v>
          </cell>
          <cell r="BG310">
            <v>0.03</v>
          </cell>
          <cell r="BH310">
            <v>1.83E-2</v>
          </cell>
          <cell r="BI310">
            <v>1.83E-2</v>
          </cell>
          <cell r="BJ310">
            <v>1.83E-2</v>
          </cell>
          <cell r="BK310">
            <v>1.83E-2</v>
          </cell>
          <cell r="BL310">
            <v>1.83E-2</v>
          </cell>
          <cell r="BM310">
            <v>1.83E-2</v>
          </cell>
          <cell r="BN310">
            <v>1.83E-2</v>
          </cell>
          <cell r="BO310">
            <v>1.83E-2</v>
          </cell>
          <cell r="BP310">
            <v>1.83E-2</v>
          </cell>
          <cell r="BQ310">
            <v>1.83E-2</v>
          </cell>
          <cell r="BR310">
            <v>1.83E-2</v>
          </cell>
          <cell r="BS310">
            <v>1.83E-2</v>
          </cell>
          <cell r="BT310" t="str">
            <v>CFE</v>
          </cell>
          <cell r="BU310" t="str">
            <v>INT</v>
          </cell>
          <cell r="BV310">
            <v>0</v>
          </cell>
          <cell r="BW310">
            <v>0</v>
          </cell>
          <cell r="BX310">
            <v>0</v>
          </cell>
          <cell r="BZ310">
            <v>0</v>
          </cell>
          <cell r="CB310">
            <v>0</v>
          </cell>
          <cell r="CC310">
            <v>0</v>
          </cell>
          <cell r="CD310">
            <v>0</v>
          </cell>
        </row>
        <row r="311">
          <cell r="A311">
            <v>1</v>
          </cell>
          <cell r="B311">
            <v>7</v>
          </cell>
          <cell r="C311" t="str">
            <v>ABR</v>
          </cell>
          <cell r="D311">
            <v>46844</v>
          </cell>
          <cell r="E311">
            <v>2028</v>
          </cell>
          <cell r="F311" t="str">
            <v>A.   LÓPEZ   MATEOS    ( TUXPAN )</v>
          </cell>
          <cell r="G311">
            <v>3</v>
          </cell>
          <cell r="H311" t="str">
            <v>TC</v>
          </cell>
          <cell r="I311">
            <v>350</v>
          </cell>
          <cell r="J311">
            <v>350</v>
          </cell>
          <cell r="K311" t="str">
            <v>JUL</v>
          </cell>
          <cell r="L311">
            <v>1994</v>
          </cell>
          <cell r="M311" t="str">
            <v>ORI</v>
          </cell>
          <cell r="N311" t="str">
            <v>POZARICA</v>
          </cell>
          <cell r="O311" t="str">
            <v>TER</v>
          </cell>
          <cell r="P311">
            <v>34516</v>
          </cell>
          <cell r="Q311">
            <v>27.37</v>
          </cell>
          <cell r="R311">
            <v>68.004999999999995</v>
          </cell>
          <cell r="S311">
            <v>314.8000996418188</v>
          </cell>
          <cell r="T311">
            <v>3.5999999999999997E-2</v>
          </cell>
          <cell r="U311">
            <v>2028</v>
          </cell>
          <cell r="V311" t="str">
            <v>S</v>
          </cell>
          <cell r="W311" t="str">
            <v>VER</v>
          </cell>
          <cell r="X311">
            <v>3.3450000000000001E-2</v>
          </cell>
          <cell r="Y311">
            <v>3.3450000000000001E-2</v>
          </cell>
          <cell r="Z311">
            <v>2.8299999999999999E-2</v>
          </cell>
          <cell r="AA311">
            <v>2.8299999999999999E-2</v>
          </cell>
          <cell r="AB311">
            <v>1.7999999999999999E-2</v>
          </cell>
          <cell r="AC311">
            <v>1.7999999999999999E-2</v>
          </cell>
          <cell r="AD311">
            <v>1.7999999999999999E-2</v>
          </cell>
          <cell r="AE311">
            <v>0.1009</v>
          </cell>
          <cell r="AF311">
            <v>0.1009</v>
          </cell>
          <cell r="AG311">
            <v>3.3450000000000001E-2</v>
          </cell>
          <cell r="AH311">
            <v>3.3450000000000001E-2</v>
          </cell>
          <cell r="AI311">
            <v>0.1009</v>
          </cell>
          <cell r="AJ311">
            <v>0.1943</v>
          </cell>
          <cell r="AK311">
            <v>0.1943</v>
          </cell>
          <cell r="AL311">
            <v>0.1943</v>
          </cell>
          <cell r="AM311">
            <v>0.1943</v>
          </cell>
          <cell r="AN311">
            <v>0.1943</v>
          </cell>
          <cell r="AO311">
            <v>0.1943</v>
          </cell>
          <cell r="AP311">
            <v>0.1943</v>
          </cell>
          <cell r="AQ311">
            <v>0.1943</v>
          </cell>
          <cell r="AR311">
            <v>0.1943</v>
          </cell>
          <cell r="AS311">
            <v>0.1943</v>
          </cell>
          <cell r="AT311">
            <v>0.1943</v>
          </cell>
          <cell r="AU311">
            <v>0.1943</v>
          </cell>
          <cell r="AV311">
            <v>3.3450000000000001E-2</v>
          </cell>
          <cell r="AW311">
            <v>3.3450000000000001E-2</v>
          </cell>
          <cell r="AX311">
            <v>2.8299999999999999E-2</v>
          </cell>
          <cell r="AY311">
            <v>2.8299999999999999E-2</v>
          </cell>
          <cell r="AZ311">
            <v>1.7999999999999999E-2</v>
          </cell>
          <cell r="BA311">
            <v>1.7999999999999999E-2</v>
          </cell>
          <cell r="BB311">
            <v>1.7999999999999999E-2</v>
          </cell>
          <cell r="BC311">
            <v>0.1009</v>
          </cell>
          <cell r="BD311">
            <v>0.1009</v>
          </cell>
          <cell r="BE311">
            <v>3.3450000000000001E-2</v>
          </cell>
          <cell r="BF311">
            <v>3.3450000000000001E-2</v>
          </cell>
          <cell r="BG311">
            <v>0.1009</v>
          </cell>
          <cell r="BH311">
            <v>0.1943</v>
          </cell>
          <cell r="BI311">
            <v>0.1943</v>
          </cell>
          <cell r="BJ311">
            <v>0.1943</v>
          </cell>
          <cell r="BK311">
            <v>0.1943</v>
          </cell>
          <cell r="BL311">
            <v>0.1943</v>
          </cell>
          <cell r="BM311">
            <v>0.1943</v>
          </cell>
          <cell r="BN311">
            <v>0.1943</v>
          </cell>
          <cell r="BO311">
            <v>0.1943</v>
          </cell>
          <cell r="BP311">
            <v>0.1943</v>
          </cell>
          <cell r="BQ311">
            <v>0.1943</v>
          </cell>
          <cell r="BR311">
            <v>0.1943</v>
          </cell>
          <cell r="BS311">
            <v>0.1943</v>
          </cell>
          <cell r="BT311" t="str">
            <v>CFE</v>
          </cell>
          <cell r="BU311" t="str">
            <v>INT</v>
          </cell>
          <cell r="BV311">
            <v>27.37</v>
          </cell>
          <cell r="BW311">
            <v>27.37</v>
          </cell>
          <cell r="BX311">
            <v>7.8299003581812059</v>
          </cell>
          <cell r="BZ311">
            <v>0</v>
          </cell>
          <cell r="CB311">
            <v>337.4</v>
          </cell>
          <cell r="CC311">
            <v>350</v>
          </cell>
          <cell r="CD311">
            <v>350</v>
          </cell>
        </row>
        <row r="312">
          <cell r="A312">
            <v>1</v>
          </cell>
          <cell r="B312">
            <v>8</v>
          </cell>
          <cell r="C312" t="str">
            <v>ABR</v>
          </cell>
          <cell r="D312">
            <v>46844</v>
          </cell>
          <cell r="E312">
            <v>2028</v>
          </cell>
          <cell r="F312" t="str">
            <v>A.   LÓPEZ   MATEOS    ( TUXPAN )</v>
          </cell>
          <cell r="G312">
            <v>4</v>
          </cell>
          <cell r="H312" t="str">
            <v>TC</v>
          </cell>
          <cell r="I312">
            <v>350</v>
          </cell>
          <cell r="J312">
            <v>350</v>
          </cell>
          <cell r="K312" t="str">
            <v>AGO</v>
          </cell>
          <cell r="L312">
            <v>1994</v>
          </cell>
          <cell r="M312" t="str">
            <v>ORI</v>
          </cell>
          <cell r="N312" t="str">
            <v>POZARICA</v>
          </cell>
          <cell r="O312" t="str">
            <v>TER</v>
          </cell>
          <cell r="P312">
            <v>34547</v>
          </cell>
          <cell r="Q312">
            <v>27.37</v>
          </cell>
          <cell r="R312">
            <v>19.670000000000002</v>
          </cell>
          <cell r="S312">
            <v>314.8000996418188</v>
          </cell>
          <cell r="T312">
            <v>3.5999999999999997E-2</v>
          </cell>
          <cell r="U312">
            <v>2028</v>
          </cell>
          <cell r="V312" t="str">
            <v>S</v>
          </cell>
          <cell r="W312" t="str">
            <v>VER</v>
          </cell>
          <cell r="X312">
            <v>0.1037</v>
          </cell>
          <cell r="Y312">
            <v>0.1037</v>
          </cell>
          <cell r="Z312">
            <v>9.8799999999999999E-2</v>
          </cell>
          <cell r="AA312">
            <v>9.8799999999999999E-2</v>
          </cell>
          <cell r="AB312">
            <v>8.8999999999999996E-2</v>
          </cell>
          <cell r="AC312">
            <v>8.8999999999999996E-2</v>
          </cell>
          <cell r="AD312">
            <v>8.8999999999999996E-2</v>
          </cell>
          <cell r="AE312">
            <v>0.1009</v>
          </cell>
          <cell r="AF312">
            <v>0.1009</v>
          </cell>
          <cell r="AG312">
            <v>0.1037</v>
          </cell>
          <cell r="AH312">
            <v>0.1037</v>
          </cell>
          <cell r="AI312">
            <v>0.1009</v>
          </cell>
          <cell r="AJ312">
            <v>5.62E-2</v>
          </cell>
          <cell r="AK312">
            <v>5.62E-2</v>
          </cell>
          <cell r="AL312">
            <v>5.62E-2</v>
          </cell>
          <cell r="AM312">
            <v>5.62E-2</v>
          </cell>
          <cell r="AN312">
            <v>5.62E-2</v>
          </cell>
          <cell r="AO312">
            <v>5.62E-2</v>
          </cell>
          <cell r="AP312">
            <v>5.62E-2</v>
          </cell>
          <cell r="AQ312">
            <v>5.62E-2</v>
          </cell>
          <cell r="AR312">
            <v>5.62E-2</v>
          </cell>
          <cell r="AS312">
            <v>5.62E-2</v>
          </cell>
          <cell r="AT312">
            <v>5.62E-2</v>
          </cell>
          <cell r="AU312">
            <v>5.62E-2</v>
          </cell>
          <cell r="AV312">
            <v>0.1037</v>
          </cell>
          <cell r="AW312">
            <v>0.1037</v>
          </cell>
          <cell r="AX312">
            <v>9.8799999999999999E-2</v>
          </cell>
          <cell r="AY312">
            <v>9.8799999999999999E-2</v>
          </cell>
          <cell r="AZ312">
            <v>8.8999999999999996E-2</v>
          </cell>
          <cell r="BA312">
            <v>8.8999999999999996E-2</v>
          </cell>
          <cell r="BB312">
            <v>8.8999999999999996E-2</v>
          </cell>
          <cell r="BC312">
            <v>0.1009</v>
          </cell>
          <cell r="BD312">
            <v>0.1009</v>
          </cell>
          <cell r="BE312">
            <v>0.1037</v>
          </cell>
          <cell r="BF312">
            <v>0.1037</v>
          </cell>
          <cell r="BG312">
            <v>0.1009</v>
          </cell>
          <cell r="BH312">
            <v>5.62E-2</v>
          </cell>
          <cell r="BI312">
            <v>5.62E-2</v>
          </cell>
          <cell r="BJ312">
            <v>5.62E-2</v>
          </cell>
          <cell r="BK312">
            <v>5.62E-2</v>
          </cell>
          <cell r="BL312">
            <v>5.62E-2</v>
          </cell>
          <cell r="BM312">
            <v>5.62E-2</v>
          </cell>
          <cell r="BN312">
            <v>5.62E-2</v>
          </cell>
          <cell r="BO312">
            <v>5.62E-2</v>
          </cell>
          <cell r="BP312">
            <v>5.62E-2</v>
          </cell>
          <cell r="BQ312">
            <v>5.62E-2</v>
          </cell>
          <cell r="BR312">
            <v>5.62E-2</v>
          </cell>
          <cell r="BS312">
            <v>5.62E-2</v>
          </cell>
          <cell r="BT312" t="str">
            <v>CFE</v>
          </cell>
          <cell r="BU312" t="str">
            <v>INT</v>
          </cell>
          <cell r="BV312">
            <v>27.37</v>
          </cell>
          <cell r="BW312">
            <v>27.37</v>
          </cell>
          <cell r="BX312">
            <v>7.8299003581812059</v>
          </cell>
          <cell r="BZ312">
            <v>0</v>
          </cell>
          <cell r="CB312">
            <v>337.4</v>
          </cell>
          <cell r="CC312">
            <v>350</v>
          </cell>
          <cell r="CD312">
            <v>350</v>
          </cell>
        </row>
        <row r="313">
          <cell r="A313">
            <v>1</v>
          </cell>
          <cell r="B313">
            <v>6</v>
          </cell>
          <cell r="C313" t="str">
            <v>DIC</v>
          </cell>
          <cell r="D313">
            <v>47818</v>
          </cell>
          <cell r="E313">
            <v>2030</v>
          </cell>
          <cell r="F313" t="str">
            <v>JUAN  DE  DIOS  B.  ( TOPOLOBAMBPO  II)</v>
          </cell>
          <cell r="G313">
            <v>1</v>
          </cell>
          <cell r="H313" t="str">
            <v>TC</v>
          </cell>
          <cell r="I313">
            <v>160</v>
          </cell>
          <cell r="J313">
            <v>160</v>
          </cell>
          <cell r="K313" t="str">
            <v>JUN</v>
          </cell>
          <cell r="L313">
            <v>1995</v>
          </cell>
          <cell r="M313" t="str">
            <v>NOR</v>
          </cell>
          <cell r="N313" t="str">
            <v>MOCHIS</v>
          </cell>
          <cell r="O313" t="str">
            <v>TER</v>
          </cell>
          <cell r="P313">
            <v>34851</v>
          </cell>
          <cell r="Q313">
            <v>12.512</v>
          </cell>
          <cell r="R313">
            <v>2.2400000000000002</v>
          </cell>
          <cell r="S313">
            <v>143.90861697911717</v>
          </cell>
          <cell r="T313">
            <v>0.05</v>
          </cell>
          <cell r="U313">
            <v>2030</v>
          </cell>
          <cell r="V313" t="str">
            <v>N</v>
          </cell>
          <cell r="W313" t="str">
            <v>SIN</v>
          </cell>
          <cell r="X313">
            <v>9.5549999999999996E-2</v>
          </cell>
          <cell r="Y313">
            <v>9.5549999999999996E-2</v>
          </cell>
          <cell r="Z313">
            <v>8.6699999999999999E-2</v>
          </cell>
          <cell r="AA313">
            <v>8.6699999999999999E-2</v>
          </cell>
          <cell r="AB313">
            <v>6.9000000000000006E-2</v>
          </cell>
          <cell r="AC313">
            <v>6.9000000000000006E-2</v>
          </cell>
          <cell r="AD313">
            <v>6.9000000000000006E-2</v>
          </cell>
          <cell r="AE313">
            <v>0.1009</v>
          </cell>
          <cell r="AF313">
            <v>0.1009</v>
          </cell>
          <cell r="AG313">
            <v>9.5549999999999996E-2</v>
          </cell>
          <cell r="AH313">
            <v>9.5549999999999996E-2</v>
          </cell>
          <cell r="AI313">
            <v>0.1009</v>
          </cell>
          <cell r="AJ313">
            <v>1.4E-2</v>
          </cell>
          <cell r="AK313">
            <v>1.4E-2</v>
          </cell>
          <cell r="AL313">
            <v>1.4E-2</v>
          </cell>
          <cell r="AM313">
            <v>1.4E-2</v>
          </cell>
          <cell r="AN313">
            <v>1.4E-2</v>
          </cell>
          <cell r="AO313">
            <v>1.4E-2</v>
          </cell>
          <cell r="AP313">
            <v>1.4E-2</v>
          </cell>
          <cell r="AQ313">
            <v>1.4E-2</v>
          </cell>
          <cell r="AR313">
            <v>1.4E-2</v>
          </cell>
          <cell r="AS313">
            <v>1.4E-2</v>
          </cell>
          <cell r="AT313">
            <v>1.4E-2</v>
          </cell>
          <cell r="AU313">
            <v>1.4E-2</v>
          </cell>
          <cell r="AV313">
            <v>9.5549999999999996E-2</v>
          </cell>
          <cell r="AW313">
            <v>9.5549999999999996E-2</v>
          </cell>
          <cell r="AX313">
            <v>8.6699999999999999E-2</v>
          </cell>
          <cell r="AY313">
            <v>8.6699999999999999E-2</v>
          </cell>
          <cell r="AZ313">
            <v>6.9000000000000006E-2</v>
          </cell>
          <cell r="BA313">
            <v>6.9000000000000006E-2</v>
          </cell>
          <cell r="BB313">
            <v>6.9000000000000006E-2</v>
          </cell>
          <cell r="BC313">
            <v>0.1009</v>
          </cell>
          <cell r="BD313">
            <v>0.1009</v>
          </cell>
          <cell r="BE313">
            <v>9.5549999999999996E-2</v>
          </cell>
          <cell r="BF313">
            <v>9.5549999999999996E-2</v>
          </cell>
          <cell r="BG313">
            <v>0.1009</v>
          </cell>
          <cell r="BH313">
            <v>1.4E-2</v>
          </cell>
          <cell r="BI313">
            <v>1.4E-2</v>
          </cell>
          <cell r="BJ313">
            <v>1.4E-2</v>
          </cell>
          <cell r="BK313">
            <v>1.4E-2</v>
          </cell>
          <cell r="BL313">
            <v>1.4E-2</v>
          </cell>
          <cell r="BM313">
            <v>1.4E-2</v>
          </cell>
          <cell r="BN313">
            <v>1.4E-2</v>
          </cell>
          <cell r="BO313">
            <v>1.4E-2</v>
          </cell>
          <cell r="BP313">
            <v>1.4E-2</v>
          </cell>
          <cell r="BQ313">
            <v>1.4E-2</v>
          </cell>
          <cell r="BR313">
            <v>1.4E-2</v>
          </cell>
          <cell r="BS313">
            <v>1.4E-2</v>
          </cell>
          <cell r="BT313" t="str">
            <v>CFE</v>
          </cell>
          <cell r="BU313" t="str">
            <v>INT</v>
          </cell>
          <cell r="BV313">
            <v>12.512</v>
          </cell>
          <cell r="BW313">
            <v>12.512</v>
          </cell>
          <cell r="BX313">
            <v>3.5793830208828368</v>
          </cell>
          <cell r="CB313">
            <v>152</v>
          </cell>
          <cell r="CC313">
            <v>160</v>
          </cell>
          <cell r="CD313">
            <v>160</v>
          </cell>
        </row>
        <row r="314">
          <cell r="A314">
            <v>1</v>
          </cell>
          <cell r="B314">
            <v>6</v>
          </cell>
          <cell r="C314" t="str">
            <v>DIC</v>
          </cell>
          <cell r="D314">
            <v>47818</v>
          </cell>
          <cell r="E314">
            <v>2030</v>
          </cell>
          <cell r="F314" t="str">
            <v>JUAN  DE  DIOS  B.  ( TOPOLOBAMBPO  II)</v>
          </cell>
          <cell r="G314">
            <v>2</v>
          </cell>
          <cell r="H314" t="str">
            <v>TC</v>
          </cell>
          <cell r="I314">
            <v>160</v>
          </cell>
          <cell r="J314">
            <v>160</v>
          </cell>
          <cell r="K314" t="str">
            <v>JUN</v>
          </cell>
          <cell r="L314">
            <v>1995</v>
          </cell>
          <cell r="M314" t="str">
            <v>NOR</v>
          </cell>
          <cell r="N314" t="str">
            <v>MOCHIS</v>
          </cell>
          <cell r="O314" t="str">
            <v>TER</v>
          </cell>
          <cell r="P314">
            <v>34851</v>
          </cell>
          <cell r="Q314">
            <v>12.512</v>
          </cell>
          <cell r="R314">
            <v>2.032</v>
          </cell>
          <cell r="S314">
            <v>143.90861697911717</v>
          </cell>
          <cell r="T314">
            <v>0.05</v>
          </cell>
          <cell r="U314">
            <v>2030</v>
          </cell>
          <cell r="V314" t="str">
            <v>N</v>
          </cell>
          <cell r="W314" t="str">
            <v>SIN</v>
          </cell>
          <cell r="X314">
            <v>0.11939999999999999</v>
          </cell>
          <cell r="Y314">
            <v>0.11939999999999999</v>
          </cell>
          <cell r="Z314">
            <v>0.1026</v>
          </cell>
          <cell r="AA314">
            <v>0.1026</v>
          </cell>
          <cell r="AB314">
            <v>6.9000000000000006E-2</v>
          </cell>
          <cell r="AC314">
            <v>6.9000000000000006E-2</v>
          </cell>
          <cell r="AD314">
            <v>6.9000000000000006E-2</v>
          </cell>
          <cell r="AE314">
            <v>0.1009</v>
          </cell>
          <cell r="AF314">
            <v>0.1009</v>
          </cell>
          <cell r="AG314">
            <v>0.11939999999999999</v>
          </cell>
          <cell r="AH314">
            <v>0.11939999999999999</v>
          </cell>
          <cell r="AI314">
            <v>0.1009</v>
          </cell>
          <cell r="AJ314">
            <v>1.2699999999999999E-2</v>
          </cell>
          <cell r="AK314">
            <v>1.2699999999999999E-2</v>
          </cell>
          <cell r="AL314">
            <v>1.2699999999999999E-2</v>
          </cell>
          <cell r="AM314">
            <v>1.2699999999999999E-2</v>
          </cell>
          <cell r="AN314">
            <v>1.2699999999999999E-2</v>
          </cell>
          <cell r="AO314">
            <v>1.2699999999999999E-2</v>
          </cell>
          <cell r="AP314">
            <v>1.2699999999999999E-2</v>
          </cell>
          <cell r="AQ314">
            <v>1.2699999999999999E-2</v>
          </cell>
          <cell r="AR314">
            <v>1.2699999999999999E-2</v>
          </cell>
          <cell r="AS314">
            <v>1.2699999999999999E-2</v>
          </cell>
          <cell r="AT314">
            <v>1.2699999999999999E-2</v>
          </cell>
          <cell r="AU314">
            <v>1.2699999999999999E-2</v>
          </cell>
          <cell r="AV314">
            <v>0.11939999999999999</v>
          </cell>
          <cell r="AW314">
            <v>0.11939999999999999</v>
          </cell>
          <cell r="AX314">
            <v>0.1026</v>
          </cell>
          <cell r="AY314">
            <v>0.1026</v>
          </cell>
          <cell r="AZ314">
            <v>6.9000000000000006E-2</v>
          </cell>
          <cell r="BA314">
            <v>6.9000000000000006E-2</v>
          </cell>
          <cell r="BB314">
            <v>6.9000000000000006E-2</v>
          </cell>
          <cell r="BC314">
            <v>0.1009</v>
          </cell>
          <cell r="BD314">
            <v>0.1009</v>
          </cell>
          <cell r="BE314">
            <v>0.11939999999999999</v>
          </cell>
          <cell r="BF314">
            <v>0.11939999999999999</v>
          </cell>
          <cell r="BG314">
            <v>0.1009</v>
          </cell>
          <cell r="BH314">
            <v>1.2699999999999999E-2</v>
          </cell>
          <cell r="BI314">
            <v>1.2699999999999999E-2</v>
          </cell>
          <cell r="BJ314">
            <v>1.2699999999999999E-2</v>
          </cell>
          <cell r="BK314">
            <v>1.2699999999999999E-2</v>
          </cell>
          <cell r="BL314">
            <v>1.2699999999999999E-2</v>
          </cell>
          <cell r="BM314">
            <v>1.2699999999999999E-2</v>
          </cell>
          <cell r="BN314">
            <v>1.2699999999999999E-2</v>
          </cell>
          <cell r="BO314">
            <v>1.2699999999999999E-2</v>
          </cell>
          <cell r="BP314">
            <v>1.2699999999999999E-2</v>
          </cell>
          <cell r="BQ314">
            <v>1.2699999999999999E-2</v>
          </cell>
          <cell r="BR314">
            <v>1.2699999999999999E-2</v>
          </cell>
          <cell r="BS314">
            <v>1.2699999999999999E-2</v>
          </cell>
          <cell r="BT314" t="str">
            <v>CFE</v>
          </cell>
          <cell r="BU314" t="str">
            <v>INT</v>
          </cell>
          <cell r="BV314">
            <v>12.512</v>
          </cell>
          <cell r="BW314">
            <v>12.512</v>
          </cell>
          <cell r="BX314">
            <v>3.5793830208828368</v>
          </cell>
          <cell r="CB314">
            <v>152</v>
          </cell>
          <cell r="CC314">
            <v>160</v>
          </cell>
          <cell r="CD314">
            <v>160</v>
          </cell>
        </row>
        <row r="315">
          <cell r="A315">
            <v>1</v>
          </cell>
          <cell r="B315">
            <v>5</v>
          </cell>
          <cell r="C315" t="str">
            <v>DIC</v>
          </cell>
          <cell r="D315">
            <v>47818</v>
          </cell>
          <cell r="E315">
            <v>2030</v>
          </cell>
          <cell r="F315" t="str">
            <v>A.   LÓPEZ   MATEOS    ( TUXPAN )</v>
          </cell>
          <cell r="G315">
            <v>5</v>
          </cell>
          <cell r="H315" t="str">
            <v>TC</v>
          </cell>
          <cell r="I315">
            <v>350</v>
          </cell>
          <cell r="J315">
            <v>350</v>
          </cell>
          <cell r="K315" t="str">
            <v>MAY</v>
          </cell>
          <cell r="L315">
            <v>1996</v>
          </cell>
          <cell r="M315" t="str">
            <v>ORI</v>
          </cell>
          <cell r="N315" t="str">
            <v>POZARICA</v>
          </cell>
          <cell r="O315" t="str">
            <v>TER</v>
          </cell>
          <cell r="P315">
            <v>35186</v>
          </cell>
          <cell r="Q315">
            <v>27.37</v>
          </cell>
          <cell r="R315">
            <v>8.9249999999999989</v>
          </cell>
          <cell r="S315">
            <v>314.8000996418188</v>
          </cell>
          <cell r="T315">
            <v>3.5999999999999997E-2</v>
          </cell>
          <cell r="U315">
            <v>2030</v>
          </cell>
          <cell r="V315" t="str">
            <v>S</v>
          </cell>
          <cell r="W315" t="str">
            <v>VER</v>
          </cell>
          <cell r="X315">
            <v>0.1022</v>
          </cell>
          <cell r="Y315">
            <v>0.1022</v>
          </cell>
          <cell r="Z315">
            <v>9.7799999999999998E-2</v>
          </cell>
          <cell r="AA315">
            <v>9.7799999999999998E-2</v>
          </cell>
          <cell r="AB315">
            <v>8.8999999999999996E-2</v>
          </cell>
          <cell r="AC315">
            <v>8.8999999999999996E-2</v>
          </cell>
          <cell r="AD315">
            <v>8.8999999999999996E-2</v>
          </cell>
          <cell r="AE315">
            <v>0.1009</v>
          </cell>
          <cell r="AF315">
            <v>0.1009</v>
          </cell>
          <cell r="AG315">
            <v>0.1022</v>
          </cell>
          <cell r="AH315">
            <v>0.1022</v>
          </cell>
          <cell r="AI315">
            <v>0.1009</v>
          </cell>
          <cell r="AJ315">
            <v>2.5499999999999998E-2</v>
          </cell>
          <cell r="AK315">
            <v>2.5499999999999998E-2</v>
          </cell>
          <cell r="AL315">
            <v>2.5499999999999998E-2</v>
          </cell>
          <cell r="AM315">
            <v>2.5499999999999998E-2</v>
          </cell>
          <cell r="AN315">
            <v>2.5499999999999998E-2</v>
          </cell>
          <cell r="AO315">
            <v>2.5499999999999998E-2</v>
          </cell>
          <cell r="AP315">
            <v>2.5499999999999998E-2</v>
          </cell>
          <cell r="AQ315">
            <v>2.5499999999999998E-2</v>
          </cell>
          <cell r="AR315">
            <v>2.5499999999999998E-2</v>
          </cell>
          <cell r="AS315">
            <v>2.5499999999999998E-2</v>
          </cell>
          <cell r="AT315">
            <v>2.5499999999999998E-2</v>
          </cell>
          <cell r="AU315">
            <v>2.5499999999999998E-2</v>
          </cell>
          <cell r="AV315">
            <v>0.1022</v>
          </cell>
          <cell r="AW315">
            <v>0.1022</v>
          </cell>
          <cell r="AX315">
            <v>9.7799999999999998E-2</v>
          </cell>
          <cell r="AY315">
            <v>9.7799999999999998E-2</v>
          </cell>
          <cell r="AZ315">
            <v>8.8999999999999996E-2</v>
          </cell>
          <cell r="BA315">
            <v>8.8999999999999996E-2</v>
          </cell>
          <cell r="BB315">
            <v>8.8999999999999996E-2</v>
          </cell>
          <cell r="BC315">
            <v>0.1009</v>
          </cell>
          <cell r="BD315">
            <v>0.1009</v>
          </cell>
          <cell r="BE315">
            <v>0.1022</v>
          </cell>
          <cell r="BF315">
            <v>0.1022</v>
          </cell>
          <cell r="BG315">
            <v>0.1009</v>
          </cell>
          <cell r="BH315">
            <v>2.5499999999999998E-2</v>
          </cell>
          <cell r="BI315">
            <v>2.5499999999999998E-2</v>
          </cell>
          <cell r="BJ315">
            <v>2.5499999999999998E-2</v>
          </cell>
          <cell r="BK315">
            <v>2.5499999999999998E-2</v>
          </cell>
          <cell r="BL315">
            <v>2.5499999999999998E-2</v>
          </cell>
          <cell r="BM315">
            <v>2.5499999999999998E-2</v>
          </cell>
          <cell r="BN315">
            <v>2.5499999999999998E-2</v>
          </cell>
          <cell r="BO315">
            <v>2.5499999999999998E-2</v>
          </cell>
          <cell r="BP315">
            <v>2.5499999999999998E-2</v>
          </cell>
          <cell r="BQ315">
            <v>2.5499999999999998E-2</v>
          </cell>
          <cell r="BR315">
            <v>2.5499999999999998E-2</v>
          </cell>
          <cell r="BS315">
            <v>2.5499999999999998E-2</v>
          </cell>
          <cell r="BT315" t="str">
            <v>CFE</v>
          </cell>
          <cell r="BU315" t="str">
            <v>INT</v>
          </cell>
          <cell r="BV315">
            <v>27.37</v>
          </cell>
          <cell r="BW315">
            <v>27.37</v>
          </cell>
          <cell r="BX315">
            <v>7.8299003581812059</v>
          </cell>
          <cell r="BZ315">
            <v>0</v>
          </cell>
          <cell r="CB315">
            <v>337.4</v>
          </cell>
          <cell r="CC315">
            <v>350</v>
          </cell>
          <cell r="CD315">
            <v>350</v>
          </cell>
        </row>
        <row r="316">
          <cell r="A316">
            <v>1</v>
          </cell>
          <cell r="B316">
            <v>7</v>
          </cell>
          <cell r="C316" t="str">
            <v>DIC</v>
          </cell>
          <cell r="D316">
            <v>47818</v>
          </cell>
          <cell r="E316">
            <v>2030</v>
          </cell>
          <cell r="F316" t="str">
            <v>A.   LÓPEZ   MATEOS    ( TUXPAN )</v>
          </cell>
          <cell r="G316">
            <v>6</v>
          </cell>
          <cell r="H316" t="str">
            <v>TC</v>
          </cell>
          <cell r="I316">
            <v>350</v>
          </cell>
          <cell r="J316">
            <v>350</v>
          </cell>
          <cell r="K316" t="str">
            <v>JUL</v>
          </cell>
          <cell r="L316">
            <v>1996</v>
          </cell>
          <cell r="M316" t="str">
            <v>ORI</v>
          </cell>
          <cell r="N316" t="str">
            <v>POZARICA</v>
          </cell>
          <cell r="O316" t="str">
            <v>TER</v>
          </cell>
          <cell r="P316">
            <v>35247</v>
          </cell>
          <cell r="Q316">
            <v>27.37</v>
          </cell>
          <cell r="R316">
            <v>8.33</v>
          </cell>
          <cell r="S316">
            <v>314.8000996418188</v>
          </cell>
          <cell r="T316">
            <v>3.5999999999999997E-2</v>
          </cell>
          <cell r="U316">
            <v>2030</v>
          </cell>
          <cell r="V316" t="str">
            <v>S</v>
          </cell>
          <cell r="W316" t="str">
            <v>VER</v>
          </cell>
          <cell r="X316">
            <v>0.11625000000000001</v>
          </cell>
          <cell r="Y316">
            <v>0.11625000000000001</v>
          </cell>
          <cell r="Z316">
            <v>0.1115</v>
          </cell>
          <cell r="AA316">
            <v>0.1115</v>
          </cell>
          <cell r="AB316">
            <v>0.10199999999999999</v>
          </cell>
          <cell r="AC316">
            <v>0.10199999999999999</v>
          </cell>
          <cell r="AD316">
            <v>0.10199999999999999</v>
          </cell>
          <cell r="AE316">
            <v>0.1009</v>
          </cell>
          <cell r="AF316">
            <v>0.1009</v>
          </cell>
          <cell r="AG316">
            <v>0.11625000000000001</v>
          </cell>
          <cell r="AH316">
            <v>0.11625000000000001</v>
          </cell>
          <cell r="AI316">
            <v>0.1009</v>
          </cell>
          <cell r="AJ316">
            <v>2.3800000000000002E-2</v>
          </cell>
          <cell r="AK316">
            <v>2.3800000000000002E-2</v>
          </cell>
          <cell r="AL316">
            <v>2.3800000000000002E-2</v>
          </cell>
          <cell r="AM316">
            <v>2.3800000000000002E-2</v>
          </cell>
          <cell r="AN316">
            <v>2.3800000000000002E-2</v>
          </cell>
          <cell r="AO316">
            <v>2.3800000000000002E-2</v>
          </cell>
          <cell r="AP316">
            <v>2.3800000000000002E-2</v>
          </cell>
          <cell r="AQ316">
            <v>2.3800000000000002E-2</v>
          </cell>
          <cell r="AR316">
            <v>2.3800000000000002E-2</v>
          </cell>
          <cell r="AS316">
            <v>2.3800000000000002E-2</v>
          </cell>
          <cell r="AT316">
            <v>2.3800000000000002E-2</v>
          </cell>
          <cell r="AU316">
            <v>2.3800000000000002E-2</v>
          </cell>
          <cell r="AV316">
            <v>0.11625000000000001</v>
          </cell>
          <cell r="AW316">
            <v>0.11625000000000001</v>
          </cell>
          <cell r="AX316">
            <v>0.1115</v>
          </cell>
          <cell r="AY316">
            <v>0.1115</v>
          </cell>
          <cell r="AZ316">
            <v>0.10199999999999999</v>
          </cell>
          <cell r="BA316">
            <v>0.10199999999999999</v>
          </cell>
          <cell r="BB316">
            <v>0.10199999999999999</v>
          </cell>
          <cell r="BC316">
            <v>0.1009</v>
          </cell>
          <cell r="BD316">
            <v>0.1009</v>
          </cell>
          <cell r="BE316">
            <v>0.11625000000000001</v>
          </cell>
          <cell r="BF316">
            <v>0.11625000000000001</v>
          </cell>
          <cell r="BG316">
            <v>0.1009</v>
          </cell>
          <cell r="BH316">
            <v>2.3800000000000002E-2</v>
          </cell>
          <cell r="BI316">
            <v>2.3800000000000002E-2</v>
          </cell>
          <cell r="BJ316">
            <v>2.3800000000000002E-2</v>
          </cell>
          <cell r="BK316">
            <v>2.3800000000000002E-2</v>
          </cell>
          <cell r="BL316">
            <v>2.3800000000000002E-2</v>
          </cell>
          <cell r="BM316">
            <v>2.3800000000000002E-2</v>
          </cell>
          <cell r="BN316">
            <v>2.3800000000000002E-2</v>
          </cell>
          <cell r="BO316">
            <v>2.3800000000000002E-2</v>
          </cell>
          <cell r="BP316">
            <v>2.3800000000000002E-2</v>
          </cell>
          <cell r="BQ316">
            <v>2.3800000000000002E-2</v>
          </cell>
          <cell r="BR316">
            <v>2.3800000000000002E-2</v>
          </cell>
          <cell r="BS316">
            <v>2.3800000000000002E-2</v>
          </cell>
          <cell r="BT316" t="str">
            <v>CFE</v>
          </cell>
          <cell r="BU316" t="str">
            <v>INT</v>
          </cell>
          <cell r="BV316">
            <v>27.37</v>
          </cell>
          <cell r="BW316">
            <v>27.37</v>
          </cell>
          <cell r="BX316">
            <v>7.8299003581812059</v>
          </cell>
          <cell r="BZ316">
            <v>0</v>
          </cell>
          <cell r="CB316">
            <v>337.4</v>
          </cell>
          <cell r="CC316">
            <v>350</v>
          </cell>
          <cell r="CD316">
            <v>350</v>
          </cell>
        </row>
        <row r="317">
          <cell r="A317">
            <v>1</v>
          </cell>
          <cell r="B317">
            <v>8</v>
          </cell>
          <cell r="C317" t="str">
            <v>JUN</v>
          </cell>
          <cell r="D317">
            <v>43252</v>
          </cell>
          <cell r="E317">
            <v>2018</v>
          </cell>
          <cell r="F317" t="str">
            <v>DOS   BOCAS</v>
          </cell>
          <cell r="G317" t="str">
            <v>1, 2 y 5</v>
          </cell>
          <cell r="H317" t="str">
            <v>CC</v>
          </cell>
          <cell r="I317">
            <v>226</v>
          </cell>
          <cell r="J317">
            <v>226</v>
          </cell>
          <cell r="K317" t="str">
            <v>AGO</v>
          </cell>
          <cell r="L317">
            <v>1975</v>
          </cell>
          <cell r="M317" t="str">
            <v>ORI</v>
          </cell>
          <cell r="N317" t="str">
            <v>VERACRUZ</v>
          </cell>
          <cell r="O317" t="str">
            <v>TER</v>
          </cell>
          <cell r="P317">
            <v>27607</v>
          </cell>
          <cell r="Q317">
            <v>13.379200000000001</v>
          </cell>
          <cell r="R317">
            <v>25.990000000000002</v>
          </cell>
          <cell r="S317">
            <v>196.53413554370238</v>
          </cell>
          <cell r="T317">
            <v>3.3000000000000002E-2</v>
          </cell>
          <cell r="U317">
            <v>2018</v>
          </cell>
          <cell r="V317" t="str">
            <v>S</v>
          </cell>
          <cell r="W317" t="str">
            <v>VER</v>
          </cell>
          <cell r="X317">
            <v>7.425000000000001E-2</v>
          </cell>
          <cell r="Y317">
            <v>7.425000000000001E-2</v>
          </cell>
          <cell r="Z317">
            <v>6.9500000000000006E-2</v>
          </cell>
          <cell r="AA317">
            <v>6.9500000000000006E-2</v>
          </cell>
          <cell r="AB317">
            <v>0.06</v>
          </cell>
          <cell r="AC317">
            <v>0.06</v>
          </cell>
          <cell r="AD317">
            <v>0.06</v>
          </cell>
          <cell r="AE317">
            <v>0.1009</v>
          </cell>
          <cell r="AF317">
            <v>0.1009</v>
          </cell>
          <cell r="AG317">
            <v>7.425000000000001E-2</v>
          </cell>
          <cell r="AH317">
            <v>7.425000000000001E-2</v>
          </cell>
          <cell r="AI317">
            <v>0.1009</v>
          </cell>
          <cell r="AJ317">
            <v>0.115</v>
          </cell>
          <cell r="AK317">
            <v>0.115</v>
          </cell>
          <cell r="AL317">
            <v>0.115</v>
          </cell>
          <cell r="AM317">
            <v>0.115</v>
          </cell>
          <cell r="AN317">
            <v>0.115</v>
          </cell>
          <cell r="AO317">
            <v>0.115</v>
          </cell>
          <cell r="AP317">
            <v>0.115</v>
          </cell>
          <cell r="AQ317">
            <v>0.115</v>
          </cell>
          <cell r="AR317">
            <v>0.115</v>
          </cell>
          <cell r="AS317">
            <v>0.115</v>
          </cell>
          <cell r="AT317">
            <v>0.115</v>
          </cell>
          <cell r="AU317">
            <v>0.115</v>
          </cell>
          <cell r="AV317">
            <v>7.425000000000001E-2</v>
          </cell>
          <cell r="AW317">
            <v>7.425000000000001E-2</v>
          </cell>
          <cell r="AX317">
            <v>6.9500000000000006E-2</v>
          </cell>
          <cell r="AY317">
            <v>6.9500000000000006E-2</v>
          </cell>
          <cell r="AZ317">
            <v>0.06</v>
          </cell>
          <cell r="BA317">
            <v>0.06</v>
          </cell>
          <cell r="BB317">
            <v>0.06</v>
          </cell>
          <cell r="BC317">
            <v>0.1009</v>
          </cell>
          <cell r="BD317">
            <v>0.1009</v>
          </cell>
          <cell r="BE317">
            <v>7.425000000000001E-2</v>
          </cell>
          <cell r="BF317">
            <v>7.425000000000001E-2</v>
          </cell>
          <cell r="BG317">
            <v>0.1009</v>
          </cell>
          <cell r="BH317">
            <v>0.115</v>
          </cell>
          <cell r="BI317">
            <v>0.115</v>
          </cell>
          <cell r="BJ317">
            <v>0.115</v>
          </cell>
          <cell r="BK317">
            <v>0.115</v>
          </cell>
          <cell r="BL317">
            <v>0.115</v>
          </cell>
          <cell r="BM317">
            <v>0.115</v>
          </cell>
          <cell r="BN317">
            <v>0.115</v>
          </cell>
          <cell r="BO317">
            <v>0.115</v>
          </cell>
          <cell r="BP317">
            <v>0.115</v>
          </cell>
          <cell r="BQ317">
            <v>0.115</v>
          </cell>
          <cell r="BR317">
            <v>0.115</v>
          </cell>
          <cell r="BS317">
            <v>0.115</v>
          </cell>
          <cell r="BT317" t="str">
            <v>CFE</v>
          </cell>
          <cell r="BU317" t="str">
            <v>INT</v>
          </cell>
          <cell r="BV317">
            <v>13.379200000000001</v>
          </cell>
          <cell r="BW317">
            <v>13.379200000000001</v>
          </cell>
          <cell r="BX317">
            <v>16.086664456297619</v>
          </cell>
          <cell r="BY317">
            <v>0</v>
          </cell>
          <cell r="BZ317">
            <v>0</v>
          </cell>
          <cell r="CB317">
            <v>218.542</v>
          </cell>
          <cell r="CC317">
            <v>226</v>
          </cell>
          <cell r="CD317">
            <v>226</v>
          </cell>
        </row>
        <row r="318">
          <cell r="A318">
            <v>1</v>
          </cell>
          <cell r="B318">
            <v>8</v>
          </cell>
          <cell r="C318" t="str">
            <v>DIC</v>
          </cell>
          <cell r="D318">
            <v>47818</v>
          </cell>
          <cell r="E318">
            <v>2030</v>
          </cell>
          <cell r="F318" t="str">
            <v>IZTAPALAPA LyFC</v>
          </cell>
          <cell r="G318">
            <v>2</v>
          </cell>
          <cell r="H318" t="str">
            <v>TG</v>
          </cell>
          <cell r="I318">
            <v>32</v>
          </cell>
          <cell r="J318">
            <v>32</v>
          </cell>
          <cell r="K318" t="str">
            <v>AGO</v>
          </cell>
          <cell r="L318">
            <v>2009</v>
          </cell>
          <cell r="M318" t="str">
            <v>CEN</v>
          </cell>
          <cell r="N318" t="str">
            <v>CENTRAL</v>
          </cell>
          <cell r="O318" t="str">
            <v>TER</v>
          </cell>
          <cell r="P318">
            <v>40026</v>
          </cell>
          <cell r="Q318">
            <v>1.4432</v>
          </cell>
          <cell r="R318">
            <v>1.8016000000000001</v>
          </cell>
          <cell r="S318">
            <v>28.279042200878212</v>
          </cell>
          <cell r="T318">
            <v>3.2000000000000001E-2</v>
          </cell>
          <cell r="U318">
            <v>2030</v>
          </cell>
          <cell r="V318" t="str">
            <v>S</v>
          </cell>
          <cell r="W318" t="str">
            <v>MEX</v>
          </cell>
          <cell r="X318">
            <v>0.06</v>
          </cell>
          <cell r="Y318">
            <v>0.06</v>
          </cell>
          <cell r="Z318">
            <v>0.06</v>
          </cell>
          <cell r="AA318">
            <v>0.09</v>
          </cell>
          <cell r="AB318">
            <v>0.06</v>
          </cell>
          <cell r="AC318">
            <v>0.06</v>
          </cell>
          <cell r="AD318">
            <v>0.09</v>
          </cell>
          <cell r="AE318">
            <v>0.06</v>
          </cell>
          <cell r="AF318">
            <v>0.06</v>
          </cell>
          <cell r="AG318">
            <v>0.06</v>
          </cell>
          <cell r="AH318">
            <v>0.03</v>
          </cell>
          <cell r="AI318">
            <v>0.03</v>
          </cell>
          <cell r="AJ318">
            <v>5.6300000000000003E-2</v>
          </cell>
          <cell r="AK318">
            <v>5.6300000000000003E-2</v>
          </cell>
          <cell r="AL318">
            <v>5.6300000000000003E-2</v>
          </cell>
          <cell r="AM318">
            <v>5.6300000000000003E-2</v>
          </cell>
          <cell r="AN318">
            <v>5.6300000000000003E-2</v>
          </cell>
          <cell r="AO318">
            <v>5.6300000000000003E-2</v>
          </cell>
          <cell r="AP318">
            <v>5.6300000000000003E-2</v>
          </cell>
          <cell r="AQ318">
            <v>5.6300000000000003E-2</v>
          </cell>
          <cell r="AR318">
            <v>5.6300000000000003E-2</v>
          </cell>
          <cell r="AS318">
            <v>5.6300000000000003E-2</v>
          </cell>
          <cell r="AT318">
            <v>5.6300000000000003E-2</v>
          </cell>
          <cell r="AU318">
            <v>5.6300000000000003E-2</v>
          </cell>
          <cell r="AV318">
            <v>0.06</v>
          </cell>
          <cell r="AW318">
            <v>0.06</v>
          </cell>
          <cell r="AX318">
            <v>0.06</v>
          </cell>
          <cell r="AY318">
            <v>0.09</v>
          </cell>
          <cell r="AZ318">
            <v>0.06</v>
          </cell>
          <cell r="BA318">
            <v>0.06</v>
          </cell>
          <cell r="BB318">
            <v>0.09</v>
          </cell>
          <cell r="BC318">
            <v>0.06</v>
          </cell>
          <cell r="BD318">
            <v>0.06</v>
          </cell>
          <cell r="BE318">
            <v>0.06</v>
          </cell>
          <cell r="BF318">
            <v>0.03</v>
          </cell>
          <cell r="BG318">
            <v>0.03</v>
          </cell>
          <cell r="BH318">
            <v>5.6300000000000003E-2</v>
          </cell>
          <cell r="BI318">
            <v>5.6300000000000003E-2</v>
          </cell>
          <cell r="BJ318">
            <v>5.6300000000000003E-2</v>
          </cell>
          <cell r="BK318">
            <v>5.6300000000000003E-2</v>
          </cell>
          <cell r="BL318">
            <v>5.6300000000000003E-2</v>
          </cell>
          <cell r="BM318">
            <v>5.6300000000000003E-2</v>
          </cell>
          <cell r="BN318">
            <v>5.6300000000000003E-2</v>
          </cell>
          <cell r="BO318">
            <v>5.6300000000000003E-2</v>
          </cell>
          <cell r="BP318">
            <v>5.6300000000000003E-2</v>
          </cell>
          <cell r="BQ318">
            <v>5.6300000000000003E-2</v>
          </cell>
          <cell r="BR318">
            <v>5.6300000000000003E-2</v>
          </cell>
          <cell r="BS318">
            <v>5.6300000000000003E-2</v>
          </cell>
          <cell r="BT318" t="str">
            <v>CFE</v>
          </cell>
          <cell r="BU318" t="str">
            <v>INT</v>
          </cell>
          <cell r="BV318">
            <v>1.4432</v>
          </cell>
          <cell r="BW318">
            <v>1.4432</v>
          </cell>
          <cell r="BX318">
            <v>2.2777577991217868</v>
          </cell>
          <cell r="BY318">
            <v>0</v>
          </cell>
          <cell r="BZ318">
            <v>0</v>
          </cell>
          <cell r="CB318">
            <v>30.975999999999999</v>
          </cell>
          <cell r="CC318">
            <v>32</v>
          </cell>
          <cell r="CD318">
            <v>32</v>
          </cell>
        </row>
        <row r="319">
          <cell r="A319">
            <v>1</v>
          </cell>
          <cell r="B319">
            <v>5</v>
          </cell>
          <cell r="C319" t="str">
            <v>JUL</v>
          </cell>
          <cell r="D319">
            <v>42917</v>
          </cell>
          <cell r="E319">
            <v>2017</v>
          </cell>
          <cell r="F319" t="str">
            <v>DOS   BOCAS</v>
          </cell>
          <cell r="G319">
            <v>3</v>
          </cell>
          <cell r="H319" t="str">
            <v>CC</v>
          </cell>
          <cell r="I319">
            <v>63</v>
          </cell>
          <cell r="J319">
            <v>63</v>
          </cell>
          <cell r="K319" t="str">
            <v>MAY</v>
          </cell>
          <cell r="L319">
            <v>1975</v>
          </cell>
          <cell r="M319" t="str">
            <v>ORI</v>
          </cell>
          <cell r="N319" t="str">
            <v>VERACRUZ</v>
          </cell>
          <cell r="O319" t="str">
            <v>TER</v>
          </cell>
          <cell r="P319">
            <v>27515</v>
          </cell>
          <cell r="Q319">
            <v>3.7296</v>
          </cell>
          <cell r="R319">
            <v>7.2450000000000001</v>
          </cell>
          <cell r="S319">
            <v>54.786064332978981</v>
          </cell>
          <cell r="T319">
            <v>3.3000000000000002E-2</v>
          </cell>
          <cell r="U319">
            <v>2017</v>
          </cell>
          <cell r="V319" t="str">
            <v>S</v>
          </cell>
          <cell r="W319" t="str">
            <v>VER</v>
          </cell>
          <cell r="X319">
            <v>7.425000000000001E-2</v>
          </cell>
          <cell r="Y319">
            <v>7.425000000000001E-2</v>
          </cell>
          <cell r="Z319">
            <v>6.9500000000000006E-2</v>
          </cell>
          <cell r="AA319">
            <v>6.9500000000000006E-2</v>
          </cell>
          <cell r="AB319">
            <v>0.06</v>
          </cell>
          <cell r="AC319">
            <v>0.06</v>
          </cell>
          <cell r="AD319">
            <v>7.425000000000001E-2</v>
          </cell>
          <cell r="AE319">
            <v>6.9500000000000006E-2</v>
          </cell>
          <cell r="AF319">
            <v>6.9500000000000006E-2</v>
          </cell>
          <cell r="AG319">
            <v>7.425000000000001E-2</v>
          </cell>
          <cell r="AH319">
            <v>7.425000000000001E-2</v>
          </cell>
          <cell r="AI319">
            <v>6.9500000000000006E-2</v>
          </cell>
          <cell r="AJ319">
            <v>0.115</v>
          </cell>
          <cell r="AK319">
            <v>0.115</v>
          </cell>
          <cell r="AL319">
            <v>0.115</v>
          </cell>
          <cell r="AM319">
            <v>0.115</v>
          </cell>
          <cell r="AN319">
            <v>0.115</v>
          </cell>
          <cell r="AO319">
            <v>0.115</v>
          </cell>
          <cell r="AP319">
            <v>0.115</v>
          </cell>
          <cell r="AQ319">
            <v>0.115</v>
          </cell>
          <cell r="AR319">
            <v>0.115</v>
          </cell>
          <cell r="AS319">
            <v>0.115</v>
          </cell>
          <cell r="AT319">
            <v>0.115</v>
          </cell>
          <cell r="AU319">
            <v>0.115</v>
          </cell>
          <cell r="AV319">
            <v>7.425000000000001E-2</v>
          </cell>
          <cell r="AW319">
            <v>7.425000000000001E-2</v>
          </cell>
          <cell r="AX319">
            <v>6.9500000000000006E-2</v>
          </cell>
          <cell r="AY319">
            <v>6.9500000000000006E-2</v>
          </cell>
          <cell r="AZ319">
            <v>0.06</v>
          </cell>
          <cell r="BA319">
            <v>0.06</v>
          </cell>
          <cell r="BB319">
            <v>7.425000000000001E-2</v>
          </cell>
          <cell r="BC319">
            <v>6.9500000000000006E-2</v>
          </cell>
          <cell r="BD319">
            <v>6.9500000000000006E-2</v>
          </cell>
          <cell r="BE319">
            <v>7.425000000000001E-2</v>
          </cell>
          <cell r="BF319">
            <v>7.425000000000001E-2</v>
          </cell>
          <cell r="BG319">
            <v>6.9500000000000006E-2</v>
          </cell>
          <cell r="BH319">
            <v>0.115</v>
          </cell>
          <cell r="BI319">
            <v>0.115</v>
          </cell>
          <cell r="BJ319">
            <v>0.115</v>
          </cell>
          <cell r="BK319">
            <v>0.115</v>
          </cell>
          <cell r="BL319">
            <v>0.115</v>
          </cell>
          <cell r="BM319">
            <v>0.115</v>
          </cell>
          <cell r="BN319">
            <v>0.115</v>
          </cell>
          <cell r="BO319">
            <v>0.115</v>
          </cell>
          <cell r="BP319">
            <v>0.115</v>
          </cell>
          <cell r="BQ319">
            <v>0.115</v>
          </cell>
          <cell r="BR319">
            <v>0.115</v>
          </cell>
          <cell r="BS319">
            <v>0.115</v>
          </cell>
          <cell r="BT319" t="str">
            <v>CFE</v>
          </cell>
          <cell r="BU319" t="str">
            <v>INT</v>
          </cell>
          <cell r="BV319">
            <v>3.7296</v>
          </cell>
          <cell r="BW319">
            <v>3.7296</v>
          </cell>
          <cell r="BX319">
            <v>4.4843356670210177</v>
          </cell>
          <cell r="BY319">
            <v>0</v>
          </cell>
          <cell r="BZ319">
            <v>0</v>
          </cell>
          <cell r="CB319">
            <v>60.920999999999999</v>
          </cell>
          <cell r="CC319">
            <v>63</v>
          </cell>
          <cell r="CD319">
            <v>63</v>
          </cell>
        </row>
        <row r="320">
          <cell r="A320">
            <v>1</v>
          </cell>
          <cell r="B320">
            <v>6</v>
          </cell>
          <cell r="C320" t="str">
            <v>JUL</v>
          </cell>
          <cell r="D320">
            <v>42917</v>
          </cell>
          <cell r="E320">
            <v>2017</v>
          </cell>
          <cell r="F320" t="str">
            <v>DOS   BOCAS</v>
          </cell>
          <cell r="G320">
            <v>4</v>
          </cell>
          <cell r="H320" t="str">
            <v>CC</v>
          </cell>
          <cell r="I320">
            <v>63</v>
          </cell>
          <cell r="J320">
            <v>63</v>
          </cell>
          <cell r="K320" t="str">
            <v>JUN</v>
          </cell>
          <cell r="L320">
            <v>1975</v>
          </cell>
          <cell r="M320" t="str">
            <v>ORI</v>
          </cell>
          <cell r="N320" t="str">
            <v>VERACRUZ</v>
          </cell>
          <cell r="O320" t="str">
            <v>TER</v>
          </cell>
          <cell r="P320">
            <v>27546</v>
          </cell>
          <cell r="Q320">
            <v>3.7296</v>
          </cell>
          <cell r="R320">
            <v>7.2450000000000001</v>
          </cell>
          <cell r="S320">
            <v>54.786064332978981</v>
          </cell>
          <cell r="T320">
            <v>3.3000000000000002E-2</v>
          </cell>
          <cell r="U320">
            <v>2017</v>
          </cell>
          <cell r="V320" t="str">
            <v>S</v>
          </cell>
          <cell r="W320" t="str">
            <v>VER</v>
          </cell>
          <cell r="X320">
            <v>7.425000000000001E-2</v>
          </cell>
          <cell r="Y320">
            <v>7.425000000000001E-2</v>
          </cell>
          <cell r="Z320">
            <v>6.9500000000000006E-2</v>
          </cell>
          <cell r="AA320">
            <v>6.9500000000000006E-2</v>
          </cell>
          <cell r="AB320">
            <v>0.06</v>
          </cell>
          <cell r="AC320">
            <v>0.06</v>
          </cell>
          <cell r="AD320">
            <v>7.425000000000001E-2</v>
          </cell>
          <cell r="AE320">
            <v>6.9500000000000006E-2</v>
          </cell>
          <cell r="AF320">
            <v>6.9500000000000006E-2</v>
          </cell>
          <cell r="AG320">
            <v>7.425000000000001E-2</v>
          </cell>
          <cell r="AH320">
            <v>7.425000000000001E-2</v>
          </cell>
          <cell r="AI320">
            <v>6.9500000000000006E-2</v>
          </cell>
          <cell r="AJ320">
            <v>0.115</v>
          </cell>
          <cell r="AK320">
            <v>0.115</v>
          </cell>
          <cell r="AL320">
            <v>0.115</v>
          </cell>
          <cell r="AM320">
            <v>0.115</v>
          </cell>
          <cell r="AN320">
            <v>0.115</v>
          </cell>
          <cell r="AO320">
            <v>0.115</v>
          </cell>
          <cell r="AP320">
            <v>0.115</v>
          </cell>
          <cell r="AQ320">
            <v>0.115</v>
          </cell>
          <cell r="AR320">
            <v>0.115</v>
          </cell>
          <cell r="AS320">
            <v>0.115</v>
          </cell>
          <cell r="AT320">
            <v>0.115</v>
          </cell>
          <cell r="AU320">
            <v>0.115</v>
          </cell>
          <cell r="AV320">
            <v>7.425000000000001E-2</v>
          </cell>
          <cell r="AW320">
            <v>7.425000000000001E-2</v>
          </cell>
          <cell r="AX320">
            <v>6.9500000000000006E-2</v>
          </cell>
          <cell r="AY320">
            <v>6.9500000000000006E-2</v>
          </cell>
          <cell r="AZ320">
            <v>0.06</v>
          </cell>
          <cell r="BA320">
            <v>0.06</v>
          </cell>
          <cell r="BB320">
            <v>7.425000000000001E-2</v>
          </cell>
          <cell r="BC320">
            <v>6.9500000000000006E-2</v>
          </cell>
          <cell r="BD320">
            <v>6.9500000000000006E-2</v>
          </cell>
          <cell r="BE320">
            <v>7.425000000000001E-2</v>
          </cell>
          <cell r="BF320">
            <v>7.425000000000001E-2</v>
          </cell>
          <cell r="BG320">
            <v>6.9500000000000006E-2</v>
          </cell>
          <cell r="BH320">
            <v>0.115</v>
          </cell>
          <cell r="BI320">
            <v>0.115</v>
          </cell>
          <cell r="BJ320">
            <v>0.115</v>
          </cell>
          <cell r="BK320">
            <v>0.115</v>
          </cell>
          <cell r="BL320">
            <v>0.115</v>
          </cell>
          <cell r="BM320">
            <v>0.115</v>
          </cell>
          <cell r="BN320">
            <v>0.115</v>
          </cell>
          <cell r="BO320">
            <v>0.115</v>
          </cell>
          <cell r="BP320">
            <v>0.115</v>
          </cell>
          <cell r="BQ320">
            <v>0.115</v>
          </cell>
          <cell r="BR320">
            <v>0.115</v>
          </cell>
          <cell r="BS320">
            <v>0.115</v>
          </cell>
          <cell r="BT320" t="str">
            <v>CFE</v>
          </cell>
          <cell r="BU320" t="str">
            <v>INT</v>
          </cell>
          <cell r="BV320">
            <v>3.7296</v>
          </cell>
          <cell r="BW320">
            <v>3.7296</v>
          </cell>
          <cell r="BX320">
            <v>4.4843356670210177</v>
          </cell>
          <cell r="BY320">
            <v>0</v>
          </cell>
          <cell r="BZ320">
            <v>0</v>
          </cell>
          <cell r="CB320">
            <v>60.920999999999999</v>
          </cell>
          <cell r="CC320">
            <v>63</v>
          </cell>
          <cell r="CD320">
            <v>63</v>
          </cell>
        </row>
        <row r="321">
          <cell r="A321">
            <v>1</v>
          </cell>
          <cell r="B321">
            <v>9</v>
          </cell>
          <cell r="C321" t="str">
            <v>DIC</v>
          </cell>
          <cell r="D321">
            <v>47818</v>
          </cell>
          <cell r="E321">
            <v>2030</v>
          </cell>
          <cell r="F321" t="str">
            <v>COAPA LyFC</v>
          </cell>
          <cell r="G321">
            <v>2</v>
          </cell>
          <cell r="H321" t="str">
            <v>TG</v>
          </cell>
          <cell r="I321">
            <v>32</v>
          </cell>
          <cell r="J321">
            <v>32</v>
          </cell>
          <cell r="K321" t="str">
            <v>SEP</v>
          </cell>
          <cell r="L321">
            <v>2009</v>
          </cell>
          <cell r="M321" t="str">
            <v>CEN</v>
          </cell>
          <cell r="N321" t="str">
            <v>CENTRAL</v>
          </cell>
          <cell r="O321" t="str">
            <v>TER</v>
          </cell>
          <cell r="P321">
            <v>40057</v>
          </cell>
          <cell r="Q321">
            <v>1.4432</v>
          </cell>
          <cell r="R321">
            <v>1.8016000000000001</v>
          </cell>
          <cell r="S321">
            <v>28.279042200878212</v>
          </cell>
          <cell r="T321">
            <v>3.2000000000000001E-2</v>
          </cell>
          <cell r="U321">
            <v>2030</v>
          </cell>
          <cell r="V321" t="str">
            <v>S</v>
          </cell>
          <cell r="W321" t="str">
            <v>MEX</v>
          </cell>
          <cell r="X321">
            <v>0.06</v>
          </cell>
          <cell r="Y321">
            <v>0.06</v>
          </cell>
          <cell r="Z321">
            <v>0.06</v>
          </cell>
          <cell r="AA321">
            <v>0.09</v>
          </cell>
          <cell r="AB321">
            <v>0.06</v>
          </cell>
          <cell r="AC321">
            <v>0.06</v>
          </cell>
          <cell r="AD321">
            <v>0.09</v>
          </cell>
          <cell r="AE321">
            <v>0.06</v>
          </cell>
          <cell r="AF321">
            <v>0.06</v>
          </cell>
          <cell r="AG321">
            <v>0.06</v>
          </cell>
          <cell r="AH321">
            <v>0.03</v>
          </cell>
          <cell r="AI321">
            <v>0.03</v>
          </cell>
          <cell r="AJ321">
            <v>5.6300000000000003E-2</v>
          </cell>
          <cell r="AK321">
            <v>5.6300000000000003E-2</v>
          </cell>
          <cell r="AL321">
            <v>5.6300000000000003E-2</v>
          </cell>
          <cell r="AM321">
            <v>5.6300000000000003E-2</v>
          </cell>
          <cell r="AN321">
            <v>5.6300000000000003E-2</v>
          </cell>
          <cell r="AO321">
            <v>5.6300000000000003E-2</v>
          </cell>
          <cell r="AP321">
            <v>5.6300000000000003E-2</v>
          </cell>
          <cell r="AQ321">
            <v>5.6300000000000003E-2</v>
          </cell>
          <cell r="AR321">
            <v>5.6300000000000003E-2</v>
          </cell>
          <cell r="AS321">
            <v>5.6300000000000003E-2</v>
          </cell>
          <cell r="AT321">
            <v>5.6300000000000003E-2</v>
          </cell>
          <cell r="AU321">
            <v>5.6300000000000003E-2</v>
          </cell>
          <cell r="AV321">
            <v>0.06</v>
          </cell>
          <cell r="AW321">
            <v>0.06</v>
          </cell>
          <cell r="AX321">
            <v>0.06</v>
          </cell>
          <cell r="AY321">
            <v>0.09</v>
          </cell>
          <cell r="AZ321">
            <v>0.06</v>
          </cell>
          <cell r="BA321">
            <v>0.06</v>
          </cell>
          <cell r="BB321">
            <v>0.09</v>
          </cell>
          <cell r="BC321">
            <v>0.06</v>
          </cell>
          <cell r="BD321">
            <v>0.06</v>
          </cell>
          <cell r="BE321">
            <v>0.06</v>
          </cell>
          <cell r="BF321">
            <v>0.03</v>
          </cell>
          <cell r="BG321">
            <v>0.03</v>
          </cell>
          <cell r="BH321">
            <v>5.6300000000000003E-2</v>
          </cell>
          <cell r="BI321">
            <v>5.6300000000000003E-2</v>
          </cell>
          <cell r="BJ321">
            <v>5.6300000000000003E-2</v>
          </cell>
          <cell r="BK321">
            <v>5.6300000000000003E-2</v>
          </cell>
          <cell r="BL321">
            <v>5.6300000000000003E-2</v>
          </cell>
          <cell r="BM321">
            <v>5.6300000000000003E-2</v>
          </cell>
          <cell r="BN321">
            <v>5.6300000000000003E-2</v>
          </cell>
          <cell r="BO321">
            <v>5.6300000000000003E-2</v>
          </cell>
          <cell r="BP321">
            <v>5.6300000000000003E-2</v>
          </cell>
          <cell r="BQ321">
            <v>5.6300000000000003E-2</v>
          </cell>
          <cell r="BR321">
            <v>5.6300000000000003E-2</v>
          </cell>
          <cell r="BS321">
            <v>5.6300000000000003E-2</v>
          </cell>
          <cell r="BT321" t="str">
            <v>CFE</v>
          </cell>
          <cell r="BU321" t="str">
            <v>INT</v>
          </cell>
          <cell r="BV321">
            <v>1.4432</v>
          </cell>
          <cell r="BW321">
            <v>1.4432</v>
          </cell>
          <cell r="BX321">
            <v>2.2777577991217868</v>
          </cell>
          <cell r="BY321">
            <v>0</v>
          </cell>
          <cell r="BZ321">
            <v>0</v>
          </cell>
          <cell r="CB321">
            <v>30.975999999999999</v>
          </cell>
          <cell r="CC321">
            <v>32</v>
          </cell>
          <cell r="CD321">
            <v>32</v>
          </cell>
        </row>
        <row r="322">
          <cell r="A322">
            <v>1</v>
          </cell>
          <cell r="B322">
            <v>1</v>
          </cell>
          <cell r="C322" t="str">
            <v>ABR</v>
          </cell>
          <cell r="D322">
            <v>43191</v>
          </cell>
          <cell r="E322">
            <v>2018</v>
          </cell>
          <cell r="F322" t="str">
            <v>GÓMEZ   PALACIO</v>
          </cell>
          <cell r="G322">
            <v>1</v>
          </cell>
          <cell r="H322" t="str">
            <v>CC</v>
          </cell>
          <cell r="I322">
            <v>73.400000000000006</v>
          </cell>
          <cell r="J322">
            <v>73.400000000000006</v>
          </cell>
          <cell r="K322" t="str">
            <v>ENE</v>
          </cell>
          <cell r="L322">
            <v>1976</v>
          </cell>
          <cell r="M322" t="str">
            <v>NTE</v>
          </cell>
          <cell r="N322" t="str">
            <v>LAGUNA</v>
          </cell>
          <cell r="O322" t="str">
            <v>TER</v>
          </cell>
          <cell r="P322">
            <v>27760</v>
          </cell>
          <cell r="Q322">
            <v>4.3452800000000007</v>
          </cell>
          <cell r="R322">
            <v>1.9377600000000001</v>
          </cell>
          <cell r="S322">
            <v>63.830113048264408</v>
          </cell>
          <cell r="T322">
            <v>3.3000000000000002E-2</v>
          </cell>
          <cell r="U322">
            <v>2018</v>
          </cell>
          <cell r="V322" t="str">
            <v>N</v>
          </cell>
          <cell r="W322" t="str">
            <v>DGO</v>
          </cell>
          <cell r="X322">
            <v>0.16370000000000001</v>
          </cell>
          <cell r="Y322">
            <v>0.16370000000000001</v>
          </cell>
          <cell r="Z322">
            <v>0.1158</v>
          </cell>
          <cell r="AA322">
            <v>0.1158</v>
          </cell>
          <cell r="AB322">
            <v>0.02</v>
          </cell>
          <cell r="AC322">
            <v>0.02</v>
          </cell>
          <cell r="AD322">
            <v>0.03</v>
          </cell>
          <cell r="AE322">
            <v>0.03</v>
          </cell>
          <cell r="AF322">
            <v>0.1158</v>
          </cell>
          <cell r="AG322">
            <v>0.16370000000000001</v>
          </cell>
          <cell r="AH322">
            <v>0.16370000000000001</v>
          </cell>
          <cell r="AI322">
            <v>0.03</v>
          </cell>
          <cell r="AJ322">
            <v>2.64E-2</v>
          </cell>
          <cell r="AK322">
            <v>2.64E-2</v>
          </cell>
          <cell r="AL322">
            <v>2.64E-2</v>
          </cell>
          <cell r="AM322">
            <v>2.64E-2</v>
          </cell>
          <cell r="AN322">
            <v>2.64E-2</v>
          </cell>
          <cell r="AO322">
            <v>2.64E-2</v>
          </cell>
          <cell r="AP322">
            <v>2.64E-2</v>
          </cell>
          <cell r="AQ322">
            <v>2.64E-2</v>
          </cell>
          <cell r="AR322">
            <v>2.64E-2</v>
          </cell>
          <cell r="AS322">
            <v>2.64E-2</v>
          </cell>
          <cell r="AT322">
            <v>2.64E-2</v>
          </cell>
          <cell r="AU322">
            <v>2.64E-2</v>
          </cell>
          <cell r="AV322">
            <v>0.16370000000000001</v>
          </cell>
          <cell r="AW322">
            <v>0.16370000000000001</v>
          </cell>
          <cell r="AX322">
            <v>0.1158</v>
          </cell>
          <cell r="AY322">
            <v>0.1158</v>
          </cell>
          <cell r="AZ322">
            <v>0.02</v>
          </cell>
          <cell r="BA322">
            <v>0.02</v>
          </cell>
          <cell r="BB322">
            <v>0.03</v>
          </cell>
          <cell r="BC322">
            <v>0.03</v>
          </cell>
          <cell r="BD322">
            <v>0.1158</v>
          </cell>
          <cell r="BE322">
            <v>0.16370000000000001</v>
          </cell>
          <cell r="BF322">
            <v>0.16370000000000001</v>
          </cell>
          <cell r="BG322">
            <v>0.03</v>
          </cell>
          <cell r="BH322">
            <v>2.64E-2</v>
          </cell>
          <cell r="BI322">
            <v>2.64E-2</v>
          </cell>
          <cell r="BJ322">
            <v>2.64E-2</v>
          </cell>
          <cell r="BK322">
            <v>2.64E-2</v>
          </cell>
          <cell r="BL322">
            <v>2.64E-2</v>
          </cell>
          <cell r="BM322">
            <v>2.64E-2</v>
          </cell>
          <cell r="BN322">
            <v>2.64E-2</v>
          </cell>
          <cell r="BO322">
            <v>2.64E-2</v>
          </cell>
          <cell r="BP322">
            <v>2.64E-2</v>
          </cell>
          <cell r="BQ322">
            <v>2.64E-2</v>
          </cell>
          <cell r="BR322">
            <v>2.64E-2</v>
          </cell>
          <cell r="BS322">
            <v>2.64E-2</v>
          </cell>
          <cell r="BT322" t="str">
            <v>CFE</v>
          </cell>
          <cell r="BU322" t="str">
            <v>INT</v>
          </cell>
          <cell r="BV322">
            <v>4.3452800000000007</v>
          </cell>
          <cell r="BW322">
            <v>4.3452800000000007</v>
          </cell>
          <cell r="BX322">
            <v>5.2246069517355984</v>
          </cell>
          <cell r="BY322">
            <v>0</v>
          </cell>
          <cell r="BZ322">
            <v>0</v>
          </cell>
          <cell r="CB322">
            <v>70.977800000000002</v>
          </cell>
          <cell r="CC322">
            <v>73.400000000000006</v>
          </cell>
          <cell r="CD322">
            <v>73.400000000000006</v>
          </cell>
        </row>
        <row r="323">
          <cell r="A323">
            <v>1</v>
          </cell>
          <cell r="B323">
            <v>1</v>
          </cell>
          <cell r="C323" t="str">
            <v>ABR</v>
          </cell>
          <cell r="D323">
            <v>43191</v>
          </cell>
          <cell r="E323">
            <v>2018</v>
          </cell>
          <cell r="F323" t="str">
            <v>GÓMEZ   PALACIO</v>
          </cell>
          <cell r="G323">
            <v>2</v>
          </cell>
          <cell r="H323" t="str">
            <v>CC</v>
          </cell>
          <cell r="I323">
            <v>73.400000000000006</v>
          </cell>
          <cell r="J323">
            <v>73.400000000000006</v>
          </cell>
          <cell r="K323" t="str">
            <v>ENE</v>
          </cell>
          <cell r="L323">
            <v>1976</v>
          </cell>
          <cell r="M323" t="str">
            <v>NTE</v>
          </cell>
          <cell r="N323" t="str">
            <v>LAGUNA</v>
          </cell>
          <cell r="O323" t="str">
            <v>TER</v>
          </cell>
          <cell r="P323">
            <v>27760</v>
          </cell>
          <cell r="Q323">
            <v>4.3452800000000007</v>
          </cell>
          <cell r="R323">
            <v>2.5543200000000001</v>
          </cell>
          <cell r="S323">
            <v>63.830113048264408</v>
          </cell>
          <cell r="T323">
            <v>3.3000000000000002E-2</v>
          </cell>
          <cell r="U323">
            <v>2018</v>
          </cell>
          <cell r="V323" t="str">
            <v>N</v>
          </cell>
          <cell r="W323" t="str">
            <v>DGO</v>
          </cell>
          <cell r="X323">
            <v>0.16370000000000001</v>
          </cell>
          <cell r="Y323">
            <v>0.16370000000000001</v>
          </cell>
          <cell r="Z323">
            <v>0.1158</v>
          </cell>
          <cell r="AA323">
            <v>0.1158</v>
          </cell>
          <cell r="AB323">
            <v>0.02</v>
          </cell>
          <cell r="AC323">
            <v>0.02</v>
          </cell>
          <cell r="AD323">
            <v>0.03</v>
          </cell>
          <cell r="AE323">
            <v>0.03</v>
          </cell>
          <cell r="AF323">
            <v>0.1158</v>
          </cell>
          <cell r="AG323">
            <v>0.16370000000000001</v>
          </cell>
          <cell r="AH323">
            <v>0.16370000000000001</v>
          </cell>
          <cell r="AI323">
            <v>0.03</v>
          </cell>
          <cell r="AJ323">
            <v>3.4799999999999998E-2</v>
          </cell>
          <cell r="AK323">
            <v>3.4799999999999998E-2</v>
          </cell>
          <cell r="AL323">
            <v>3.4799999999999998E-2</v>
          </cell>
          <cell r="AM323">
            <v>3.4799999999999998E-2</v>
          </cell>
          <cell r="AN323">
            <v>3.4799999999999998E-2</v>
          </cell>
          <cell r="AO323">
            <v>3.4799999999999998E-2</v>
          </cell>
          <cell r="AP323">
            <v>3.4799999999999998E-2</v>
          </cell>
          <cell r="AQ323">
            <v>3.4799999999999998E-2</v>
          </cell>
          <cell r="AR323">
            <v>3.4799999999999998E-2</v>
          </cell>
          <cell r="AS323">
            <v>3.4799999999999998E-2</v>
          </cell>
          <cell r="AT323">
            <v>3.4799999999999998E-2</v>
          </cell>
          <cell r="AU323">
            <v>3.4799999999999998E-2</v>
          </cell>
          <cell r="AV323">
            <v>0.16370000000000001</v>
          </cell>
          <cell r="AW323">
            <v>0.16370000000000001</v>
          </cell>
          <cell r="AX323">
            <v>0.1158</v>
          </cell>
          <cell r="AY323">
            <v>0.1158</v>
          </cell>
          <cell r="AZ323">
            <v>0.02</v>
          </cell>
          <cell r="BA323">
            <v>0.02</v>
          </cell>
          <cell r="BB323">
            <v>0.03</v>
          </cell>
          <cell r="BC323">
            <v>0.03</v>
          </cell>
          <cell r="BD323">
            <v>0.1158</v>
          </cell>
          <cell r="BE323">
            <v>0.16370000000000001</v>
          </cell>
          <cell r="BF323">
            <v>0.16370000000000001</v>
          </cell>
          <cell r="BG323">
            <v>0.03</v>
          </cell>
          <cell r="BH323">
            <v>3.4799999999999998E-2</v>
          </cell>
          <cell r="BI323">
            <v>3.4799999999999998E-2</v>
          </cell>
          <cell r="BJ323">
            <v>3.4799999999999998E-2</v>
          </cell>
          <cell r="BK323">
            <v>3.4799999999999998E-2</v>
          </cell>
          <cell r="BL323">
            <v>3.4799999999999998E-2</v>
          </cell>
          <cell r="BM323">
            <v>3.4799999999999998E-2</v>
          </cell>
          <cell r="BN323">
            <v>3.4799999999999998E-2</v>
          </cell>
          <cell r="BO323">
            <v>3.4799999999999998E-2</v>
          </cell>
          <cell r="BP323">
            <v>3.4799999999999998E-2</v>
          </cell>
          <cell r="BQ323">
            <v>3.4799999999999998E-2</v>
          </cell>
          <cell r="BR323">
            <v>3.4799999999999998E-2</v>
          </cell>
          <cell r="BS323">
            <v>3.4799999999999998E-2</v>
          </cell>
          <cell r="BT323" t="str">
            <v>CFE</v>
          </cell>
          <cell r="BU323" t="str">
            <v>INT</v>
          </cell>
          <cell r="BV323">
            <v>4.3452800000000007</v>
          </cell>
          <cell r="BW323">
            <v>4.3452800000000007</v>
          </cell>
          <cell r="BX323">
            <v>5.2246069517355984</v>
          </cell>
          <cell r="BY323">
            <v>0</v>
          </cell>
          <cell r="BZ323">
            <v>0</v>
          </cell>
          <cell r="CB323">
            <v>70.977800000000002</v>
          </cell>
          <cell r="CC323">
            <v>73.400000000000006</v>
          </cell>
          <cell r="CD323">
            <v>73.400000000000006</v>
          </cell>
        </row>
        <row r="324">
          <cell r="A324">
            <v>1</v>
          </cell>
          <cell r="B324">
            <v>1</v>
          </cell>
          <cell r="C324" t="str">
            <v>ABR</v>
          </cell>
          <cell r="D324">
            <v>43191</v>
          </cell>
          <cell r="E324">
            <v>2018</v>
          </cell>
          <cell r="F324" t="str">
            <v>GÓMEZ   PALACIO</v>
          </cell>
          <cell r="G324">
            <v>3</v>
          </cell>
          <cell r="H324" t="str">
            <v>CC</v>
          </cell>
          <cell r="I324">
            <v>93</v>
          </cell>
          <cell r="J324">
            <v>93</v>
          </cell>
          <cell r="K324" t="str">
            <v>ENE</v>
          </cell>
          <cell r="L324">
            <v>1976</v>
          </cell>
          <cell r="M324" t="str">
            <v>NTE</v>
          </cell>
          <cell r="N324" t="str">
            <v>LAGUNA</v>
          </cell>
          <cell r="O324" t="str">
            <v>TER</v>
          </cell>
          <cell r="P324">
            <v>27760</v>
          </cell>
          <cell r="Q324">
            <v>5.5056000000000003</v>
          </cell>
          <cell r="R324">
            <v>3.2363999999999997</v>
          </cell>
          <cell r="S324">
            <v>80.874666396302302</v>
          </cell>
          <cell r="T324">
            <v>3.3000000000000002E-2</v>
          </cell>
          <cell r="U324">
            <v>2018</v>
          </cell>
          <cell r="V324" t="str">
            <v>N</v>
          </cell>
          <cell r="W324" t="str">
            <v>DGO</v>
          </cell>
          <cell r="X324">
            <v>0.16370000000000001</v>
          </cell>
          <cell r="Y324">
            <v>0.16370000000000001</v>
          </cell>
          <cell r="Z324">
            <v>0.1158</v>
          </cell>
          <cell r="AA324">
            <v>0.1158</v>
          </cell>
          <cell r="AB324">
            <v>0.02</v>
          </cell>
          <cell r="AC324">
            <v>0.02</v>
          </cell>
          <cell r="AD324">
            <v>0.03</v>
          </cell>
          <cell r="AE324">
            <v>0.03</v>
          </cell>
          <cell r="AF324">
            <v>0.1158</v>
          </cell>
          <cell r="AG324">
            <v>0.16370000000000001</v>
          </cell>
          <cell r="AH324">
            <v>0.16370000000000001</v>
          </cell>
          <cell r="AI324">
            <v>0.03</v>
          </cell>
          <cell r="AJ324">
            <v>3.4799999999999998E-2</v>
          </cell>
          <cell r="AK324">
            <v>3.4799999999999998E-2</v>
          </cell>
          <cell r="AL324">
            <v>3.4799999999999998E-2</v>
          </cell>
          <cell r="AM324">
            <v>3.4799999999999998E-2</v>
          </cell>
          <cell r="AN324">
            <v>3.4799999999999998E-2</v>
          </cell>
          <cell r="AO324">
            <v>3.4799999999999998E-2</v>
          </cell>
          <cell r="AP324">
            <v>3.4799999999999998E-2</v>
          </cell>
          <cell r="AQ324">
            <v>3.4799999999999998E-2</v>
          </cell>
          <cell r="AR324">
            <v>3.4799999999999998E-2</v>
          </cell>
          <cell r="AS324">
            <v>3.4799999999999998E-2</v>
          </cell>
          <cell r="AT324">
            <v>3.4799999999999998E-2</v>
          </cell>
          <cell r="AU324">
            <v>3.4799999999999998E-2</v>
          </cell>
          <cell r="AV324">
            <v>0.16370000000000001</v>
          </cell>
          <cell r="AW324">
            <v>0.16370000000000001</v>
          </cell>
          <cell r="AX324">
            <v>0.1158</v>
          </cell>
          <cell r="AY324">
            <v>0.1158</v>
          </cell>
          <cell r="AZ324">
            <v>0.02</v>
          </cell>
          <cell r="BA324">
            <v>0.02</v>
          </cell>
          <cell r="BB324">
            <v>0.03</v>
          </cell>
          <cell r="BC324">
            <v>0.03</v>
          </cell>
          <cell r="BD324">
            <v>0.1158</v>
          </cell>
          <cell r="BE324">
            <v>0.16370000000000001</v>
          </cell>
          <cell r="BF324">
            <v>0.16370000000000001</v>
          </cell>
          <cell r="BG324">
            <v>0.03</v>
          </cell>
          <cell r="BH324">
            <v>3.4799999999999998E-2</v>
          </cell>
          <cell r="BI324">
            <v>3.4799999999999998E-2</v>
          </cell>
          <cell r="BJ324">
            <v>3.4799999999999998E-2</v>
          </cell>
          <cell r="BK324">
            <v>3.4799999999999998E-2</v>
          </cell>
          <cell r="BL324">
            <v>3.4799999999999998E-2</v>
          </cell>
          <cell r="BM324">
            <v>3.4799999999999998E-2</v>
          </cell>
          <cell r="BN324">
            <v>3.4799999999999998E-2</v>
          </cell>
          <cell r="BO324">
            <v>3.4799999999999998E-2</v>
          </cell>
          <cell r="BP324">
            <v>3.4799999999999998E-2</v>
          </cell>
          <cell r="BQ324">
            <v>3.4799999999999998E-2</v>
          </cell>
          <cell r="BR324">
            <v>3.4799999999999998E-2</v>
          </cell>
          <cell r="BS324">
            <v>3.4799999999999998E-2</v>
          </cell>
          <cell r="BT324" t="str">
            <v>CFE</v>
          </cell>
          <cell r="BU324" t="str">
            <v>INT</v>
          </cell>
          <cell r="BV324">
            <v>5.5056000000000003</v>
          </cell>
          <cell r="BW324">
            <v>5.5056000000000003</v>
          </cell>
          <cell r="BX324">
            <v>6.6197336036976928</v>
          </cell>
          <cell r="BY324">
            <v>0</v>
          </cell>
          <cell r="BZ324">
            <v>0</v>
          </cell>
          <cell r="CB324">
            <v>89.930999999999997</v>
          </cell>
          <cell r="CC324">
            <v>93</v>
          </cell>
          <cell r="CD324">
            <v>93</v>
          </cell>
        </row>
        <row r="325">
          <cell r="A325">
            <v>1</v>
          </cell>
          <cell r="B325">
            <v>11</v>
          </cell>
          <cell r="C325" t="str">
            <v>JUL</v>
          </cell>
          <cell r="D325">
            <v>42917</v>
          </cell>
          <cell r="E325">
            <v>2017</v>
          </cell>
          <cell r="F325" t="str">
            <v>DOS   BOCAS</v>
          </cell>
          <cell r="G325">
            <v>6</v>
          </cell>
          <cell r="H325" t="str">
            <v>CC</v>
          </cell>
          <cell r="I325">
            <v>100</v>
          </cell>
          <cell r="J325">
            <v>100</v>
          </cell>
          <cell r="K325" t="str">
            <v>NOV</v>
          </cell>
          <cell r="L325">
            <v>1976</v>
          </cell>
          <cell r="M325" t="str">
            <v>ORI</v>
          </cell>
          <cell r="N325" t="str">
            <v>VERACRUZ</v>
          </cell>
          <cell r="O325" t="str">
            <v>TER</v>
          </cell>
          <cell r="P325">
            <v>28065</v>
          </cell>
          <cell r="Q325">
            <v>5.92</v>
          </cell>
          <cell r="R325">
            <v>11.5</v>
          </cell>
          <cell r="S325">
            <v>86.962006877744415</v>
          </cell>
          <cell r="T325">
            <v>3.3000000000000002E-2</v>
          </cell>
          <cell r="U325">
            <v>2017</v>
          </cell>
          <cell r="V325" t="str">
            <v>S</v>
          </cell>
          <cell r="W325" t="str">
            <v>VER</v>
          </cell>
          <cell r="X325">
            <v>7.425000000000001E-2</v>
          </cell>
          <cell r="Y325">
            <v>7.425000000000001E-2</v>
          </cell>
          <cell r="Z325">
            <v>6.9500000000000006E-2</v>
          </cell>
          <cell r="AA325">
            <v>6.9500000000000006E-2</v>
          </cell>
          <cell r="AB325">
            <v>0.06</v>
          </cell>
          <cell r="AC325">
            <v>0.06</v>
          </cell>
          <cell r="AD325">
            <v>7.425000000000001E-2</v>
          </cell>
          <cell r="AE325">
            <v>6.9500000000000006E-2</v>
          </cell>
          <cell r="AF325">
            <v>6.9500000000000006E-2</v>
          </cell>
          <cell r="AG325">
            <v>7.425000000000001E-2</v>
          </cell>
          <cell r="AH325">
            <v>7.425000000000001E-2</v>
          </cell>
          <cell r="AI325">
            <v>6.9500000000000006E-2</v>
          </cell>
          <cell r="AJ325">
            <v>0.115</v>
          </cell>
          <cell r="AK325">
            <v>0.115</v>
          </cell>
          <cell r="AL325">
            <v>0.115</v>
          </cell>
          <cell r="AM325">
            <v>0.115</v>
          </cell>
          <cell r="AN325">
            <v>0.115</v>
          </cell>
          <cell r="AO325">
            <v>0.115</v>
          </cell>
          <cell r="AP325">
            <v>0.115</v>
          </cell>
          <cell r="AQ325">
            <v>0.115</v>
          </cell>
          <cell r="AR325">
            <v>0.115</v>
          </cell>
          <cell r="AS325">
            <v>0.115</v>
          </cell>
          <cell r="AT325">
            <v>0.115</v>
          </cell>
          <cell r="AU325">
            <v>0.115</v>
          </cell>
          <cell r="AV325">
            <v>7.425000000000001E-2</v>
          </cell>
          <cell r="AW325">
            <v>7.425000000000001E-2</v>
          </cell>
          <cell r="AX325">
            <v>6.9500000000000006E-2</v>
          </cell>
          <cell r="AY325">
            <v>6.9500000000000006E-2</v>
          </cell>
          <cell r="AZ325">
            <v>0.06</v>
          </cell>
          <cell r="BA325">
            <v>0.06</v>
          </cell>
          <cell r="BB325">
            <v>7.425000000000001E-2</v>
          </cell>
          <cell r="BC325">
            <v>6.9500000000000006E-2</v>
          </cell>
          <cell r="BD325">
            <v>6.9500000000000006E-2</v>
          </cell>
          <cell r="BE325">
            <v>7.425000000000001E-2</v>
          </cell>
          <cell r="BF325">
            <v>7.425000000000001E-2</v>
          </cell>
          <cell r="BG325">
            <v>6.9500000000000006E-2</v>
          </cell>
          <cell r="BH325">
            <v>0.115</v>
          </cell>
          <cell r="BI325">
            <v>0.115</v>
          </cell>
          <cell r="BJ325">
            <v>0.115</v>
          </cell>
          <cell r="BK325">
            <v>0.115</v>
          </cell>
          <cell r="BL325">
            <v>0.115</v>
          </cell>
          <cell r="BM325">
            <v>0.115</v>
          </cell>
          <cell r="BN325">
            <v>0.115</v>
          </cell>
          <cell r="BO325">
            <v>0.115</v>
          </cell>
          <cell r="BP325">
            <v>0.115</v>
          </cell>
          <cell r="BQ325">
            <v>0.115</v>
          </cell>
          <cell r="BR325">
            <v>0.115</v>
          </cell>
          <cell r="BS325">
            <v>0.115</v>
          </cell>
          <cell r="BT325" t="str">
            <v>CFE</v>
          </cell>
          <cell r="BU325" t="str">
            <v>INT</v>
          </cell>
          <cell r="BV325">
            <v>5.92</v>
          </cell>
          <cell r="BW325">
            <v>5.92</v>
          </cell>
          <cell r="BX325">
            <v>7.1179931222555837</v>
          </cell>
          <cell r="BY325">
            <v>0</v>
          </cell>
          <cell r="BZ325">
            <v>0</v>
          </cell>
          <cell r="CB325">
            <v>96.7</v>
          </cell>
          <cell r="CC325">
            <v>100</v>
          </cell>
          <cell r="CD325">
            <v>100</v>
          </cell>
        </row>
        <row r="326">
          <cell r="A326">
            <v>1</v>
          </cell>
          <cell r="B326">
            <v>7</v>
          </cell>
          <cell r="C326" t="str">
            <v>MAR</v>
          </cell>
          <cell r="D326">
            <v>43160</v>
          </cell>
          <cell r="E326">
            <v>2018</v>
          </cell>
          <cell r="F326" t="str">
            <v>HUINALÁ  1/</v>
          </cell>
          <cell r="G326">
            <v>1</v>
          </cell>
          <cell r="H326" t="str">
            <v>CC</v>
          </cell>
          <cell r="I326">
            <v>62.34</v>
          </cell>
          <cell r="J326">
            <v>62.34</v>
          </cell>
          <cell r="K326" t="str">
            <v>JUL</v>
          </cell>
          <cell r="L326">
            <v>1981</v>
          </cell>
          <cell r="M326" t="str">
            <v>NES</v>
          </cell>
          <cell r="N326" t="str">
            <v>MONTERREY</v>
          </cell>
          <cell r="O326" t="str">
            <v>TER</v>
          </cell>
          <cell r="P326">
            <v>29768</v>
          </cell>
          <cell r="Q326">
            <v>3.6905280000000005</v>
          </cell>
          <cell r="R326">
            <v>1.5210960000000002</v>
          </cell>
          <cell r="S326">
            <v>54.212115087585872</v>
          </cell>
          <cell r="T326">
            <v>3.3000000000000002E-2</v>
          </cell>
          <cell r="U326">
            <v>2018</v>
          </cell>
          <cell r="V326" t="str">
            <v>N</v>
          </cell>
          <cell r="W326" t="str">
            <v>NL</v>
          </cell>
          <cell r="X326">
            <v>4.9149999999999999E-2</v>
          </cell>
          <cell r="Y326">
            <v>4.9149999999999999E-2</v>
          </cell>
          <cell r="Z326">
            <v>3.7100000000000001E-2</v>
          </cell>
          <cell r="AA326">
            <v>3.7100000000000001E-2</v>
          </cell>
          <cell r="AB326">
            <v>1.2999999999999999E-2</v>
          </cell>
          <cell r="AC326">
            <v>1.2999999999999999E-2</v>
          </cell>
          <cell r="AD326">
            <v>3.7100000000000001E-2</v>
          </cell>
          <cell r="AE326">
            <v>0.03</v>
          </cell>
          <cell r="AF326">
            <v>0.03</v>
          </cell>
          <cell r="AG326">
            <v>4.9149999999999999E-2</v>
          </cell>
          <cell r="AH326">
            <v>4.9149999999999999E-2</v>
          </cell>
          <cell r="AI326">
            <v>0.03</v>
          </cell>
          <cell r="AJ326">
            <v>2.4400000000000002E-2</v>
          </cell>
          <cell r="AK326">
            <v>2.4400000000000002E-2</v>
          </cell>
          <cell r="AL326">
            <v>2.4400000000000002E-2</v>
          </cell>
          <cell r="AM326">
            <v>2.4400000000000002E-2</v>
          </cell>
          <cell r="AN326">
            <v>2.4400000000000002E-2</v>
          </cell>
          <cell r="AO326">
            <v>2.4400000000000002E-2</v>
          </cell>
          <cell r="AP326">
            <v>2.4400000000000002E-2</v>
          </cell>
          <cell r="AQ326">
            <v>2.4400000000000002E-2</v>
          </cell>
          <cell r="AR326">
            <v>2.4400000000000002E-2</v>
          </cell>
          <cell r="AS326">
            <v>2.4400000000000002E-2</v>
          </cell>
          <cell r="AT326">
            <v>2.4400000000000002E-2</v>
          </cell>
          <cell r="AU326">
            <v>2.4400000000000002E-2</v>
          </cell>
          <cell r="AV326">
            <v>4.9149999999999999E-2</v>
          </cell>
          <cell r="AW326">
            <v>4.9149999999999999E-2</v>
          </cell>
          <cell r="AX326">
            <v>3.7100000000000001E-2</v>
          </cell>
          <cell r="AY326">
            <v>3.7100000000000001E-2</v>
          </cell>
          <cell r="AZ326">
            <v>1.2999999999999999E-2</v>
          </cell>
          <cell r="BA326">
            <v>1.2999999999999999E-2</v>
          </cell>
          <cell r="BB326">
            <v>3.7100000000000001E-2</v>
          </cell>
          <cell r="BC326">
            <v>0.03</v>
          </cell>
          <cell r="BD326">
            <v>0.03</v>
          </cell>
          <cell r="BE326">
            <v>4.9149999999999999E-2</v>
          </cell>
          <cell r="BF326">
            <v>4.9149999999999999E-2</v>
          </cell>
          <cell r="BG326">
            <v>0.03</v>
          </cell>
          <cell r="BH326">
            <v>2.4400000000000002E-2</v>
          </cell>
          <cell r="BI326">
            <v>2.4400000000000002E-2</v>
          </cell>
          <cell r="BJ326">
            <v>2.4400000000000002E-2</v>
          </cell>
          <cell r="BK326">
            <v>2.4400000000000002E-2</v>
          </cell>
          <cell r="BL326">
            <v>2.4400000000000002E-2</v>
          </cell>
          <cell r="BM326">
            <v>2.4400000000000002E-2</v>
          </cell>
          <cell r="BN326">
            <v>2.4400000000000002E-2</v>
          </cell>
          <cell r="BO326">
            <v>2.4400000000000002E-2</v>
          </cell>
          <cell r="BP326">
            <v>2.4400000000000002E-2</v>
          </cell>
          <cell r="BQ326">
            <v>2.4400000000000002E-2</v>
          </cell>
          <cell r="BR326">
            <v>2.4400000000000002E-2</v>
          </cell>
          <cell r="BS326">
            <v>2.4400000000000002E-2</v>
          </cell>
          <cell r="BT326" t="str">
            <v>CFE</v>
          </cell>
          <cell r="BU326" t="str">
            <v>INT</v>
          </cell>
          <cell r="BV326">
            <v>3.6905280000000005</v>
          </cell>
          <cell r="BW326">
            <v>3.6905280000000005</v>
          </cell>
          <cell r="BX326">
            <v>4.4373569124141312</v>
          </cell>
          <cell r="BY326">
            <v>0</v>
          </cell>
          <cell r="BZ326">
            <v>0</v>
          </cell>
          <cell r="CB326">
            <v>60.282780000000002</v>
          </cell>
          <cell r="CC326">
            <v>62.34</v>
          </cell>
          <cell r="CD326">
            <v>62.34</v>
          </cell>
        </row>
        <row r="327">
          <cell r="A327">
            <v>1</v>
          </cell>
          <cell r="B327">
            <v>0</v>
          </cell>
          <cell r="C327" t="str">
            <v>JUL</v>
          </cell>
          <cell r="D327">
            <v>44743</v>
          </cell>
          <cell r="E327">
            <v>2022</v>
          </cell>
          <cell r="I327">
            <v>0</v>
          </cell>
          <cell r="J327">
            <v>0</v>
          </cell>
          <cell r="O327" t="str">
            <v>TER</v>
          </cell>
          <cell r="Q327">
            <v>0</v>
          </cell>
          <cell r="R327">
            <v>0</v>
          </cell>
          <cell r="S327">
            <v>0</v>
          </cell>
          <cell r="T327">
            <v>3.3000000000000002E-2</v>
          </cell>
          <cell r="U327">
            <v>2022</v>
          </cell>
          <cell r="V327" t="str">
            <v>S</v>
          </cell>
          <cell r="W327" t="str">
            <v>QRO</v>
          </cell>
          <cell r="X327">
            <v>8.5699999999999998E-2</v>
          </cell>
          <cell r="Y327">
            <v>8.5699999999999998E-2</v>
          </cell>
          <cell r="Z327">
            <v>6.3799999999999996E-2</v>
          </cell>
          <cell r="AA327">
            <v>0.03</v>
          </cell>
          <cell r="AB327">
            <v>0.02</v>
          </cell>
          <cell r="AC327">
            <v>0.02</v>
          </cell>
          <cell r="AD327">
            <v>6.3799999999999996E-2</v>
          </cell>
          <cell r="AE327">
            <v>6.3799999999999996E-2</v>
          </cell>
          <cell r="AF327">
            <v>6.3799999999999996E-2</v>
          </cell>
          <cell r="AG327">
            <v>8.5699999999999998E-2</v>
          </cell>
          <cell r="AH327">
            <v>8.5699999999999998E-2</v>
          </cell>
          <cell r="AI327">
            <v>6.3799999999999996E-2</v>
          </cell>
          <cell r="AJ327">
            <v>0.10299999999999999</v>
          </cell>
          <cell r="AK327">
            <v>0.10299999999999999</v>
          </cell>
          <cell r="AL327">
            <v>0.10299999999999999</v>
          </cell>
          <cell r="AM327">
            <v>0.10299999999999999</v>
          </cell>
          <cell r="AN327">
            <v>0.10299999999999999</v>
          </cell>
          <cell r="AO327">
            <v>0.10299999999999999</v>
          </cell>
          <cell r="AP327">
            <v>0.10299999999999999</v>
          </cell>
          <cell r="AQ327">
            <v>0.10299999999999999</v>
          </cell>
          <cell r="AR327">
            <v>0.10299999999999999</v>
          </cell>
          <cell r="AS327">
            <v>0.10299999999999999</v>
          </cell>
          <cell r="AT327">
            <v>0.10299999999999999</v>
          </cell>
          <cell r="AU327">
            <v>0.10299999999999999</v>
          </cell>
          <cell r="AV327">
            <v>8.5699999999999998E-2</v>
          </cell>
          <cell r="AW327">
            <v>8.5699999999999998E-2</v>
          </cell>
          <cell r="AX327">
            <v>6.3799999999999996E-2</v>
          </cell>
          <cell r="AY327">
            <v>0.03</v>
          </cell>
          <cell r="AZ327">
            <v>0.02</v>
          </cell>
          <cell r="BA327">
            <v>0.02</v>
          </cell>
          <cell r="BB327">
            <v>6.3799999999999996E-2</v>
          </cell>
          <cell r="BC327">
            <v>6.3799999999999996E-2</v>
          </cell>
          <cell r="BD327">
            <v>6.3799999999999996E-2</v>
          </cell>
          <cell r="BE327">
            <v>8.5699999999999998E-2</v>
          </cell>
          <cell r="BF327">
            <v>8.5699999999999998E-2</v>
          </cell>
          <cell r="BG327">
            <v>6.3799999999999996E-2</v>
          </cell>
          <cell r="BH327">
            <v>0.10299999999999999</v>
          </cell>
          <cell r="BI327">
            <v>0.10299999999999999</v>
          </cell>
          <cell r="BJ327">
            <v>0.10299999999999999</v>
          </cell>
          <cell r="BK327">
            <v>0.10299999999999999</v>
          </cell>
          <cell r="BL327">
            <v>0.10299999999999999</v>
          </cell>
          <cell r="BM327">
            <v>0.10299999999999999</v>
          </cell>
          <cell r="BN327">
            <v>0.10299999999999999</v>
          </cell>
          <cell r="BO327">
            <v>0.10299999999999999</v>
          </cell>
          <cell r="BP327">
            <v>0.10299999999999999</v>
          </cell>
          <cell r="BQ327">
            <v>0.10299999999999999</v>
          </cell>
          <cell r="BR327">
            <v>0.10299999999999999</v>
          </cell>
          <cell r="BS327">
            <v>0.10299999999999999</v>
          </cell>
          <cell r="BT327" t="str">
            <v>CFE</v>
          </cell>
          <cell r="BU327" t="str">
            <v>INT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B327">
            <v>0</v>
          </cell>
        </row>
        <row r="328">
          <cell r="A328">
            <v>1</v>
          </cell>
          <cell r="B328">
            <v>5</v>
          </cell>
          <cell r="C328" t="str">
            <v>NOV</v>
          </cell>
          <cell r="D328">
            <v>46692</v>
          </cell>
          <cell r="E328">
            <v>2027</v>
          </cell>
          <cell r="F328" t="str">
            <v>FCO.  PÉREZ  RÍOS     (TULA)</v>
          </cell>
          <cell r="G328">
            <v>1</v>
          </cell>
          <cell r="H328" t="str">
            <v>CC</v>
          </cell>
          <cell r="I328">
            <v>69</v>
          </cell>
          <cell r="J328">
            <v>69</v>
          </cell>
          <cell r="K328" t="str">
            <v>MAY</v>
          </cell>
          <cell r="L328">
            <v>1981</v>
          </cell>
          <cell r="M328" t="str">
            <v>CEN</v>
          </cell>
          <cell r="N328" t="str">
            <v>CENTRAL</v>
          </cell>
          <cell r="O328" t="str">
            <v>TER</v>
          </cell>
          <cell r="P328">
            <v>29707</v>
          </cell>
          <cell r="Q328">
            <v>4.0848000000000004</v>
          </cell>
          <cell r="R328">
            <v>3.4706999999999999</v>
          </cell>
          <cell r="S328">
            <v>60.003784745643642</v>
          </cell>
          <cell r="T328">
            <v>3.3000000000000002E-2</v>
          </cell>
          <cell r="U328">
            <v>2027</v>
          </cell>
          <cell r="V328" t="str">
            <v>S</v>
          </cell>
          <cell r="W328" t="str">
            <v>HGO</v>
          </cell>
          <cell r="X328">
            <v>8.0649999999999999E-2</v>
          </cell>
          <cell r="Y328">
            <v>8.0649999999999999E-2</v>
          </cell>
          <cell r="Z328">
            <v>6.3100000000000003E-2</v>
          </cell>
          <cell r="AA328">
            <v>6.3100000000000003E-2</v>
          </cell>
          <cell r="AB328">
            <v>2.8000000000000001E-2</v>
          </cell>
          <cell r="AC328">
            <v>2.8000000000000001E-2</v>
          </cell>
          <cell r="AD328">
            <v>9.6200000000000008E-2</v>
          </cell>
          <cell r="AE328">
            <v>6.3100000000000003E-2</v>
          </cell>
          <cell r="AF328">
            <v>6.3100000000000003E-2</v>
          </cell>
          <cell r="AG328">
            <v>8.0649999999999999E-2</v>
          </cell>
          <cell r="AH328">
            <v>8.0649999999999999E-2</v>
          </cell>
          <cell r="AI328">
            <v>6.3100000000000003E-2</v>
          </cell>
          <cell r="AJ328">
            <v>5.0299999999999997E-2</v>
          </cell>
          <cell r="AK328">
            <v>5.0299999999999997E-2</v>
          </cell>
          <cell r="AL328">
            <v>5.0299999999999997E-2</v>
          </cell>
          <cell r="AM328">
            <v>5.0299999999999997E-2</v>
          </cell>
          <cell r="AN328">
            <v>5.0299999999999997E-2</v>
          </cell>
          <cell r="AO328">
            <v>5.0299999999999997E-2</v>
          </cell>
          <cell r="AP328">
            <v>5.0299999999999997E-2</v>
          </cell>
          <cell r="AQ328">
            <v>5.0299999999999997E-2</v>
          </cell>
          <cell r="AR328">
            <v>5.0299999999999997E-2</v>
          </cell>
          <cell r="AS328">
            <v>5.0299999999999997E-2</v>
          </cell>
          <cell r="AT328">
            <v>5.0299999999999997E-2</v>
          </cell>
          <cell r="AU328">
            <v>5.0299999999999997E-2</v>
          </cell>
          <cell r="AV328">
            <v>8.0649999999999999E-2</v>
          </cell>
          <cell r="AW328">
            <v>8.0649999999999999E-2</v>
          </cell>
          <cell r="AX328">
            <v>6.3100000000000003E-2</v>
          </cell>
          <cell r="AY328">
            <v>6.3100000000000003E-2</v>
          </cell>
          <cell r="AZ328">
            <v>2.8000000000000001E-2</v>
          </cell>
          <cell r="BA328">
            <v>2.8000000000000001E-2</v>
          </cell>
          <cell r="BB328">
            <v>9.6200000000000008E-2</v>
          </cell>
          <cell r="BC328">
            <v>6.3100000000000003E-2</v>
          </cell>
          <cell r="BD328">
            <v>6.3100000000000003E-2</v>
          </cell>
          <cell r="BE328">
            <v>8.0649999999999999E-2</v>
          </cell>
          <cell r="BF328">
            <v>8.0649999999999999E-2</v>
          </cell>
          <cell r="BG328">
            <v>6.3100000000000003E-2</v>
          </cell>
          <cell r="BH328">
            <v>5.0299999999999997E-2</v>
          </cell>
          <cell r="BI328">
            <v>5.0299999999999997E-2</v>
          </cell>
          <cell r="BJ328">
            <v>5.0299999999999997E-2</v>
          </cell>
          <cell r="BK328">
            <v>5.0299999999999997E-2</v>
          </cell>
          <cell r="BL328">
            <v>5.0299999999999997E-2</v>
          </cell>
          <cell r="BM328">
            <v>5.0299999999999997E-2</v>
          </cell>
          <cell r="BN328">
            <v>5.0299999999999997E-2</v>
          </cell>
          <cell r="BO328">
            <v>5.0299999999999997E-2</v>
          </cell>
          <cell r="BP328">
            <v>5.0299999999999997E-2</v>
          </cell>
          <cell r="BQ328">
            <v>5.0299999999999997E-2</v>
          </cell>
          <cell r="BR328">
            <v>5.0299999999999997E-2</v>
          </cell>
          <cell r="BS328">
            <v>5.0299999999999997E-2</v>
          </cell>
          <cell r="BT328" t="str">
            <v>CFE</v>
          </cell>
          <cell r="BU328" t="str">
            <v>INT</v>
          </cell>
          <cell r="BV328">
            <v>4.0848000000000004</v>
          </cell>
          <cell r="BW328">
            <v>4.0848000000000004</v>
          </cell>
          <cell r="BX328">
            <v>4.9114152543563527</v>
          </cell>
          <cell r="BY328">
            <v>0</v>
          </cell>
          <cell r="BZ328">
            <v>0</v>
          </cell>
          <cell r="CB328">
            <v>66.722999999999999</v>
          </cell>
          <cell r="CC328">
            <v>69</v>
          </cell>
          <cell r="CD328">
            <v>69</v>
          </cell>
        </row>
        <row r="329">
          <cell r="A329">
            <v>1</v>
          </cell>
          <cell r="B329">
            <v>5</v>
          </cell>
          <cell r="C329" t="str">
            <v>MAR</v>
          </cell>
          <cell r="D329">
            <v>43160</v>
          </cell>
          <cell r="E329">
            <v>2018</v>
          </cell>
          <cell r="F329" t="str">
            <v>HUINALÁ  1/</v>
          </cell>
          <cell r="G329">
            <v>2</v>
          </cell>
          <cell r="H329" t="str">
            <v>CC</v>
          </cell>
          <cell r="I329">
            <v>62.34</v>
          </cell>
          <cell r="J329">
            <v>62.34</v>
          </cell>
          <cell r="K329" t="str">
            <v>MAY</v>
          </cell>
          <cell r="L329">
            <v>1981</v>
          </cell>
          <cell r="M329" t="str">
            <v>NES</v>
          </cell>
          <cell r="N329" t="str">
            <v>MONTERREY</v>
          </cell>
          <cell r="O329" t="str">
            <v>TER</v>
          </cell>
          <cell r="P329">
            <v>29707</v>
          </cell>
          <cell r="Q329">
            <v>3.6905280000000005</v>
          </cell>
          <cell r="R329">
            <v>1.5210960000000002</v>
          </cell>
          <cell r="S329">
            <v>54.212115087585872</v>
          </cell>
          <cell r="T329">
            <v>3.3000000000000002E-2</v>
          </cell>
          <cell r="U329">
            <v>2018</v>
          </cell>
          <cell r="V329" t="str">
            <v>N</v>
          </cell>
          <cell r="W329" t="str">
            <v>NL</v>
          </cell>
          <cell r="X329">
            <v>4.9149999999999999E-2</v>
          </cell>
          <cell r="Y329">
            <v>4.9149999999999999E-2</v>
          </cell>
          <cell r="Z329">
            <v>3.7100000000000001E-2</v>
          </cell>
          <cell r="AA329">
            <v>3.7100000000000001E-2</v>
          </cell>
          <cell r="AB329">
            <v>1.2999999999999999E-2</v>
          </cell>
          <cell r="AC329">
            <v>1.2999999999999999E-2</v>
          </cell>
          <cell r="AD329">
            <v>3.7100000000000001E-2</v>
          </cell>
          <cell r="AE329">
            <v>0.03</v>
          </cell>
          <cell r="AF329">
            <v>0.03</v>
          </cell>
          <cell r="AG329">
            <v>4.9149999999999999E-2</v>
          </cell>
          <cell r="AH329">
            <v>4.9149999999999999E-2</v>
          </cell>
          <cell r="AI329">
            <v>0.03</v>
          </cell>
          <cell r="AJ329">
            <v>2.4400000000000002E-2</v>
          </cell>
          <cell r="AK329">
            <v>2.4400000000000002E-2</v>
          </cell>
          <cell r="AL329">
            <v>2.4400000000000002E-2</v>
          </cell>
          <cell r="AM329">
            <v>2.4400000000000002E-2</v>
          </cell>
          <cell r="AN329">
            <v>2.4400000000000002E-2</v>
          </cell>
          <cell r="AO329">
            <v>2.4400000000000002E-2</v>
          </cell>
          <cell r="AP329">
            <v>2.4400000000000002E-2</v>
          </cell>
          <cell r="AQ329">
            <v>2.4400000000000002E-2</v>
          </cell>
          <cell r="AR329">
            <v>2.4400000000000002E-2</v>
          </cell>
          <cell r="AS329">
            <v>2.4400000000000002E-2</v>
          </cell>
          <cell r="AT329">
            <v>2.4400000000000002E-2</v>
          </cell>
          <cell r="AU329">
            <v>2.4400000000000002E-2</v>
          </cell>
          <cell r="AV329">
            <v>4.9149999999999999E-2</v>
          </cell>
          <cell r="AW329">
            <v>4.9149999999999999E-2</v>
          </cell>
          <cell r="AX329">
            <v>3.7100000000000001E-2</v>
          </cell>
          <cell r="AY329">
            <v>3.7100000000000001E-2</v>
          </cell>
          <cell r="AZ329">
            <v>1.2999999999999999E-2</v>
          </cell>
          <cell r="BA329">
            <v>1.2999999999999999E-2</v>
          </cell>
          <cell r="BB329">
            <v>3.7100000000000001E-2</v>
          </cell>
          <cell r="BC329">
            <v>0.03</v>
          </cell>
          <cell r="BD329">
            <v>0.03</v>
          </cell>
          <cell r="BE329">
            <v>4.9149999999999999E-2</v>
          </cell>
          <cell r="BF329">
            <v>4.9149999999999999E-2</v>
          </cell>
          <cell r="BG329">
            <v>0.03</v>
          </cell>
          <cell r="BH329">
            <v>2.4400000000000002E-2</v>
          </cell>
          <cell r="BI329">
            <v>2.4400000000000002E-2</v>
          </cell>
          <cell r="BJ329">
            <v>2.4400000000000002E-2</v>
          </cell>
          <cell r="BK329">
            <v>2.4400000000000002E-2</v>
          </cell>
          <cell r="BL329">
            <v>2.4400000000000002E-2</v>
          </cell>
          <cell r="BM329">
            <v>2.4400000000000002E-2</v>
          </cell>
          <cell r="BN329">
            <v>2.4400000000000002E-2</v>
          </cell>
          <cell r="BO329">
            <v>2.4400000000000002E-2</v>
          </cell>
          <cell r="BP329">
            <v>2.4400000000000002E-2</v>
          </cell>
          <cell r="BQ329">
            <v>2.4400000000000002E-2</v>
          </cell>
          <cell r="BR329">
            <v>2.4400000000000002E-2</v>
          </cell>
          <cell r="BS329">
            <v>2.4400000000000002E-2</v>
          </cell>
          <cell r="BT329" t="str">
            <v>CFE</v>
          </cell>
          <cell r="BU329" t="str">
            <v>INT</v>
          </cell>
          <cell r="BV329">
            <v>3.6905280000000005</v>
          </cell>
          <cell r="BW329">
            <v>3.6905280000000005</v>
          </cell>
          <cell r="BX329">
            <v>4.4373569124141312</v>
          </cell>
          <cell r="BY329">
            <v>0</v>
          </cell>
          <cell r="BZ329">
            <v>0</v>
          </cell>
          <cell r="CB329">
            <v>60.282780000000002</v>
          </cell>
          <cell r="CC329">
            <v>62.34</v>
          </cell>
          <cell r="CD329">
            <v>62.34</v>
          </cell>
        </row>
        <row r="330">
          <cell r="A330">
            <v>1</v>
          </cell>
          <cell r="B330">
            <v>5</v>
          </cell>
          <cell r="C330" t="str">
            <v>NOV</v>
          </cell>
          <cell r="D330">
            <v>46692</v>
          </cell>
          <cell r="E330">
            <v>2027</v>
          </cell>
          <cell r="F330" t="str">
            <v>FCO.  PÉREZ  RÍOS     (TULA)</v>
          </cell>
          <cell r="G330">
            <v>2</v>
          </cell>
          <cell r="H330" t="str">
            <v>CC</v>
          </cell>
          <cell r="I330">
            <v>69</v>
          </cell>
          <cell r="J330">
            <v>69</v>
          </cell>
          <cell r="K330" t="str">
            <v>MAY</v>
          </cell>
          <cell r="L330">
            <v>1981</v>
          </cell>
          <cell r="M330" t="str">
            <v>CEN</v>
          </cell>
          <cell r="N330" t="str">
            <v>CENTRAL</v>
          </cell>
          <cell r="O330" t="str">
            <v>TER</v>
          </cell>
          <cell r="P330">
            <v>29707</v>
          </cell>
          <cell r="Q330">
            <v>4.0848000000000004</v>
          </cell>
          <cell r="R330">
            <v>3.4706999999999999</v>
          </cell>
          <cell r="S330">
            <v>60.003784745643642</v>
          </cell>
          <cell r="T330">
            <v>3.3000000000000002E-2</v>
          </cell>
          <cell r="U330">
            <v>2027</v>
          </cell>
          <cell r="V330" t="str">
            <v>S</v>
          </cell>
          <cell r="W330" t="str">
            <v>HGO</v>
          </cell>
          <cell r="X330">
            <v>6.1650000000000003E-2</v>
          </cell>
          <cell r="Y330">
            <v>6.1650000000000003E-2</v>
          </cell>
          <cell r="Z330">
            <v>6.3100000000000003E-2</v>
          </cell>
          <cell r="AA330">
            <v>6.3100000000000003E-2</v>
          </cell>
          <cell r="AB330">
            <v>6.6000000000000003E-2</v>
          </cell>
          <cell r="AC330">
            <v>6.6000000000000003E-2</v>
          </cell>
          <cell r="AD330">
            <v>9.6200000000000008E-2</v>
          </cell>
          <cell r="AE330">
            <v>6.3100000000000003E-2</v>
          </cell>
          <cell r="AF330">
            <v>6.3100000000000003E-2</v>
          </cell>
          <cell r="AG330">
            <v>6.1650000000000003E-2</v>
          </cell>
          <cell r="AH330">
            <v>6.1650000000000003E-2</v>
          </cell>
          <cell r="AI330">
            <v>6.3100000000000003E-2</v>
          </cell>
          <cell r="AJ330">
            <v>5.0299999999999997E-2</v>
          </cell>
          <cell r="AK330">
            <v>5.0299999999999997E-2</v>
          </cell>
          <cell r="AL330">
            <v>5.0299999999999997E-2</v>
          </cell>
          <cell r="AM330">
            <v>5.0299999999999997E-2</v>
          </cell>
          <cell r="AN330">
            <v>5.0299999999999997E-2</v>
          </cell>
          <cell r="AO330">
            <v>5.0299999999999997E-2</v>
          </cell>
          <cell r="AP330">
            <v>5.0299999999999997E-2</v>
          </cell>
          <cell r="AQ330">
            <v>5.0299999999999997E-2</v>
          </cell>
          <cell r="AR330">
            <v>5.0299999999999997E-2</v>
          </cell>
          <cell r="AS330">
            <v>5.0299999999999997E-2</v>
          </cell>
          <cell r="AT330">
            <v>5.0299999999999997E-2</v>
          </cell>
          <cell r="AU330">
            <v>5.0299999999999997E-2</v>
          </cell>
          <cell r="AV330">
            <v>6.1650000000000003E-2</v>
          </cell>
          <cell r="AW330">
            <v>6.1650000000000003E-2</v>
          </cell>
          <cell r="AX330">
            <v>6.3100000000000003E-2</v>
          </cell>
          <cell r="AY330">
            <v>6.3100000000000003E-2</v>
          </cell>
          <cell r="AZ330">
            <v>6.6000000000000003E-2</v>
          </cell>
          <cell r="BA330">
            <v>6.6000000000000003E-2</v>
          </cell>
          <cell r="BB330">
            <v>9.6200000000000008E-2</v>
          </cell>
          <cell r="BC330">
            <v>6.3100000000000003E-2</v>
          </cell>
          <cell r="BD330">
            <v>6.3100000000000003E-2</v>
          </cell>
          <cell r="BE330">
            <v>6.1650000000000003E-2</v>
          </cell>
          <cell r="BF330">
            <v>6.1650000000000003E-2</v>
          </cell>
          <cell r="BG330">
            <v>6.3100000000000003E-2</v>
          </cell>
          <cell r="BH330">
            <v>5.0299999999999997E-2</v>
          </cell>
          <cell r="BI330">
            <v>5.0299999999999997E-2</v>
          </cell>
          <cell r="BJ330">
            <v>5.0299999999999997E-2</v>
          </cell>
          <cell r="BK330">
            <v>5.0299999999999997E-2</v>
          </cell>
          <cell r="BL330">
            <v>5.0299999999999997E-2</v>
          </cell>
          <cell r="BM330">
            <v>5.0299999999999997E-2</v>
          </cell>
          <cell r="BN330">
            <v>5.0299999999999997E-2</v>
          </cell>
          <cell r="BO330">
            <v>5.0299999999999997E-2</v>
          </cell>
          <cell r="BP330">
            <v>5.0299999999999997E-2</v>
          </cell>
          <cell r="BQ330">
            <v>5.0299999999999997E-2</v>
          </cell>
          <cell r="BR330">
            <v>5.0299999999999997E-2</v>
          </cell>
          <cell r="BS330">
            <v>5.0299999999999997E-2</v>
          </cell>
          <cell r="BT330" t="str">
            <v>CFE</v>
          </cell>
          <cell r="BU330" t="str">
            <v>INT</v>
          </cell>
          <cell r="BV330">
            <v>4.0848000000000004</v>
          </cell>
          <cell r="BW330">
            <v>4.0848000000000004</v>
          </cell>
          <cell r="BX330">
            <v>4.9114152543563527</v>
          </cell>
          <cell r="BY330">
            <v>0</v>
          </cell>
          <cell r="BZ330">
            <v>0</v>
          </cell>
          <cell r="CB330">
            <v>66.722999999999999</v>
          </cell>
          <cell r="CC330">
            <v>69</v>
          </cell>
          <cell r="CD330">
            <v>69</v>
          </cell>
        </row>
        <row r="331">
          <cell r="A331">
            <v>1</v>
          </cell>
          <cell r="B331">
            <v>0</v>
          </cell>
          <cell r="C331" t="str">
            <v>JUL</v>
          </cell>
          <cell r="D331">
            <v>44743</v>
          </cell>
          <cell r="E331">
            <v>2022</v>
          </cell>
          <cell r="I331">
            <v>0</v>
          </cell>
          <cell r="J331">
            <v>0</v>
          </cell>
          <cell r="O331" t="str">
            <v>TER</v>
          </cell>
          <cell r="Q331">
            <v>0</v>
          </cell>
          <cell r="R331">
            <v>0</v>
          </cell>
          <cell r="S331">
            <v>0</v>
          </cell>
          <cell r="T331">
            <v>3.3000000000000002E-2</v>
          </cell>
          <cell r="U331">
            <v>2022</v>
          </cell>
          <cell r="V331" t="str">
            <v>S</v>
          </cell>
          <cell r="W331" t="str">
            <v>QRO</v>
          </cell>
          <cell r="X331">
            <v>8.5249999999999992E-2</v>
          </cell>
          <cell r="Y331">
            <v>8.5249999999999992E-2</v>
          </cell>
          <cell r="Z331">
            <v>6.3500000000000001E-2</v>
          </cell>
          <cell r="AA331">
            <v>6.3500000000000001E-2</v>
          </cell>
          <cell r="AB331">
            <v>0.02</v>
          </cell>
          <cell r="AC331">
            <v>0.02</v>
          </cell>
          <cell r="AD331">
            <v>6.3500000000000001E-2</v>
          </cell>
          <cell r="AE331">
            <v>6.3500000000000001E-2</v>
          </cell>
          <cell r="AF331">
            <v>6.3500000000000001E-2</v>
          </cell>
          <cell r="AG331">
            <v>8.5249999999999992E-2</v>
          </cell>
          <cell r="AH331">
            <v>8.5249999999999992E-2</v>
          </cell>
          <cell r="AI331">
            <v>6.3500000000000001E-2</v>
          </cell>
          <cell r="AJ331">
            <v>0.10299999999999999</v>
          </cell>
          <cell r="AK331">
            <v>0.10299999999999999</v>
          </cell>
          <cell r="AL331">
            <v>0.10299999999999999</v>
          </cell>
          <cell r="AM331">
            <v>0.10299999999999999</v>
          </cell>
          <cell r="AN331">
            <v>0.10299999999999999</v>
          </cell>
          <cell r="AO331">
            <v>0.10299999999999999</v>
          </cell>
          <cell r="AP331">
            <v>0.10299999999999999</v>
          </cell>
          <cell r="AQ331">
            <v>0.10299999999999999</v>
          </cell>
          <cell r="AR331">
            <v>0.10299999999999999</v>
          </cell>
          <cell r="AS331">
            <v>0.10299999999999999</v>
          </cell>
          <cell r="AT331">
            <v>0.10299999999999999</v>
          </cell>
          <cell r="AU331">
            <v>0.10299999999999999</v>
          </cell>
          <cell r="AV331">
            <v>8.5249999999999992E-2</v>
          </cell>
          <cell r="AW331">
            <v>8.5249999999999992E-2</v>
          </cell>
          <cell r="AX331">
            <v>6.3500000000000001E-2</v>
          </cell>
          <cell r="AY331">
            <v>6.3500000000000001E-2</v>
          </cell>
          <cell r="AZ331">
            <v>0.02</v>
          </cell>
          <cell r="BA331">
            <v>0.02</v>
          </cell>
          <cell r="BB331">
            <v>6.3500000000000001E-2</v>
          </cell>
          <cell r="BC331">
            <v>6.3500000000000001E-2</v>
          </cell>
          <cell r="BD331">
            <v>6.3500000000000001E-2</v>
          </cell>
          <cell r="BE331">
            <v>8.5249999999999992E-2</v>
          </cell>
          <cell r="BF331">
            <v>8.5249999999999992E-2</v>
          </cell>
          <cell r="BG331">
            <v>6.3500000000000001E-2</v>
          </cell>
          <cell r="BH331">
            <v>0.10299999999999999</v>
          </cell>
          <cell r="BI331">
            <v>0.10299999999999999</v>
          </cell>
          <cell r="BJ331">
            <v>0.10299999999999999</v>
          </cell>
          <cell r="BK331">
            <v>0.10299999999999999</v>
          </cell>
          <cell r="BL331">
            <v>0.10299999999999999</v>
          </cell>
          <cell r="BM331">
            <v>0.10299999999999999</v>
          </cell>
          <cell r="BN331">
            <v>0.10299999999999999</v>
          </cell>
          <cell r="BO331">
            <v>0.10299999999999999</v>
          </cell>
          <cell r="BP331">
            <v>0.10299999999999999</v>
          </cell>
          <cell r="BQ331">
            <v>0.10299999999999999</v>
          </cell>
          <cell r="BR331">
            <v>0.10299999999999999</v>
          </cell>
          <cell r="BS331">
            <v>0.10299999999999999</v>
          </cell>
          <cell r="BT331" t="str">
            <v>CFE</v>
          </cell>
          <cell r="BU331" t="str">
            <v>INT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B331">
            <v>0</v>
          </cell>
        </row>
        <row r="332">
          <cell r="A332">
            <v>1</v>
          </cell>
          <cell r="B332">
            <v>0</v>
          </cell>
          <cell r="C332" t="str">
            <v>JUL</v>
          </cell>
          <cell r="D332">
            <v>44743</v>
          </cell>
          <cell r="E332">
            <v>2022</v>
          </cell>
          <cell r="I332">
            <v>0</v>
          </cell>
          <cell r="J332">
            <v>0</v>
          </cell>
          <cell r="O332" t="str">
            <v>TER</v>
          </cell>
          <cell r="Q332">
            <v>0</v>
          </cell>
          <cell r="R332">
            <v>0</v>
          </cell>
          <cell r="S332">
            <v>0</v>
          </cell>
          <cell r="T332">
            <v>3.3000000000000002E-2</v>
          </cell>
          <cell r="U332">
            <v>2022</v>
          </cell>
          <cell r="V332" t="str">
            <v>S</v>
          </cell>
          <cell r="W332" t="str">
            <v>QRO</v>
          </cell>
          <cell r="X332">
            <v>8.5249999999999992E-2</v>
          </cell>
          <cell r="Y332">
            <v>8.5249999999999992E-2</v>
          </cell>
          <cell r="Z332">
            <v>6.3500000000000001E-2</v>
          </cell>
          <cell r="AA332">
            <v>6.3500000000000001E-2</v>
          </cell>
          <cell r="AB332">
            <v>0.02</v>
          </cell>
          <cell r="AC332">
            <v>0.02</v>
          </cell>
          <cell r="AD332">
            <v>6.3500000000000001E-2</v>
          </cell>
          <cell r="AE332">
            <v>6.3500000000000001E-2</v>
          </cell>
          <cell r="AF332">
            <v>6.3500000000000001E-2</v>
          </cell>
          <cell r="AG332">
            <v>8.5249999999999992E-2</v>
          </cell>
          <cell r="AH332">
            <v>8.5249999999999992E-2</v>
          </cell>
          <cell r="AI332">
            <v>6.3500000000000001E-2</v>
          </cell>
          <cell r="AJ332">
            <v>0.10299999999999999</v>
          </cell>
          <cell r="AK332">
            <v>0.10299999999999999</v>
          </cell>
          <cell r="AL332">
            <v>0.10299999999999999</v>
          </cell>
          <cell r="AM332">
            <v>0.10299999999999999</v>
          </cell>
          <cell r="AN332">
            <v>0.10299999999999999</v>
          </cell>
          <cell r="AO332">
            <v>0.10299999999999999</v>
          </cell>
          <cell r="AP332">
            <v>0.10299999999999999</v>
          </cell>
          <cell r="AQ332">
            <v>0.10299999999999999</v>
          </cell>
          <cell r="AR332">
            <v>0.10299999999999999</v>
          </cell>
          <cell r="AS332">
            <v>0.10299999999999999</v>
          </cell>
          <cell r="AT332">
            <v>0.10299999999999999</v>
          </cell>
          <cell r="AU332">
            <v>0.10299999999999999</v>
          </cell>
          <cell r="AV332">
            <v>8.5249999999999992E-2</v>
          </cell>
          <cell r="AW332">
            <v>8.5249999999999992E-2</v>
          </cell>
          <cell r="AX332">
            <v>6.3500000000000001E-2</v>
          </cell>
          <cell r="AY332">
            <v>6.3500000000000001E-2</v>
          </cell>
          <cell r="AZ332">
            <v>0.02</v>
          </cell>
          <cell r="BA332">
            <v>0.02</v>
          </cell>
          <cell r="BB332">
            <v>6.3500000000000001E-2</v>
          </cell>
          <cell r="BC332">
            <v>6.3500000000000001E-2</v>
          </cell>
          <cell r="BD332">
            <v>6.3500000000000001E-2</v>
          </cell>
          <cell r="BE332">
            <v>8.5249999999999992E-2</v>
          </cell>
          <cell r="BF332">
            <v>8.5249999999999992E-2</v>
          </cell>
          <cell r="BG332">
            <v>6.3500000000000001E-2</v>
          </cell>
          <cell r="BH332">
            <v>0.10299999999999999</v>
          </cell>
          <cell r="BI332">
            <v>0.10299999999999999</v>
          </cell>
          <cell r="BJ332">
            <v>0.10299999999999999</v>
          </cell>
          <cell r="BK332">
            <v>0.10299999999999999</v>
          </cell>
          <cell r="BL332">
            <v>0.10299999999999999</v>
          </cell>
          <cell r="BM332">
            <v>0.10299999999999999</v>
          </cell>
          <cell r="BN332">
            <v>0.10299999999999999</v>
          </cell>
          <cell r="BO332">
            <v>0.10299999999999999</v>
          </cell>
          <cell r="BP332">
            <v>0.10299999999999999</v>
          </cell>
          <cell r="BQ332">
            <v>0.10299999999999999</v>
          </cell>
          <cell r="BR332">
            <v>0.10299999999999999</v>
          </cell>
          <cell r="BS332">
            <v>0.10299999999999999</v>
          </cell>
          <cell r="BT332" t="str">
            <v>CFE</v>
          </cell>
          <cell r="BU332" t="str">
            <v>INT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B332">
            <v>0</v>
          </cell>
        </row>
        <row r="333">
          <cell r="A333">
            <v>1</v>
          </cell>
          <cell r="B333">
            <v>5</v>
          </cell>
          <cell r="C333" t="str">
            <v>MAR</v>
          </cell>
          <cell r="D333">
            <v>43160</v>
          </cell>
          <cell r="E333">
            <v>2018</v>
          </cell>
          <cell r="F333" t="str">
            <v>HUINALÁ  1/</v>
          </cell>
          <cell r="G333">
            <v>3</v>
          </cell>
          <cell r="H333" t="str">
            <v>CC</v>
          </cell>
          <cell r="I333">
            <v>62.34</v>
          </cell>
          <cell r="J333">
            <v>62.34</v>
          </cell>
          <cell r="K333" t="str">
            <v>MAY</v>
          </cell>
          <cell r="L333">
            <v>1981</v>
          </cell>
          <cell r="M333" t="str">
            <v>NES</v>
          </cell>
          <cell r="N333" t="str">
            <v>MONTERREY</v>
          </cell>
          <cell r="O333" t="str">
            <v>TER</v>
          </cell>
          <cell r="P333">
            <v>29707</v>
          </cell>
          <cell r="Q333">
            <v>3.6905280000000005</v>
          </cell>
          <cell r="R333">
            <v>1.5210960000000002</v>
          </cell>
          <cell r="S333">
            <v>54.212115087585872</v>
          </cell>
          <cell r="T333">
            <v>3.3000000000000002E-2</v>
          </cell>
          <cell r="U333">
            <v>2018</v>
          </cell>
          <cell r="V333" t="str">
            <v>N</v>
          </cell>
          <cell r="W333" t="str">
            <v>NL</v>
          </cell>
          <cell r="X333">
            <v>4.9149999999999999E-2</v>
          </cell>
          <cell r="Y333">
            <v>4.9149999999999999E-2</v>
          </cell>
          <cell r="Z333">
            <v>3.7100000000000001E-2</v>
          </cell>
          <cell r="AA333">
            <v>3.7100000000000001E-2</v>
          </cell>
          <cell r="AB333">
            <v>1.2999999999999999E-2</v>
          </cell>
          <cell r="AC333">
            <v>1.2999999999999999E-2</v>
          </cell>
          <cell r="AD333">
            <v>3.7100000000000001E-2</v>
          </cell>
          <cell r="AE333">
            <v>0.03</v>
          </cell>
          <cell r="AF333">
            <v>0.03</v>
          </cell>
          <cell r="AG333">
            <v>4.9149999999999999E-2</v>
          </cell>
          <cell r="AH333">
            <v>4.9149999999999999E-2</v>
          </cell>
          <cell r="AI333">
            <v>0.03</v>
          </cell>
          <cell r="AJ333">
            <v>2.4400000000000002E-2</v>
          </cell>
          <cell r="AK333">
            <v>2.4400000000000002E-2</v>
          </cell>
          <cell r="AL333">
            <v>2.4400000000000002E-2</v>
          </cell>
          <cell r="AM333">
            <v>2.4400000000000002E-2</v>
          </cell>
          <cell r="AN333">
            <v>2.4400000000000002E-2</v>
          </cell>
          <cell r="AO333">
            <v>2.4400000000000002E-2</v>
          </cell>
          <cell r="AP333">
            <v>2.4400000000000002E-2</v>
          </cell>
          <cell r="AQ333">
            <v>2.4400000000000002E-2</v>
          </cell>
          <cell r="AR333">
            <v>2.4400000000000002E-2</v>
          </cell>
          <cell r="AS333">
            <v>2.4400000000000002E-2</v>
          </cell>
          <cell r="AT333">
            <v>2.4400000000000002E-2</v>
          </cell>
          <cell r="AU333">
            <v>2.4400000000000002E-2</v>
          </cell>
          <cell r="AV333">
            <v>4.9149999999999999E-2</v>
          </cell>
          <cell r="AW333">
            <v>4.9149999999999999E-2</v>
          </cell>
          <cell r="AX333">
            <v>3.7100000000000001E-2</v>
          </cell>
          <cell r="AY333">
            <v>3.7100000000000001E-2</v>
          </cell>
          <cell r="AZ333">
            <v>1.2999999999999999E-2</v>
          </cell>
          <cell r="BA333">
            <v>1.2999999999999999E-2</v>
          </cell>
          <cell r="BB333">
            <v>3.7100000000000001E-2</v>
          </cell>
          <cell r="BC333">
            <v>0.03</v>
          </cell>
          <cell r="BD333">
            <v>0.03</v>
          </cell>
          <cell r="BE333">
            <v>4.9149999999999999E-2</v>
          </cell>
          <cell r="BF333">
            <v>4.9149999999999999E-2</v>
          </cell>
          <cell r="BG333">
            <v>0.03</v>
          </cell>
          <cell r="BH333">
            <v>2.4400000000000002E-2</v>
          </cell>
          <cell r="BI333">
            <v>2.4400000000000002E-2</v>
          </cell>
          <cell r="BJ333">
            <v>2.4400000000000002E-2</v>
          </cell>
          <cell r="BK333">
            <v>2.4400000000000002E-2</v>
          </cell>
          <cell r="BL333">
            <v>2.4400000000000002E-2</v>
          </cell>
          <cell r="BM333">
            <v>2.4400000000000002E-2</v>
          </cell>
          <cell r="BN333">
            <v>2.4400000000000002E-2</v>
          </cell>
          <cell r="BO333">
            <v>2.4400000000000002E-2</v>
          </cell>
          <cell r="BP333">
            <v>2.4400000000000002E-2</v>
          </cell>
          <cell r="BQ333">
            <v>2.4400000000000002E-2</v>
          </cell>
          <cell r="BR333">
            <v>2.4400000000000002E-2</v>
          </cell>
          <cell r="BS333">
            <v>2.4400000000000002E-2</v>
          </cell>
          <cell r="BT333" t="str">
            <v>CFE</v>
          </cell>
          <cell r="BU333" t="str">
            <v>INT</v>
          </cell>
          <cell r="BV333">
            <v>3.6905280000000005</v>
          </cell>
          <cell r="BW333">
            <v>3.6905280000000005</v>
          </cell>
          <cell r="BX333">
            <v>4.4373569124141312</v>
          </cell>
          <cell r="BY333">
            <v>0</v>
          </cell>
          <cell r="BZ333">
            <v>0</v>
          </cell>
          <cell r="CB333">
            <v>60.282780000000002</v>
          </cell>
          <cell r="CC333">
            <v>62.34</v>
          </cell>
          <cell r="CD333">
            <v>62.34</v>
          </cell>
        </row>
        <row r="334">
          <cell r="A334">
            <v>1</v>
          </cell>
          <cell r="B334">
            <v>10</v>
          </cell>
          <cell r="C334" t="str">
            <v>NOV</v>
          </cell>
          <cell r="D334">
            <v>46692</v>
          </cell>
          <cell r="E334">
            <v>2027</v>
          </cell>
          <cell r="F334" t="str">
            <v>FCO.  PÉREZ  RÍOS     (TULA)</v>
          </cell>
          <cell r="G334">
            <v>6</v>
          </cell>
          <cell r="H334" t="str">
            <v>CC</v>
          </cell>
          <cell r="I334">
            <v>107</v>
          </cell>
          <cell r="J334">
            <v>107</v>
          </cell>
          <cell r="K334" t="str">
            <v>OCT</v>
          </cell>
          <cell r="L334">
            <v>1981</v>
          </cell>
          <cell r="M334" t="str">
            <v>CEN</v>
          </cell>
          <cell r="N334" t="str">
            <v>CENTRAL</v>
          </cell>
          <cell r="O334" t="str">
            <v>TER</v>
          </cell>
          <cell r="P334">
            <v>29860</v>
          </cell>
          <cell r="Q334">
            <v>6.3344000000000005</v>
          </cell>
          <cell r="R334">
            <v>5.3820999999999994</v>
          </cell>
          <cell r="S334">
            <v>93.049347359186527</v>
          </cell>
          <cell r="T334">
            <v>3.3000000000000002E-2</v>
          </cell>
          <cell r="U334">
            <v>2027</v>
          </cell>
          <cell r="V334" t="str">
            <v>S</v>
          </cell>
          <cell r="W334" t="str">
            <v>HGO</v>
          </cell>
          <cell r="X334">
            <v>7.5650000000000009E-2</v>
          </cell>
          <cell r="Y334">
            <v>7.5650000000000009E-2</v>
          </cell>
          <cell r="Z334">
            <v>6.3100000000000003E-2</v>
          </cell>
          <cell r="AA334">
            <v>6.3100000000000003E-2</v>
          </cell>
          <cell r="AB334">
            <v>3.7999999999999999E-2</v>
          </cell>
          <cell r="AC334">
            <v>3.7999999999999999E-2</v>
          </cell>
          <cell r="AD334">
            <v>3.7999999999999999E-2</v>
          </cell>
          <cell r="AE334">
            <v>0.1009</v>
          </cell>
          <cell r="AF334">
            <v>0.1009</v>
          </cell>
          <cell r="AG334">
            <v>7.5650000000000009E-2</v>
          </cell>
          <cell r="AH334">
            <v>7.5650000000000009E-2</v>
          </cell>
          <cell r="AI334">
            <v>0.1009</v>
          </cell>
          <cell r="AJ334">
            <v>5.0299999999999997E-2</v>
          </cell>
          <cell r="AK334">
            <v>5.0299999999999997E-2</v>
          </cell>
          <cell r="AL334">
            <v>5.0299999999999997E-2</v>
          </cell>
          <cell r="AM334">
            <v>5.0299999999999997E-2</v>
          </cell>
          <cell r="AN334">
            <v>5.0299999999999997E-2</v>
          </cell>
          <cell r="AO334">
            <v>5.0299999999999997E-2</v>
          </cell>
          <cell r="AP334">
            <v>5.0299999999999997E-2</v>
          </cell>
          <cell r="AQ334">
            <v>5.0299999999999997E-2</v>
          </cell>
          <cell r="AR334">
            <v>5.0299999999999997E-2</v>
          </cell>
          <cell r="AS334">
            <v>5.0299999999999997E-2</v>
          </cell>
          <cell r="AT334">
            <v>5.0299999999999997E-2</v>
          </cell>
          <cell r="AU334">
            <v>5.0299999999999997E-2</v>
          </cell>
          <cell r="AV334">
            <v>7.5650000000000009E-2</v>
          </cell>
          <cell r="AW334">
            <v>7.5650000000000009E-2</v>
          </cell>
          <cell r="AX334">
            <v>6.3100000000000003E-2</v>
          </cell>
          <cell r="AY334">
            <v>6.3100000000000003E-2</v>
          </cell>
          <cell r="AZ334">
            <v>3.7999999999999999E-2</v>
          </cell>
          <cell r="BA334">
            <v>3.7999999999999999E-2</v>
          </cell>
          <cell r="BB334">
            <v>3.7999999999999999E-2</v>
          </cell>
          <cell r="BC334">
            <v>0.1009</v>
          </cell>
          <cell r="BD334">
            <v>0.1009</v>
          </cell>
          <cell r="BE334">
            <v>7.5650000000000009E-2</v>
          </cell>
          <cell r="BF334">
            <v>7.5650000000000009E-2</v>
          </cell>
          <cell r="BG334">
            <v>0.1009</v>
          </cell>
          <cell r="BH334">
            <v>5.0299999999999997E-2</v>
          </cell>
          <cell r="BI334">
            <v>5.0299999999999997E-2</v>
          </cell>
          <cell r="BJ334">
            <v>5.0299999999999997E-2</v>
          </cell>
          <cell r="BK334">
            <v>5.0299999999999997E-2</v>
          </cell>
          <cell r="BL334">
            <v>5.0299999999999997E-2</v>
          </cell>
          <cell r="BM334">
            <v>5.0299999999999997E-2</v>
          </cell>
          <cell r="BN334">
            <v>5.0299999999999997E-2</v>
          </cell>
          <cell r="BO334">
            <v>5.0299999999999997E-2</v>
          </cell>
          <cell r="BP334">
            <v>5.0299999999999997E-2</v>
          </cell>
          <cell r="BQ334">
            <v>5.0299999999999997E-2</v>
          </cell>
          <cell r="BR334">
            <v>5.0299999999999997E-2</v>
          </cell>
          <cell r="BS334">
            <v>5.0299999999999997E-2</v>
          </cell>
          <cell r="BT334" t="str">
            <v>CFE</v>
          </cell>
          <cell r="BU334" t="str">
            <v>INT</v>
          </cell>
          <cell r="BV334">
            <v>6.3344000000000005</v>
          </cell>
          <cell r="BW334">
            <v>6.3344000000000005</v>
          </cell>
          <cell r="BX334">
            <v>7.6162526408134745</v>
          </cell>
          <cell r="BY334">
            <v>0</v>
          </cell>
          <cell r="BZ334">
            <v>0</v>
          </cell>
          <cell r="CB334">
            <v>103.46899999999999</v>
          </cell>
          <cell r="CC334">
            <v>107</v>
          </cell>
          <cell r="CD334">
            <v>107</v>
          </cell>
        </row>
        <row r="335">
          <cell r="A335">
            <v>1</v>
          </cell>
          <cell r="B335">
            <v>6</v>
          </cell>
          <cell r="C335" t="str">
            <v>MAR</v>
          </cell>
          <cell r="D335">
            <v>43160</v>
          </cell>
          <cell r="E335">
            <v>2018</v>
          </cell>
          <cell r="F335" t="str">
            <v>HUINALÁ  1/</v>
          </cell>
          <cell r="G335">
            <v>4</v>
          </cell>
          <cell r="H335" t="str">
            <v>CC</v>
          </cell>
          <cell r="I335">
            <v>62.34</v>
          </cell>
          <cell r="J335">
            <v>62.34</v>
          </cell>
          <cell r="K335" t="str">
            <v>JUN</v>
          </cell>
          <cell r="L335">
            <v>1981</v>
          </cell>
          <cell r="M335" t="str">
            <v>NES</v>
          </cell>
          <cell r="N335" t="str">
            <v>MONTERREY</v>
          </cell>
          <cell r="O335" t="str">
            <v>TER</v>
          </cell>
          <cell r="P335">
            <v>29738</v>
          </cell>
          <cell r="Q335">
            <v>3.6905280000000005</v>
          </cell>
          <cell r="R335">
            <v>1.5210960000000002</v>
          </cell>
          <cell r="S335">
            <v>54.212115087585872</v>
          </cell>
          <cell r="T335">
            <v>3.3000000000000002E-2</v>
          </cell>
          <cell r="U335">
            <v>2018</v>
          </cell>
          <cell r="V335" t="str">
            <v>N</v>
          </cell>
          <cell r="W335" t="str">
            <v>NL</v>
          </cell>
          <cell r="X335">
            <v>4.9149999999999999E-2</v>
          </cell>
          <cell r="Y335">
            <v>4.9149999999999999E-2</v>
          </cell>
          <cell r="Z335">
            <v>3.7100000000000001E-2</v>
          </cell>
          <cell r="AA335">
            <v>3.7100000000000001E-2</v>
          </cell>
          <cell r="AB335">
            <v>1.2999999999999999E-2</v>
          </cell>
          <cell r="AC335">
            <v>1.2999999999999999E-2</v>
          </cell>
          <cell r="AD335">
            <v>3.7100000000000001E-2</v>
          </cell>
          <cell r="AE335">
            <v>0.03</v>
          </cell>
          <cell r="AF335">
            <v>0.03</v>
          </cell>
          <cell r="AG335">
            <v>4.9149999999999999E-2</v>
          </cell>
          <cell r="AH335">
            <v>4.9149999999999999E-2</v>
          </cell>
          <cell r="AI335">
            <v>0.03</v>
          </cell>
          <cell r="AJ335">
            <v>2.4400000000000002E-2</v>
          </cell>
          <cell r="AK335">
            <v>2.4400000000000002E-2</v>
          </cell>
          <cell r="AL335">
            <v>2.4400000000000002E-2</v>
          </cell>
          <cell r="AM335">
            <v>2.4400000000000002E-2</v>
          </cell>
          <cell r="AN335">
            <v>2.4400000000000002E-2</v>
          </cell>
          <cell r="AO335">
            <v>2.4400000000000002E-2</v>
          </cell>
          <cell r="AP335">
            <v>2.4400000000000002E-2</v>
          </cell>
          <cell r="AQ335">
            <v>2.4400000000000002E-2</v>
          </cell>
          <cell r="AR335">
            <v>2.4400000000000002E-2</v>
          </cell>
          <cell r="AS335">
            <v>2.4400000000000002E-2</v>
          </cell>
          <cell r="AT335">
            <v>2.4400000000000002E-2</v>
          </cell>
          <cell r="AU335">
            <v>2.4400000000000002E-2</v>
          </cell>
          <cell r="AV335">
            <v>4.9149999999999999E-2</v>
          </cell>
          <cell r="AW335">
            <v>4.9149999999999999E-2</v>
          </cell>
          <cell r="AX335">
            <v>3.7100000000000001E-2</v>
          </cell>
          <cell r="AY335">
            <v>3.7100000000000001E-2</v>
          </cell>
          <cell r="AZ335">
            <v>1.2999999999999999E-2</v>
          </cell>
          <cell r="BA335">
            <v>1.2999999999999999E-2</v>
          </cell>
          <cell r="BB335">
            <v>3.7100000000000001E-2</v>
          </cell>
          <cell r="BC335">
            <v>0.03</v>
          </cell>
          <cell r="BD335">
            <v>0.03</v>
          </cell>
          <cell r="BE335">
            <v>4.9149999999999999E-2</v>
          </cell>
          <cell r="BF335">
            <v>4.9149999999999999E-2</v>
          </cell>
          <cell r="BG335">
            <v>0.03</v>
          </cell>
          <cell r="BH335">
            <v>2.4400000000000002E-2</v>
          </cell>
          <cell r="BI335">
            <v>2.4400000000000002E-2</v>
          </cell>
          <cell r="BJ335">
            <v>2.4400000000000002E-2</v>
          </cell>
          <cell r="BK335">
            <v>2.4400000000000002E-2</v>
          </cell>
          <cell r="BL335">
            <v>2.4400000000000002E-2</v>
          </cell>
          <cell r="BM335">
            <v>2.4400000000000002E-2</v>
          </cell>
          <cell r="BN335">
            <v>2.4400000000000002E-2</v>
          </cell>
          <cell r="BO335">
            <v>2.4400000000000002E-2</v>
          </cell>
          <cell r="BP335">
            <v>2.4400000000000002E-2</v>
          </cell>
          <cell r="BQ335">
            <v>2.4400000000000002E-2</v>
          </cell>
          <cell r="BR335">
            <v>2.4400000000000002E-2</v>
          </cell>
          <cell r="BS335">
            <v>2.4400000000000002E-2</v>
          </cell>
          <cell r="BT335" t="str">
            <v>CFE</v>
          </cell>
          <cell r="BU335" t="str">
            <v>INT</v>
          </cell>
          <cell r="BV335">
            <v>3.6905280000000005</v>
          </cell>
          <cell r="BW335">
            <v>3.6905280000000005</v>
          </cell>
          <cell r="BX335">
            <v>4.4373569124141312</v>
          </cell>
          <cell r="BY335">
            <v>0</v>
          </cell>
          <cell r="BZ335">
            <v>0</v>
          </cell>
          <cell r="CB335">
            <v>60.282780000000002</v>
          </cell>
          <cell r="CC335">
            <v>62.34</v>
          </cell>
          <cell r="CD335">
            <v>62.34</v>
          </cell>
        </row>
        <row r="336">
          <cell r="A336">
            <v>1</v>
          </cell>
          <cell r="B336">
            <v>12</v>
          </cell>
          <cell r="C336" t="str">
            <v>NOV</v>
          </cell>
          <cell r="D336">
            <v>46692</v>
          </cell>
          <cell r="E336">
            <v>2027</v>
          </cell>
          <cell r="F336" t="str">
            <v>FCO.  PÉREZ  RÍOS     (TULA)</v>
          </cell>
          <cell r="G336">
            <v>4</v>
          </cell>
          <cell r="H336" t="str">
            <v>CC</v>
          </cell>
          <cell r="I336">
            <v>72</v>
          </cell>
          <cell r="J336">
            <v>72</v>
          </cell>
          <cell r="K336" t="str">
            <v>DIC</v>
          </cell>
          <cell r="L336">
            <v>1981</v>
          </cell>
          <cell r="M336" t="str">
            <v>CEN</v>
          </cell>
          <cell r="N336" t="str">
            <v>CENTRAL</v>
          </cell>
          <cell r="O336" t="str">
            <v>TER</v>
          </cell>
          <cell r="P336">
            <v>29921</v>
          </cell>
          <cell r="Q336">
            <v>4.2624000000000004</v>
          </cell>
          <cell r="R336">
            <v>3.6215999999999999</v>
          </cell>
          <cell r="S336">
            <v>62.61264495197598</v>
          </cell>
          <cell r="T336">
            <v>3.3000000000000002E-2</v>
          </cell>
          <cell r="U336">
            <v>2027</v>
          </cell>
          <cell r="V336" t="str">
            <v>S</v>
          </cell>
          <cell r="W336" t="str">
            <v>HGO</v>
          </cell>
          <cell r="X336">
            <v>7.0650000000000004E-2</v>
          </cell>
          <cell r="Y336">
            <v>7.0650000000000004E-2</v>
          </cell>
          <cell r="Z336">
            <v>6.3100000000000003E-2</v>
          </cell>
          <cell r="AA336">
            <v>6.3100000000000003E-2</v>
          </cell>
          <cell r="AB336">
            <v>4.8000000000000001E-2</v>
          </cell>
          <cell r="AC336">
            <v>4.8000000000000001E-2</v>
          </cell>
          <cell r="AD336">
            <v>9.6200000000000008E-2</v>
          </cell>
          <cell r="AE336">
            <v>6.3100000000000003E-2</v>
          </cell>
          <cell r="AF336">
            <v>6.3100000000000003E-2</v>
          </cell>
          <cell r="AG336">
            <v>7.0650000000000004E-2</v>
          </cell>
          <cell r="AH336">
            <v>7.0650000000000004E-2</v>
          </cell>
          <cell r="AI336">
            <v>6.3100000000000003E-2</v>
          </cell>
          <cell r="AJ336">
            <v>5.0299999999999997E-2</v>
          </cell>
          <cell r="AK336">
            <v>5.0299999999999997E-2</v>
          </cell>
          <cell r="AL336">
            <v>5.0299999999999997E-2</v>
          </cell>
          <cell r="AM336">
            <v>5.0299999999999997E-2</v>
          </cell>
          <cell r="AN336">
            <v>5.0299999999999997E-2</v>
          </cell>
          <cell r="AO336">
            <v>5.0299999999999997E-2</v>
          </cell>
          <cell r="AP336">
            <v>5.0299999999999997E-2</v>
          </cell>
          <cell r="AQ336">
            <v>5.0299999999999997E-2</v>
          </cell>
          <cell r="AR336">
            <v>5.0299999999999997E-2</v>
          </cell>
          <cell r="AS336">
            <v>5.0299999999999997E-2</v>
          </cell>
          <cell r="AT336">
            <v>5.0299999999999997E-2</v>
          </cell>
          <cell r="AU336">
            <v>5.0299999999999997E-2</v>
          </cell>
          <cell r="AV336">
            <v>7.0650000000000004E-2</v>
          </cell>
          <cell r="AW336">
            <v>7.0650000000000004E-2</v>
          </cell>
          <cell r="AX336">
            <v>6.3100000000000003E-2</v>
          </cell>
          <cell r="AY336">
            <v>6.3100000000000003E-2</v>
          </cell>
          <cell r="AZ336">
            <v>4.8000000000000001E-2</v>
          </cell>
          <cell r="BA336">
            <v>4.8000000000000001E-2</v>
          </cell>
          <cell r="BB336">
            <v>9.6200000000000008E-2</v>
          </cell>
          <cell r="BC336">
            <v>6.3100000000000003E-2</v>
          </cell>
          <cell r="BD336">
            <v>6.3100000000000003E-2</v>
          </cell>
          <cell r="BE336">
            <v>7.0650000000000004E-2</v>
          </cell>
          <cell r="BF336">
            <v>7.0650000000000004E-2</v>
          </cell>
          <cell r="BG336">
            <v>6.3100000000000003E-2</v>
          </cell>
          <cell r="BH336">
            <v>5.0299999999999997E-2</v>
          </cell>
          <cell r="BI336">
            <v>5.0299999999999997E-2</v>
          </cell>
          <cell r="BJ336">
            <v>5.0299999999999997E-2</v>
          </cell>
          <cell r="BK336">
            <v>5.0299999999999997E-2</v>
          </cell>
          <cell r="BL336">
            <v>5.0299999999999997E-2</v>
          </cell>
          <cell r="BM336">
            <v>5.0299999999999997E-2</v>
          </cell>
          <cell r="BN336">
            <v>5.0299999999999997E-2</v>
          </cell>
          <cell r="BO336">
            <v>5.0299999999999997E-2</v>
          </cell>
          <cell r="BP336">
            <v>5.0299999999999997E-2</v>
          </cell>
          <cell r="BQ336">
            <v>5.0299999999999997E-2</v>
          </cell>
          <cell r="BR336">
            <v>5.0299999999999997E-2</v>
          </cell>
          <cell r="BS336">
            <v>5.0299999999999997E-2</v>
          </cell>
          <cell r="BT336" t="str">
            <v>CFE</v>
          </cell>
          <cell r="BU336" t="str">
            <v>INT</v>
          </cell>
          <cell r="BV336">
            <v>4.2624000000000004</v>
          </cell>
          <cell r="BW336">
            <v>4.2624000000000004</v>
          </cell>
          <cell r="BX336">
            <v>5.1249550480240202</v>
          </cell>
          <cell r="BY336">
            <v>0</v>
          </cell>
          <cell r="BZ336">
            <v>0</v>
          </cell>
          <cell r="CB336">
            <v>69.623999999999995</v>
          </cell>
          <cell r="CC336">
            <v>72</v>
          </cell>
          <cell r="CD336">
            <v>72</v>
          </cell>
        </row>
        <row r="337">
          <cell r="A337">
            <v>1</v>
          </cell>
          <cell r="B337">
            <v>5</v>
          </cell>
          <cell r="C337" t="str">
            <v>NOV</v>
          </cell>
          <cell r="D337">
            <v>46692</v>
          </cell>
          <cell r="E337">
            <v>2027</v>
          </cell>
          <cell r="F337" t="str">
            <v>FCO.  PÉREZ  RÍOS     (TULA)</v>
          </cell>
          <cell r="G337">
            <v>5</v>
          </cell>
          <cell r="H337" t="str">
            <v>CC</v>
          </cell>
          <cell r="I337">
            <v>72</v>
          </cell>
          <cell r="J337">
            <v>72</v>
          </cell>
          <cell r="K337" t="str">
            <v>MAY</v>
          </cell>
          <cell r="L337">
            <v>1984</v>
          </cell>
          <cell r="M337" t="str">
            <v>CEN</v>
          </cell>
          <cell r="N337" t="str">
            <v>CENTRAL</v>
          </cell>
          <cell r="O337" t="str">
            <v>TER</v>
          </cell>
          <cell r="P337">
            <v>30803</v>
          </cell>
          <cell r="Q337">
            <v>4.2624000000000004</v>
          </cell>
          <cell r="R337">
            <v>3.6215999999999999</v>
          </cell>
          <cell r="S337">
            <v>62.61264495197598</v>
          </cell>
          <cell r="T337">
            <v>3.3000000000000002E-2</v>
          </cell>
          <cell r="U337">
            <v>2027</v>
          </cell>
          <cell r="V337" t="str">
            <v>S</v>
          </cell>
          <cell r="W337" t="str">
            <v>HGO</v>
          </cell>
          <cell r="X337">
            <v>7.0650000000000004E-2</v>
          </cell>
          <cell r="Y337">
            <v>7.0650000000000004E-2</v>
          </cell>
          <cell r="Z337">
            <v>6.3100000000000003E-2</v>
          </cell>
          <cell r="AA337">
            <v>6.3100000000000003E-2</v>
          </cell>
          <cell r="AB337">
            <v>4.8000000000000001E-2</v>
          </cell>
          <cell r="AC337">
            <v>4.8000000000000001E-2</v>
          </cell>
          <cell r="AD337">
            <v>9.6200000000000008E-2</v>
          </cell>
          <cell r="AE337">
            <v>6.3100000000000003E-2</v>
          </cell>
          <cell r="AF337">
            <v>6.3100000000000003E-2</v>
          </cell>
          <cell r="AG337">
            <v>7.0650000000000004E-2</v>
          </cell>
          <cell r="AH337">
            <v>7.0650000000000004E-2</v>
          </cell>
          <cell r="AI337">
            <v>6.3100000000000003E-2</v>
          </cell>
          <cell r="AJ337">
            <v>5.0299999999999997E-2</v>
          </cell>
          <cell r="AK337">
            <v>5.0299999999999997E-2</v>
          </cell>
          <cell r="AL337">
            <v>5.0299999999999997E-2</v>
          </cell>
          <cell r="AM337">
            <v>5.0299999999999997E-2</v>
          </cell>
          <cell r="AN337">
            <v>5.0299999999999997E-2</v>
          </cell>
          <cell r="AO337">
            <v>5.0299999999999997E-2</v>
          </cell>
          <cell r="AP337">
            <v>5.0299999999999997E-2</v>
          </cell>
          <cell r="AQ337">
            <v>5.0299999999999997E-2</v>
          </cell>
          <cell r="AR337">
            <v>5.0299999999999997E-2</v>
          </cell>
          <cell r="AS337">
            <v>5.0299999999999997E-2</v>
          </cell>
          <cell r="AT337">
            <v>5.0299999999999997E-2</v>
          </cell>
          <cell r="AU337">
            <v>5.0299999999999997E-2</v>
          </cell>
          <cell r="AV337">
            <v>7.0650000000000004E-2</v>
          </cell>
          <cell r="AW337">
            <v>7.0650000000000004E-2</v>
          </cell>
          <cell r="AX337">
            <v>6.3100000000000003E-2</v>
          </cell>
          <cell r="AY337">
            <v>6.3100000000000003E-2</v>
          </cell>
          <cell r="AZ337">
            <v>4.8000000000000001E-2</v>
          </cell>
          <cell r="BA337">
            <v>4.8000000000000001E-2</v>
          </cell>
          <cell r="BB337">
            <v>9.6200000000000008E-2</v>
          </cell>
          <cell r="BC337">
            <v>6.3100000000000003E-2</v>
          </cell>
          <cell r="BD337">
            <v>6.3100000000000003E-2</v>
          </cell>
          <cell r="BE337">
            <v>7.0650000000000004E-2</v>
          </cell>
          <cell r="BF337">
            <v>7.0650000000000004E-2</v>
          </cell>
          <cell r="BG337">
            <v>6.3100000000000003E-2</v>
          </cell>
          <cell r="BH337">
            <v>5.0299999999999997E-2</v>
          </cell>
          <cell r="BI337">
            <v>5.0299999999999997E-2</v>
          </cell>
          <cell r="BJ337">
            <v>5.0299999999999997E-2</v>
          </cell>
          <cell r="BK337">
            <v>5.0299999999999997E-2</v>
          </cell>
          <cell r="BL337">
            <v>5.0299999999999997E-2</v>
          </cell>
          <cell r="BM337">
            <v>5.0299999999999997E-2</v>
          </cell>
          <cell r="BN337">
            <v>5.0299999999999997E-2</v>
          </cell>
          <cell r="BO337">
            <v>5.0299999999999997E-2</v>
          </cell>
          <cell r="BP337">
            <v>5.0299999999999997E-2</v>
          </cell>
          <cell r="BQ337">
            <v>5.0299999999999997E-2</v>
          </cell>
          <cell r="BR337">
            <v>5.0299999999999997E-2</v>
          </cell>
          <cell r="BS337">
            <v>5.0299999999999997E-2</v>
          </cell>
          <cell r="BT337" t="str">
            <v>CFE</v>
          </cell>
          <cell r="BU337" t="str">
            <v>INT</v>
          </cell>
          <cell r="BV337">
            <v>4.2624000000000004</v>
          </cell>
          <cell r="BW337">
            <v>4.2624000000000004</v>
          </cell>
          <cell r="BX337">
            <v>5.1249550480240202</v>
          </cell>
          <cell r="BY337">
            <v>0</v>
          </cell>
          <cell r="BZ337">
            <v>0</v>
          </cell>
          <cell r="CB337">
            <v>69.623999999999995</v>
          </cell>
          <cell r="CC337">
            <v>72</v>
          </cell>
          <cell r="CD337">
            <v>72</v>
          </cell>
        </row>
        <row r="338">
          <cell r="A338">
            <v>1</v>
          </cell>
          <cell r="B338">
            <v>9</v>
          </cell>
          <cell r="C338" t="str">
            <v>NOV</v>
          </cell>
          <cell r="D338">
            <v>46692</v>
          </cell>
          <cell r="E338">
            <v>2027</v>
          </cell>
          <cell r="F338" t="str">
            <v>FCO.  PÉREZ  RÍOS     (TULA)</v>
          </cell>
          <cell r="G338">
            <v>3</v>
          </cell>
          <cell r="H338" t="str">
            <v>CC</v>
          </cell>
          <cell r="I338">
            <v>100</v>
          </cell>
          <cell r="J338">
            <v>100</v>
          </cell>
          <cell r="K338" t="str">
            <v>SEP</v>
          </cell>
          <cell r="L338">
            <v>1984</v>
          </cell>
          <cell r="M338" t="str">
            <v>CEN</v>
          </cell>
          <cell r="N338" t="str">
            <v>CENTRAL</v>
          </cell>
          <cell r="O338" t="str">
            <v>TER</v>
          </cell>
          <cell r="P338">
            <v>30926</v>
          </cell>
          <cell r="Q338">
            <v>5.92</v>
          </cell>
          <cell r="R338">
            <v>5.0299999999999994</v>
          </cell>
          <cell r="S338">
            <v>86.962006877744415</v>
          </cell>
          <cell r="T338">
            <v>3.3000000000000002E-2</v>
          </cell>
          <cell r="U338">
            <v>2027</v>
          </cell>
          <cell r="V338" t="str">
            <v>S</v>
          </cell>
          <cell r="W338" t="str">
            <v>HGO</v>
          </cell>
          <cell r="X338">
            <v>7.0650000000000004E-2</v>
          </cell>
          <cell r="Y338">
            <v>7.0650000000000004E-2</v>
          </cell>
          <cell r="Z338">
            <v>6.3100000000000003E-2</v>
          </cell>
          <cell r="AA338">
            <v>6.3100000000000003E-2</v>
          </cell>
          <cell r="AB338">
            <v>4.8000000000000001E-2</v>
          </cell>
          <cell r="AC338">
            <v>4.8000000000000001E-2</v>
          </cell>
          <cell r="AD338">
            <v>9.6200000000000008E-2</v>
          </cell>
          <cell r="AE338">
            <v>6.3100000000000003E-2</v>
          </cell>
          <cell r="AF338">
            <v>6.3100000000000003E-2</v>
          </cell>
          <cell r="AG338">
            <v>7.0650000000000004E-2</v>
          </cell>
          <cell r="AH338">
            <v>7.0650000000000004E-2</v>
          </cell>
          <cell r="AI338">
            <v>6.3100000000000003E-2</v>
          </cell>
          <cell r="AJ338">
            <v>5.0299999999999997E-2</v>
          </cell>
          <cell r="AK338">
            <v>5.0299999999999997E-2</v>
          </cell>
          <cell r="AL338">
            <v>5.0299999999999997E-2</v>
          </cell>
          <cell r="AM338">
            <v>5.0299999999999997E-2</v>
          </cell>
          <cell r="AN338">
            <v>5.0299999999999997E-2</v>
          </cell>
          <cell r="AO338">
            <v>5.0299999999999997E-2</v>
          </cell>
          <cell r="AP338">
            <v>5.0299999999999997E-2</v>
          </cell>
          <cell r="AQ338">
            <v>5.0299999999999997E-2</v>
          </cell>
          <cell r="AR338">
            <v>5.0299999999999997E-2</v>
          </cell>
          <cell r="AS338">
            <v>5.0299999999999997E-2</v>
          </cell>
          <cell r="AT338">
            <v>5.0299999999999997E-2</v>
          </cell>
          <cell r="AU338">
            <v>5.0299999999999997E-2</v>
          </cell>
          <cell r="AV338">
            <v>7.0650000000000004E-2</v>
          </cell>
          <cell r="AW338">
            <v>7.0650000000000004E-2</v>
          </cell>
          <cell r="AX338">
            <v>6.3100000000000003E-2</v>
          </cell>
          <cell r="AY338">
            <v>6.3100000000000003E-2</v>
          </cell>
          <cell r="AZ338">
            <v>4.8000000000000001E-2</v>
          </cell>
          <cell r="BA338">
            <v>4.8000000000000001E-2</v>
          </cell>
          <cell r="BB338">
            <v>9.6200000000000008E-2</v>
          </cell>
          <cell r="BC338">
            <v>6.3100000000000003E-2</v>
          </cell>
          <cell r="BD338">
            <v>6.3100000000000003E-2</v>
          </cell>
          <cell r="BE338">
            <v>7.0650000000000004E-2</v>
          </cell>
          <cell r="BF338">
            <v>7.0650000000000004E-2</v>
          </cell>
          <cell r="BG338">
            <v>6.3100000000000003E-2</v>
          </cell>
          <cell r="BH338">
            <v>5.0299999999999997E-2</v>
          </cell>
          <cell r="BI338">
            <v>5.0299999999999997E-2</v>
          </cell>
          <cell r="BJ338">
            <v>5.0299999999999997E-2</v>
          </cell>
          <cell r="BK338">
            <v>5.0299999999999997E-2</v>
          </cell>
          <cell r="BL338">
            <v>5.0299999999999997E-2</v>
          </cell>
          <cell r="BM338">
            <v>5.0299999999999997E-2</v>
          </cell>
          <cell r="BN338">
            <v>5.0299999999999997E-2</v>
          </cell>
          <cell r="BO338">
            <v>5.0299999999999997E-2</v>
          </cell>
          <cell r="BP338">
            <v>5.0299999999999997E-2</v>
          </cell>
          <cell r="BQ338">
            <v>5.0299999999999997E-2</v>
          </cell>
          <cell r="BR338">
            <v>5.0299999999999997E-2</v>
          </cell>
          <cell r="BS338">
            <v>5.0299999999999997E-2</v>
          </cell>
          <cell r="BT338" t="str">
            <v>CFE</v>
          </cell>
          <cell r="BU338" t="str">
            <v>INT</v>
          </cell>
          <cell r="BV338">
            <v>5.92</v>
          </cell>
          <cell r="BW338">
            <v>5.92</v>
          </cell>
          <cell r="BX338">
            <v>7.1179931222555837</v>
          </cell>
          <cell r="BY338">
            <v>0</v>
          </cell>
          <cell r="BZ338">
            <v>0</v>
          </cell>
          <cell r="CB338">
            <v>96.7</v>
          </cell>
          <cell r="CC338">
            <v>100</v>
          </cell>
          <cell r="CD338">
            <v>100</v>
          </cell>
        </row>
        <row r="339">
          <cell r="A339">
            <v>1</v>
          </cell>
          <cell r="B339">
            <v>6</v>
          </cell>
          <cell r="C339" t="str">
            <v>MAR</v>
          </cell>
          <cell r="D339">
            <v>43160</v>
          </cell>
          <cell r="E339">
            <v>2018</v>
          </cell>
          <cell r="F339" t="str">
            <v>HUINALÁ  1/</v>
          </cell>
          <cell r="G339">
            <v>5</v>
          </cell>
          <cell r="H339" t="str">
            <v>CC</v>
          </cell>
          <cell r="I339">
            <v>128.30000000000001</v>
          </cell>
          <cell r="J339">
            <v>128.30000000000001</v>
          </cell>
          <cell r="K339" t="str">
            <v>JUN</v>
          </cell>
          <cell r="L339">
            <v>1985</v>
          </cell>
          <cell r="M339" t="str">
            <v>NES</v>
          </cell>
          <cell r="N339" t="str">
            <v>MONTERREY</v>
          </cell>
          <cell r="O339" t="str">
            <v>TER</v>
          </cell>
          <cell r="P339">
            <v>31199</v>
          </cell>
          <cell r="Q339">
            <v>7.5953600000000012</v>
          </cell>
          <cell r="R339">
            <v>3.1305200000000006</v>
          </cell>
          <cell r="S339">
            <v>111.5722548241461</v>
          </cell>
          <cell r="T339">
            <v>3.3000000000000002E-2</v>
          </cell>
          <cell r="U339">
            <v>2018</v>
          </cell>
          <cell r="V339" t="str">
            <v>N</v>
          </cell>
          <cell r="W339" t="str">
            <v>NL</v>
          </cell>
          <cell r="X339">
            <v>5.4150000000000004E-2</v>
          </cell>
          <cell r="Y339">
            <v>5.4150000000000004E-2</v>
          </cell>
          <cell r="Z339">
            <v>3.7100000000000001E-2</v>
          </cell>
          <cell r="AA339">
            <v>3.7100000000000001E-2</v>
          </cell>
          <cell r="AB339">
            <v>3.0000000000000001E-3</v>
          </cell>
          <cell r="AC339">
            <v>3.0000000000000001E-3</v>
          </cell>
          <cell r="AD339">
            <v>3.0000000000000001E-3</v>
          </cell>
          <cell r="AE339">
            <v>0.1009</v>
          </cell>
          <cell r="AF339">
            <v>0.1009</v>
          </cell>
          <cell r="AG339">
            <v>5.4150000000000004E-2</v>
          </cell>
          <cell r="AH339">
            <v>5.4150000000000004E-2</v>
          </cell>
          <cell r="AI339">
            <v>0.1009</v>
          </cell>
          <cell r="AJ339">
            <v>2.4400000000000002E-2</v>
          </cell>
          <cell r="AK339">
            <v>2.4400000000000002E-2</v>
          </cell>
          <cell r="AL339">
            <v>2.4400000000000002E-2</v>
          </cell>
          <cell r="AM339">
            <v>2.4400000000000002E-2</v>
          </cell>
          <cell r="AN339">
            <v>2.4400000000000002E-2</v>
          </cell>
          <cell r="AO339">
            <v>2.4400000000000002E-2</v>
          </cell>
          <cell r="AP339">
            <v>2.4400000000000002E-2</v>
          </cell>
          <cell r="AQ339">
            <v>2.4400000000000002E-2</v>
          </cell>
          <cell r="AR339">
            <v>2.4400000000000002E-2</v>
          </cell>
          <cell r="AS339">
            <v>2.4400000000000002E-2</v>
          </cell>
          <cell r="AT339">
            <v>2.4400000000000002E-2</v>
          </cell>
          <cell r="AU339">
            <v>2.4400000000000002E-2</v>
          </cell>
          <cell r="AV339">
            <v>5.4150000000000004E-2</v>
          </cell>
          <cell r="AW339">
            <v>5.4150000000000004E-2</v>
          </cell>
          <cell r="AX339">
            <v>3.7100000000000001E-2</v>
          </cell>
          <cell r="AY339">
            <v>3.7100000000000001E-2</v>
          </cell>
          <cell r="AZ339">
            <v>3.0000000000000001E-3</v>
          </cell>
          <cell r="BA339">
            <v>3.0000000000000001E-3</v>
          </cell>
          <cell r="BB339">
            <v>3.0000000000000001E-3</v>
          </cell>
          <cell r="BC339">
            <v>0.1009</v>
          </cell>
          <cell r="BD339">
            <v>0.1009</v>
          </cell>
          <cell r="BE339">
            <v>5.4150000000000004E-2</v>
          </cell>
          <cell r="BF339">
            <v>5.4150000000000004E-2</v>
          </cell>
          <cell r="BG339">
            <v>0.1009</v>
          </cell>
          <cell r="BH339">
            <v>2.4400000000000002E-2</v>
          </cell>
          <cell r="BI339">
            <v>2.4400000000000002E-2</v>
          </cell>
          <cell r="BJ339">
            <v>2.4400000000000002E-2</v>
          </cell>
          <cell r="BK339">
            <v>2.4400000000000002E-2</v>
          </cell>
          <cell r="BL339">
            <v>2.4400000000000002E-2</v>
          </cell>
          <cell r="BM339">
            <v>2.4400000000000002E-2</v>
          </cell>
          <cell r="BN339">
            <v>2.4400000000000002E-2</v>
          </cell>
          <cell r="BO339">
            <v>2.4400000000000002E-2</v>
          </cell>
          <cell r="BP339">
            <v>2.4400000000000002E-2</v>
          </cell>
          <cell r="BQ339">
            <v>2.4400000000000002E-2</v>
          </cell>
          <cell r="BR339">
            <v>2.4400000000000002E-2</v>
          </cell>
          <cell r="BS339">
            <v>2.4400000000000002E-2</v>
          </cell>
          <cell r="BT339" t="str">
            <v>CFE</v>
          </cell>
          <cell r="BU339" t="str">
            <v>INT</v>
          </cell>
          <cell r="BV339">
            <v>7.5953600000000012</v>
          </cell>
          <cell r="BW339">
            <v>7.5953600000000012</v>
          </cell>
          <cell r="BX339">
            <v>9.1323851758539139</v>
          </cell>
          <cell r="BY339">
            <v>0</v>
          </cell>
          <cell r="BZ339">
            <v>0</v>
          </cell>
          <cell r="CB339">
            <v>124.06610000000001</v>
          </cell>
          <cell r="CC339">
            <v>128.30000000000001</v>
          </cell>
          <cell r="CD339">
            <v>128.30000000000001</v>
          </cell>
        </row>
        <row r="340">
          <cell r="A340">
            <v>1</v>
          </cell>
          <cell r="B340">
            <v>4</v>
          </cell>
          <cell r="C340" t="str">
            <v>JUL</v>
          </cell>
          <cell r="D340">
            <v>44743</v>
          </cell>
          <cell r="E340">
            <v>2022</v>
          </cell>
          <cell r="F340" t="str">
            <v>EL SAUZ</v>
          </cell>
          <cell r="G340">
            <v>4</v>
          </cell>
          <cell r="H340" t="str">
            <v>CC</v>
          </cell>
          <cell r="I340">
            <v>68</v>
          </cell>
          <cell r="J340">
            <v>68</v>
          </cell>
          <cell r="K340" t="str">
            <v>ABR</v>
          </cell>
          <cell r="L340">
            <v>1986</v>
          </cell>
          <cell r="M340" t="str">
            <v>OCC</v>
          </cell>
          <cell r="N340" t="str">
            <v>QUERETARO</v>
          </cell>
          <cell r="O340" t="str">
            <v>TER</v>
          </cell>
          <cell r="P340">
            <v>31503</v>
          </cell>
          <cell r="Q340">
            <v>4.0255999999999998</v>
          </cell>
          <cell r="R340">
            <v>7.0039999999999996</v>
          </cell>
          <cell r="S340">
            <v>59.134164676866206</v>
          </cell>
          <cell r="T340">
            <v>3.3000000000000002E-2</v>
          </cell>
          <cell r="U340">
            <v>2022</v>
          </cell>
          <cell r="V340" t="str">
            <v>S</v>
          </cell>
          <cell r="W340" t="str">
            <v>QRO</v>
          </cell>
          <cell r="X340">
            <v>8.5249999999999992E-2</v>
          </cell>
          <cell r="Y340">
            <v>8.5249999999999992E-2</v>
          </cell>
          <cell r="Z340">
            <v>6.3500000000000001E-2</v>
          </cell>
          <cell r="AA340">
            <v>0.03</v>
          </cell>
          <cell r="AB340">
            <v>0.02</v>
          </cell>
          <cell r="AC340">
            <v>0.02</v>
          </cell>
          <cell r="AD340">
            <v>6.3500000000000001E-2</v>
          </cell>
          <cell r="AE340">
            <v>6.3500000000000001E-2</v>
          </cell>
          <cell r="AF340">
            <v>6.3500000000000001E-2</v>
          </cell>
          <cell r="AG340">
            <v>8.5249999999999992E-2</v>
          </cell>
          <cell r="AH340">
            <v>8.5249999999999992E-2</v>
          </cell>
          <cell r="AI340">
            <v>6.3500000000000001E-2</v>
          </cell>
          <cell r="AJ340">
            <v>0.10299999999999999</v>
          </cell>
          <cell r="AK340">
            <v>0.10299999999999999</v>
          </cell>
          <cell r="AL340">
            <v>0.10299999999999999</v>
          </cell>
          <cell r="AM340">
            <v>0.10299999999999999</v>
          </cell>
          <cell r="AN340">
            <v>0.10299999999999999</v>
          </cell>
          <cell r="AO340">
            <v>0.10299999999999999</v>
          </cell>
          <cell r="AP340">
            <v>0.10299999999999999</v>
          </cell>
          <cell r="AQ340">
            <v>0.10299999999999999</v>
          </cell>
          <cell r="AR340">
            <v>0.10299999999999999</v>
          </cell>
          <cell r="AS340">
            <v>0.10299999999999999</v>
          </cell>
          <cell r="AT340">
            <v>0.10299999999999999</v>
          </cell>
          <cell r="AU340">
            <v>0.10299999999999999</v>
          </cell>
          <cell r="AV340">
            <v>8.5249999999999992E-2</v>
          </cell>
          <cell r="AW340">
            <v>8.5249999999999992E-2</v>
          </cell>
          <cell r="AX340">
            <v>6.3500000000000001E-2</v>
          </cell>
          <cell r="AY340">
            <v>0.03</v>
          </cell>
          <cell r="AZ340">
            <v>0.02</v>
          </cell>
          <cell r="BA340">
            <v>0.02</v>
          </cell>
          <cell r="BB340">
            <v>6.3500000000000001E-2</v>
          </cell>
          <cell r="BC340">
            <v>6.3500000000000001E-2</v>
          </cell>
          <cell r="BD340">
            <v>6.3500000000000001E-2</v>
          </cell>
          <cell r="BE340">
            <v>8.5249999999999992E-2</v>
          </cell>
          <cell r="BF340">
            <v>8.5249999999999992E-2</v>
          </cell>
          <cell r="BG340">
            <v>6.3500000000000001E-2</v>
          </cell>
          <cell r="BH340">
            <v>0.10299999999999999</v>
          </cell>
          <cell r="BI340">
            <v>0.10299999999999999</v>
          </cell>
          <cell r="BJ340">
            <v>0.10299999999999999</v>
          </cell>
          <cell r="BK340">
            <v>0.10299999999999999</v>
          </cell>
          <cell r="BL340">
            <v>0.10299999999999999</v>
          </cell>
          <cell r="BM340">
            <v>0.10299999999999999</v>
          </cell>
          <cell r="BN340">
            <v>0.10299999999999999</v>
          </cell>
          <cell r="BO340">
            <v>0.10299999999999999</v>
          </cell>
          <cell r="BP340">
            <v>0.10299999999999999</v>
          </cell>
          <cell r="BQ340">
            <v>0.10299999999999999</v>
          </cell>
          <cell r="BR340">
            <v>0.10299999999999999</v>
          </cell>
          <cell r="BS340">
            <v>0.10299999999999999</v>
          </cell>
          <cell r="BT340" t="str">
            <v>CFE</v>
          </cell>
          <cell r="BU340" t="str">
            <v>INT</v>
          </cell>
          <cell r="BV340">
            <v>4.0255999999999998</v>
          </cell>
          <cell r="BW340">
            <v>4.0255999999999998</v>
          </cell>
          <cell r="BX340">
            <v>4.8402353231337969</v>
          </cell>
          <cell r="BY340">
            <v>0</v>
          </cell>
          <cell r="BZ340">
            <v>0</v>
          </cell>
          <cell r="CB340">
            <v>65.756</v>
          </cell>
          <cell r="CC340">
            <v>68</v>
          </cell>
          <cell r="CD340">
            <v>68</v>
          </cell>
        </row>
        <row r="341">
          <cell r="A341">
            <v>1</v>
          </cell>
          <cell r="B341">
            <v>5</v>
          </cell>
          <cell r="C341" t="str">
            <v>NOV</v>
          </cell>
          <cell r="D341">
            <v>44136</v>
          </cell>
          <cell r="E341">
            <v>2020</v>
          </cell>
          <cell r="F341" t="str">
            <v>FELIPE   CARRILLO  PUERTO (VALLADOLID)</v>
          </cell>
          <cell r="G341">
            <v>4</v>
          </cell>
          <cell r="H341" t="str">
            <v>CC</v>
          </cell>
          <cell r="I341">
            <v>70</v>
          </cell>
          <cell r="J341">
            <v>70</v>
          </cell>
          <cell r="K341" t="str">
            <v>MAY</v>
          </cell>
          <cell r="L341">
            <v>1991</v>
          </cell>
          <cell r="M341" t="str">
            <v>PEN</v>
          </cell>
          <cell r="N341" t="str">
            <v>MERIDA</v>
          </cell>
          <cell r="O341" t="str">
            <v>TER</v>
          </cell>
          <cell r="P341">
            <v>33359</v>
          </cell>
          <cell r="Q341">
            <v>4.1440000000000001</v>
          </cell>
          <cell r="R341">
            <v>1.9950000000000001</v>
          </cell>
          <cell r="S341">
            <v>60.873404814421086</v>
          </cell>
          <cell r="T341">
            <v>3.3000000000000002E-2</v>
          </cell>
          <cell r="U341">
            <v>2020</v>
          </cell>
          <cell r="V341" t="str">
            <v>S</v>
          </cell>
          <cell r="W341" t="str">
            <v>YUC</v>
          </cell>
          <cell r="X341">
            <v>9.1149999999999995E-2</v>
          </cell>
          <cell r="Y341">
            <v>9.1149999999999995E-2</v>
          </cell>
          <cell r="Z341">
            <v>8.6099999999999996E-2</v>
          </cell>
          <cell r="AA341">
            <v>8.6099999999999996E-2</v>
          </cell>
          <cell r="AB341">
            <v>7.5999999999999998E-2</v>
          </cell>
          <cell r="AC341">
            <v>7.5999999999999998E-2</v>
          </cell>
          <cell r="AD341">
            <v>8.6099999999999996E-2</v>
          </cell>
          <cell r="AE341">
            <v>8.6099999999999996E-2</v>
          </cell>
          <cell r="AF341">
            <v>8.6099999999999996E-2</v>
          </cell>
          <cell r="AG341">
            <v>9.1149999999999995E-2</v>
          </cell>
          <cell r="AH341">
            <v>9.1149999999999995E-2</v>
          </cell>
          <cell r="AI341">
            <v>8.6099999999999996E-2</v>
          </cell>
          <cell r="AJ341">
            <v>2.8500000000000001E-2</v>
          </cell>
          <cell r="AK341">
            <v>2.8500000000000001E-2</v>
          </cell>
          <cell r="AL341">
            <v>2.8500000000000001E-2</v>
          </cell>
          <cell r="AM341">
            <v>2.8500000000000001E-2</v>
          </cell>
          <cell r="AN341">
            <v>2.8500000000000001E-2</v>
          </cell>
          <cell r="AO341">
            <v>2.8500000000000001E-2</v>
          </cell>
          <cell r="AP341">
            <v>2.8500000000000001E-2</v>
          </cell>
          <cell r="AQ341">
            <v>2.8500000000000001E-2</v>
          </cell>
          <cell r="AR341">
            <v>2.8500000000000001E-2</v>
          </cell>
          <cell r="AS341">
            <v>2.8500000000000001E-2</v>
          </cell>
          <cell r="AT341">
            <v>2.8500000000000001E-2</v>
          </cell>
          <cell r="AU341">
            <v>2.8500000000000001E-2</v>
          </cell>
          <cell r="AV341">
            <v>9.1149999999999995E-2</v>
          </cell>
          <cell r="AW341">
            <v>9.1149999999999995E-2</v>
          </cell>
          <cell r="AX341">
            <v>8.6099999999999996E-2</v>
          </cell>
          <cell r="AY341">
            <v>8.6099999999999996E-2</v>
          </cell>
          <cell r="AZ341">
            <v>7.5999999999999998E-2</v>
          </cell>
          <cell r="BA341">
            <v>7.5999999999999998E-2</v>
          </cell>
          <cell r="BB341">
            <v>8.6099999999999996E-2</v>
          </cell>
          <cell r="BC341">
            <v>8.6099999999999996E-2</v>
          </cell>
          <cell r="BD341">
            <v>8.6099999999999996E-2</v>
          </cell>
          <cell r="BE341">
            <v>9.1149999999999995E-2</v>
          </cell>
          <cell r="BF341">
            <v>9.1149999999999995E-2</v>
          </cell>
          <cell r="BG341">
            <v>8.6099999999999996E-2</v>
          </cell>
          <cell r="BH341">
            <v>2.8500000000000001E-2</v>
          </cell>
          <cell r="BI341">
            <v>2.8500000000000001E-2</v>
          </cell>
          <cell r="BJ341">
            <v>2.8500000000000001E-2</v>
          </cell>
          <cell r="BK341">
            <v>2.8500000000000001E-2</v>
          </cell>
          <cell r="BL341">
            <v>2.8500000000000001E-2</v>
          </cell>
          <cell r="BM341">
            <v>2.8500000000000001E-2</v>
          </cell>
          <cell r="BN341">
            <v>2.8500000000000001E-2</v>
          </cell>
          <cell r="BO341">
            <v>2.8500000000000001E-2</v>
          </cell>
          <cell r="BP341">
            <v>2.8500000000000001E-2</v>
          </cell>
          <cell r="BQ341">
            <v>2.8500000000000001E-2</v>
          </cell>
          <cell r="BR341">
            <v>2.8500000000000001E-2</v>
          </cell>
          <cell r="BS341">
            <v>2.8500000000000001E-2</v>
          </cell>
          <cell r="BT341" t="str">
            <v>CFE</v>
          </cell>
          <cell r="BU341" t="str">
            <v>INT</v>
          </cell>
          <cell r="BV341">
            <v>4.1440000000000001</v>
          </cell>
          <cell r="BW341">
            <v>4.1440000000000001</v>
          </cell>
          <cell r="BX341">
            <v>4.9825951855789086</v>
          </cell>
          <cell r="BY341">
            <v>0</v>
          </cell>
          <cell r="BZ341">
            <v>0</v>
          </cell>
          <cell r="CB341">
            <v>67.69</v>
          </cell>
          <cell r="CC341">
            <v>70</v>
          </cell>
          <cell r="CD341">
            <v>70</v>
          </cell>
        </row>
        <row r="342">
          <cell r="A342">
            <v>1</v>
          </cell>
          <cell r="B342">
            <v>10</v>
          </cell>
          <cell r="C342" t="str">
            <v>NOV</v>
          </cell>
          <cell r="D342">
            <v>44136</v>
          </cell>
          <cell r="E342">
            <v>2020</v>
          </cell>
          <cell r="F342" t="str">
            <v>FELIPE   CARRILLO  PUERTO (VALLADOLID)</v>
          </cell>
          <cell r="G342">
            <v>5</v>
          </cell>
          <cell r="H342" t="str">
            <v>CC</v>
          </cell>
          <cell r="I342">
            <v>70</v>
          </cell>
          <cell r="J342">
            <v>70</v>
          </cell>
          <cell r="K342" t="str">
            <v>OCT</v>
          </cell>
          <cell r="L342">
            <v>1991</v>
          </cell>
          <cell r="M342" t="str">
            <v>PEN</v>
          </cell>
          <cell r="N342" t="str">
            <v>MERIDA</v>
          </cell>
          <cell r="O342" t="str">
            <v>TER</v>
          </cell>
          <cell r="P342">
            <v>33512</v>
          </cell>
          <cell r="Q342">
            <v>4.1440000000000001</v>
          </cell>
          <cell r="R342">
            <v>1.5960000000000001</v>
          </cell>
          <cell r="S342">
            <v>60.873404814421086</v>
          </cell>
          <cell r="T342">
            <v>3.3000000000000002E-2</v>
          </cell>
          <cell r="U342">
            <v>2020</v>
          </cell>
          <cell r="V342" t="str">
            <v>S</v>
          </cell>
          <cell r="W342" t="str">
            <v>YUC</v>
          </cell>
          <cell r="X342">
            <v>0.11415</v>
          </cell>
          <cell r="Y342">
            <v>0.11415</v>
          </cell>
          <cell r="Z342">
            <v>0.1091</v>
          </cell>
          <cell r="AA342">
            <v>0.1091</v>
          </cell>
          <cell r="AB342">
            <v>9.9000000000000005E-2</v>
          </cell>
          <cell r="AC342">
            <v>9.9000000000000005E-2</v>
          </cell>
          <cell r="AD342">
            <v>0.1091</v>
          </cell>
          <cell r="AE342">
            <v>0.1091</v>
          </cell>
          <cell r="AF342">
            <v>0.1091</v>
          </cell>
          <cell r="AG342">
            <v>0.11415</v>
          </cell>
          <cell r="AH342">
            <v>0.11415</v>
          </cell>
          <cell r="AI342">
            <v>0.1091</v>
          </cell>
          <cell r="AJ342">
            <v>2.2800000000000001E-2</v>
          </cell>
          <cell r="AK342">
            <v>2.2800000000000001E-2</v>
          </cell>
          <cell r="AL342">
            <v>2.2800000000000001E-2</v>
          </cell>
          <cell r="AM342">
            <v>2.2800000000000001E-2</v>
          </cell>
          <cell r="AN342">
            <v>2.2800000000000001E-2</v>
          </cell>
          <cell r="AO342">
            <v>2.2800000000000001E-2</v>
          </cell>
          <cell r="AP342">
            <v>2.2800000000000001E-2</v>
          </cell>
          <cell r="AQ342">
            <v>2.2800000000000001E-2</v>
          </cell>
          <cell r="AR342">
            <v>2.2800000000000001E-2</v>
          </cell>
          <cell r="AS342">
            <v>2.2800000000000001E-2</v>
          </cell>
          <cell r="AT342">
            <v>2.2800000000000001E-2</v>
          </cell>
          <cell r="AU342">
            <v>2.2800000000000001E-2</v>
          </cell>
          <cell r="AV342">
            <v>0.11415</v>
          </cell>
          <cell r="AW342">
            <v>0.11415</v>
          </cell>
          <cell r="AX342">
            <v>0.1091</v>
          </cell>
          <cell r="AY342">
            <v>0.1091</v>
          </cell>
          <cell r="AZ342">
            <v>9.9000000000000005E-2</v>
          </cell>
          <cell r="BA342">
            <v>9.9000000000000005E-2</v>
          </cell>
          <cell r="BB342">
            <v>0.1091</v>
          </cell>
          <cell r="BC342">
            <v>0.1091</v>
          </cell>
          <cell r="BD342">
            <v>0.1091</v>
          </cell>
          <cell r="BE342">
            <v>0.11415</v>
          </cell>
          <cell r="BF342">
            <v>0.11415</v>
          </cell>
          <cell r="BG342">
            <v>0.1091</v>
          </cell>
          <cell r="BH342">
            <v>2.2800000000000001E-2</v>
          </cell>
          <cell r="BI342">
            <v>2.2800000000000001E-2</v>
          </cell>
          <cell r="BJ342">
            <v>2.2800000000000001E-2</v>
          </cell>
          <cell r="BK342">
            <v>2.2800000000000001E-2</v>
          </cell>
          <cell r="BL342">
            <v>2.2800000000000001E-2</v>
          </cell>
          <cell r="BM342">
            <v>2.2800000000000001E-2</v>
          </cell>
          <cell r="BN342">
            <v>2.2800000000000001E-2</v>
          </cell>
          <cell r="BO342">
            <v>2.2800000000000001E-2</v>
          </cell>
          <cell r="BP342">
            <v>2.2800000000000001E-2</v>
          </cell>
          <cell r="BQ342">
            <v>2.2800000000000001E-2</v>
          </cell>
          <cell r="BR342">
            <v>2.2800000000000001E-2</v>
          </cell>
          <cell r="BS342">
            <v>2.2800000000000001E-2</v>
          </cell>
          <cell r="BT342" t="str">
            <v>CFE</v>
          </cell>
          <cell r="BU342" t="str">
            <v>INT</v>
          </cell>
          <cell r="BV342">
            <v>4.1440000000000001</v>
          </cell>
          <cell r="BW342">
            <v>4.1440000000000001</v>
          </cell>
          <cell r="BX342">
            <v>4.9825951855789086</v>
          </cell>
          <cell r="BY342">
            <v>0</v>
          </cell>
          <cell r="BZ342">
            <v>0</v>
          </cell>
          <cell r="CB342">
            <v>67.69</v>
          </cell>
          <cell r="CC342">
            <v>70</v>
          </cell>
          <cell r="CD342">
            <v>70</v>
          </cell>
        </row>
        <row r="343">
          <cell r="A343">
            <v>1</v>
          </cell>
          <cell r="B343">
            <v>6</v>
          </cell>
          <cell r="C343" t="str">
            <v>NOV</v>
          </cell>
          <cell r="D343">
            <v>44136</v>
          </cell>
          <cell r="E343">
            <v>2020</v>
          </cell>
          <cell r="F343" t="str">
            <v>FELIPE   CARRILLO  PUERTO (VALLADOLID)</v>
          </cell>
          <cell r="G343">
            <v>3</v>
          </cell>
          <cell r="H343" t="str">
            <v>CC</v>
          </cell>
          <cell r="I343">
            <v>80</v>
          </cell>
          <cell r="J343">
            <v>80</v>
          </cell>
          <cell r="K343" t="str">
            <v>JUN</v>
          </cell>
          <cell r="L343">
            <v>1994</v>
          </cell>
          <cell r="M343" t="str">
            <v>PEN</v>
          </cell>
          <cell r="N343" t="str">
            <v>MERIDA</v>
          </cell>
          <cell r="O343" t="str">
            <v>TER</v>
          </cell>
          <cell r="P343">
            <v>34486</v>
          </cell>
          <cell r="Q343">
            <v>4.7360000000000007</v>
          </cell>
          <cell r="R343">
            <v>1.8240000000000001</v>
          </cell>
          <cell r="S343">
            <v>69.569605502195529</v>
          </cell>
          <cell r="T343">
            <v>3.3000000000000002E-2</v>
          </cell>
          <cell r="U343">
            <v>2020</v>
          </cell>
          <cell r="V343" t="str">
            <v>S</v>
          </cell>
          <cell r="W343" t="str">
            <v>YUC</v>
          </cell>
          <cell r="X343">
            <v>0.11415</v>
          </cell>
          <cell r="Y343">
            <v>0.11415</v>
          </cell>
          <cell r="Z343">
            <v>0.1091</v>
          </cell>
          <cell r="AA343">
            <v>0.1091</v>
          </cell>
          <cell r="AB343">
            <v>9.9000000000000005E-2</v>
          </cell>
          <cell r="AC343">
            <v>9.9000000000000005E-2</v>
          </cell>
          <cell r="AD343">
            <v>0.1091</v>
          </cell>
          <cell r="AE343">
            <v>0.1091</v>
          </cell>
          <cell r="AF343">
            <v>0.1091</v>
          </cell>
          <cell r="AG343">
            <v>0.11415</v>
          </cell>
          <cell r="AH343">
            <v>0.11415</v>
          </cell>
          <cell r="AI343">
            <v>0.1091</v>
          </cell>
          <cell r="AJ343">
            <v>2.2800000000000001E-2</v>
          </cell>
          <cell r="AK343">
            <v>2.2800000000000001E-2</v>
          </cell>
          <cell r="AL343">
            <v>2.2800000000000001E-2</v>
          </cell>
          <cell r="AM343">
            <v>2.2800000000000001E-2</v>
          </cell>
          <cell r="AN343">
            <v>2.2800000000000001E-2</v>
          </cell>
          <cell r="AO343">
            <v>2.2800000000000001E-2</v>
          </cell>
          <cell r="AP343">
            <v>2.2800000000000001E-2</v>
          </cell>
          <cell r="AQ343">
            <v>2.2800000000000001E-2</v>
          </cell>
          <cell r="AR343">
            <v>2.2800000000000001E-2</v>
          </cell>
          <cell r="AS343">
            <v>2.2800000000000001E-2</v>
          </cell>
          <cell r="AT343">
            <v>2.2800000000000001E-2</v>
          </cell>
          <cell r="AU343">
            <v>2.2800000000000001E-2</v>
          </cell>
          <cell r="AV343">
            <v>0.11415</v>
          </cell>
          <cell r="AW343">
            <v>0.11415</v>
          </cell>
          <cell r="AX343">
            <v>0.1091</v>
          </cell>
          <cell r="AY343">
            <v>0.1091</v>
          </cell>
          <cell r="AZ343">
            <v>9.9000000000000005E-2</v>
          </cell>
          <cell r="BA343">
            <v>9.9000000000000005E-2</v>
          </cell>
          <cell r="BB343">
            <v>0.1091</v>
          </cell>
          <cell r="BC343">
            <v>0.1091</v>
          </cell>
          <cell r="BD343">
            <v>0.1091</v>
          </cell>
          <cell r="BE343">
            <v>0.11415</v>
          </cell>
          <cell r="BF343">
            <v>0.11415</v>
          </cell>
          <cell r="BG343">
            <v>0.1091</v>
          </cell>
          <cell r="BH343">
            <v>2.2800000000000001E-2</v>
          </cell>
          <cell r="BI343">
            <v>2.2800000000000001E-2</v>
          </cell>
          <cell r="BJ343">
            <v>2.2800000000000001E-2</v>
          </cell>
          <cell r="BK343">
            <v>2.2800000000000001E-2</v>
          </cell>
          <cell r="BL343">
            <v>2.2800000000000001E-2</v>
          </cell>
          <cell r="BM343">
            <v>2.2800000000000001E-2</v>
          </cell>
          <cell r="BN343">
            <v>2.2800000000000001E-2</v>
          </cell>
          <cell r="BO343">
            <v>2.2800000000000001E-2</v>
          </cell>
          <cell r="BP343">
            <v>2.2800000000000001E-2</v>
          </cell>
          <cell r="BQ343">
            <v>2.2800000000000001E-2</v>
          </cell>
          <cell r="BR343">
            <v>2.2800000000000001E-2</v>
          </cell>
          <cell r="BS343">
            <v>2.2800000000000001E-2</v>
          </cell>
          <cell r="BT343" t="str">
            <v>CFE</v>
          </cell>
          <cell r="BU343" t="str">
            <v>INT</v>
          </cell>
          <cell r="BV343">
            <v>4.7360000000000007</v>
          </cell>
          <cell r="BW343">
            <v>4.7360000000000007</v>
          </cell>
          <cell r="BX343">
            <v>5.6943944978044669</v>
          </cell>
          <cell r="BY343">
            <v>0</v>
          </cell>
          <cell r="BZ343">
            <v>0</v>
          </cell>
          <cell r="CB343">
            <v>77.36</v>
          </cell>
          <cell r="CC343">
            <v>80</v>
          </cell>
          <cell r="CD343">
            <v>80</v>
          </cell>
        </row>
        <row r="344">
          <cell r="A344">
            <v>1</v>
          </cell>
          <cell r="B344">
            <v>9</v>
          </cell>
          <cell r="C344" t="str">
            <v>FEB</v>
          </cell>
          <cell r="D344">
            <v>42767</v>
          </cell>
          <cell r="E344">
            <v>2017</v>
          </cell>
          <cell r="F344" t="str">
            <v>J. LÓPEZ PORTILLO  ( RÍO  ESCONDIDO )</v>
          </cell>
          <cell r="G344">
            <v>1</v>
          </cell>
          <cell r="H344" t="str">
            <v>CAR</v>
          </cell>
          <cell r="I344">
            <v>300</v>
          </cell>
          <cell r="J344">
            <v>300</v>
          </cell>
          <cell r="K344" t="str">
            <v>SEP</v>
          </cell>
          <cell r="L344">
            <v>1982</v>
          </cell>
          <cell r="M344" t="str">
            <v>NES</v>
          </cell>
          <cell r="N344" t="str">
            <v>RIOESCOND</v>
          </cell>
          <cell r="O344" t="str">
            <v>TER</v>
          </cell>
          <cell r="P344">
            <v>30195</v>
          </cell>
          <cell r="Q344">
            <v>24.689999999999998</v>
          </cell>
          <cell r="R344">
            <v>1.9200000000000002</v>
          </cell>
          <cell r="S344">
            <v>272.87480720848617</v>
          </cell>
          <cell r="T344">
            <v>7.7369999999999994E-2</v>
          </cell>
          <cell r="U344">
            <v>2017</v>
          </cell>
          <cell r="V344" t="str">
            <v>N</v>
          </cell>
          <cell r="W344" t="str">
            <v>COAH</v>
          </cell>
          <cell r="X344">
            <v>6.5600000000000006E-2</v>
          </cell>
          <cell r="Y344">
            <v>6.5600000000000006E-2</v>
          </cell>
          <cell r="Z344">
            <v>6.0400000000000002E-2</v>
          </cell>
          <cell r="AA344">
            <v>6.0400000000000002E-2</v>
          </cell>
          <cell r="AB344">
            <v>0.05</v>
          </cell>
          <cell r="AC344">
            <v>0.05</v>
          </cell>
          <cell r="AD344">
            <v>0.05</v>
          </cell>
          <cell r="AE344">
            <v>0.1009</v>
          </cell>
          <cell r="AF344">
            <v>0.1009</v>
          </cell>
          <cell r="AG344">
            <v>6.5600000000000006E-2</v>
          </cell>
          <cell r="AH344">
            <v>6.5600000000000006E-2</v>
          </cell>
          <cell r="AI344">
            <v>0.1009</v>
          </cell>
          <cell r="AJ344">
            <v>6.4000000000000003E-3</v>
          </cell>
          <cell r="AK344">
            <v>6.4000000000000003E-3</v>
          </cell>
          <cell r="AL344">
            <v>6.4000000000000003E-3</v>
          </cell>
          <cell r="AM344">
            <v>6.4000000000000003E-3</v>
          </cell>
          <cell r="AN344">
            <v>6.4000000000000003E-3</v>
          </cell>
          <cell r="AO344">
            <v>6.4000000000000003E-3</v>
          </cell>
          <cell r="AP344">
            <v>6.4000000000000003E-3</v>
          </cell>
          <cell r="AQ344">
            <v>6.4000000000000003E-3</v>
          </cell>
          <cell r="AR344">
            <v>6.4000000000000003E-3</v>
          </cell>
          <cell r="AS344">
            <v>6.4000000000000003E-3</v>
          </cell>
          <cell r="AT344">
            <v>6.4000000000000003E-3</v>
          </cell>
          <cell r="AU344">
            <v>6.4000000000000003E-3</v>
          </cell>
          <cell r="AV344">
            <v>6.5600000000000006E-2</v>
          </cell>
          <cell r="AW344">
            <v>6.5600000000000006E-2</v>
          </cell>
          <cell r="AX344">
            <v>6.0400000000000002E-2</v>
          </cell>
          <cell r="AY344">
            <v>6.0400000000000002E-2</v>
          </cell>
          <cell r="AZ344">
            <v>0.05</v>
          </cell>
          <cell r="BA344">
            <v>0.05</v>
          </cell>
          <cell r="BB344">
            <v>0.05</v>
          </cell>
          <cell r="BC344">
            <v>0.1009</v>
          </cell>
          <cell r="BD344">
            <v>0.1009</v>
          </cell>
          <cell r="BE344">
            <v>6.5600000000000006E-2</v>
          </cell>
          <cell r="BF344">
            <v>6.5600000000000006E-2</v>
          </cell>
          <cell r="BG344">
            <v>0.1009</v>
          </cell>
          <cell r="BH344">
            <v>6.4000000000000003E-3</v>
          </cell>
          <cell r="BI344">
            <v>6.4000000000000003E-3</v>
          </cell>
          <cell r="BJ344">
            <v>6.4000000000000003E-3</v>
          </cell>
          <cell r="BK344">
            <v>6.4000000000000003E-3</v>
          </cell>
          <cell r="BL344">
            <v>6.4000000000000003E-3</v>
          </cell>
          <cell r="BM344">
            <v>6.4000000000000003E-3</v>
          </cell>
          <cell r="BN344">
            <v>6.4000000000000003E-3</v>
          </cell>
          <cell r="BO344">
            <v>6.4000000000000003E-3</v>
          </cell>
          <cell r="BP344">
            <v>6.4000000000000003E-3</v>
          </cell>
          <cell r="BQ344">
            <v>6.4000000000000003E-3</v>
          </cell>
          <cell r="BR344">
            <v>6.4000000000000003E-3</v>
          </cell>
          <cell r="BS344">
            <v>6.4000000000000003E-3</v>
          </cell>
          <cell r="BT344" t="str">
            <v>CFE</v>
          </cell>
          <cell r="BU344" t="str">
            <v>INT</v>
          </cell>
          <cell r="BV344">
            <v>24.689999999999998</v>
          </cell>
          <cell r="BW344">
            <v>24.689999999999998</v>
          </cell>
          <cell r="BX344">
            <v>2.4351927915138116</v>
          </cell>
          <cell r="BZ344">
            <v>0</v>
          </cell>
          <cell r="CA344" t="str">
            <v>C</v>
          </cell>
          <cell r="CB344">
            <v>276.78899999999999</v>
          </cell>
          <cell r="CC344">
            <v>300</v>
          </cell>
          <cell r="CD344">
            <v>300</v>
          </cell>
        </row>
        <row r="345">
          <cell r="A345">
            <v>1</v>
          </cell>
          <cell r="B345">
            <v>5</v>
          </cell>
          <cell r="C345" t="str">
            <v>AGO</v>
          </cell>
          <cell r="D345">
            <v>42948</v>
          </cell>
          <cell r="E345">
            <v>2017</v>
          </cell>
          <cell r="F345" t="str">
            <v>J. LÓPEZ PORTILLO  ( RÍO  ESCONDIDO )</v>
          </cell>
          <cell r="G345">
            <v>2</v>
          </cell>
          <cell r="H345" t="str">
            <v>CAR</v>
          </cell>
          <cell r="I345">
            <v>300</v>
          </cell>
          <cell r="J345">
            <v>300</v>
          </cell>
          <cell r="K345" t="str">
            <v>MAY</v>
          </cell>
          <cell r="L345">
            <v>1983</v>
          </cell>
          <cell r="M345" t="str">
            <v>NES</v>
          </cell>
          <cell r="N345" t="str">
            <v>RIOESCOND</v>
          </cell>
          <cell r="O345" t="str">
            <v>TER</v>
          </cell>
          <cell r="P345">
            <v>30437</v>
          </cell>
          <cell r="Q345">
            <v>24.689999999999998</v>
          </cell>
          <cell r="R345">
            <v>4.41</v>
          </cell>
          <cell r="S345">
            <v>272.87480720848617</v>
          </cell>
          <cell r="T345">
            <v>7.7369999999999994E-2</v>
          </cell>
          <cell r="U345">
            <v>2017</v>
          </cell>
          <cell r="V345" t="str">
            <v>N</v>
          </cell>
          <cell r="W345" t="str">
            <v>COAH</v>
          </cell>
          <cell r="X345">
            <v>6.8900000000000003E-2</v>
          </cell>
          <cell r="Y345">
            <v>6.8900000000000003E-2</v>
          </cell>
          <cell r="Z345">
            <v>6.3600000000000004E-2</v>
          </cell>
          <cell r="AA345">
            <v>6.3600000000000004E-2</v>
          </cell>
          <cell r="AB345">
            <v>5.2999999999999999E-2</v>
          </cell>
          <cell r="AC345">
            <v>5.2999999999999999E-2</v>
          </cell>
          <cell r="AD345">
            <v>5.2999999999999999E-2</v>
          </cell>
          <cell r="AE345">
            <v>0.1009</v>
          </cell>
          <cell r="AF345">
            <v>0.1009</v>
          </cell>
          <cell r="AG345">
            <v>6.8900000000000003E-2</v>
          </cell>
          <cell r="AH345">
            <v>6.8900000000000003E-2</v>
          </cell>
          <cell r="AI345">
            <v>0.1009</v>
          </cell>
          <cell r="AJ345">
            <v>1.47E-2</v>
          </cell>
          <cell r="AK345">
            <v>1.47E-2</v>
          </cell>
          <cell r="AL345">
            <v>1.47E-2</v>
          </cell>
          <cell r="AM345">
            <v>1.47E-2</v>
          </cell>
          <cell r="AN345">
            <v>1.47E-2</v>
          </cell>
          <cell r="AO345">
            <v>1.47E-2</v>
          </cell>
          <cell r="AP345">
            <v>1.47E-2</v>
          </cell>
          <cell r="AQ345">
            <v>1.47E-2</v>
          </cell>
          <cell r="AR345">
            <v>1.47E-2</v>
          </cell>
          <cell r="AS345">
            <v>1.47E-2</v>
          </cell>
          <cell r="AT345">
            <v>1.47E-2</v>
          </cell>
          <cell r="AU345">
            <v>1.47E-2</v>
          </cell>
          <cell r="AV345">
            <v>6.8900000000000003E-2</v>
          </cell>
          <cell r="AW345">
            <v>6.8900000000000003E-2</v>
          </cell>
          <cell r="AX345">
            <v>6.3600000000000004E-2</v>
          </cell>
          <cell r="AY345">
            <v>6.3600000000000004E-2</v>
          </cell>
          <cell r="AZ345">
            <v>5.2999999999999999E-2</v>
          </cell>
          <cell r="BA345">
            <v>5.2999999999999999E-2</v>
          </cell>
          <cell r="BB345">
            <v>5.2999999999999999E-2</v>
          </cell>
          <cell r="BC345">
            <v>0.1009</v>
          </cell>
          <cell r="BD345">
            <v>0.1009</v>
          </cell>
          <cell r="BE345">
            <v>6.8900000000000003E-2</v>
          </cell>
          <cell r="BF345">
            <v>6.8900000000000003E-2</v>
          </cell>
          <cell r="BG345">
            <v>0.1009</v>
          </cell>
          <cell r="BH345">
            <v>1.47E-2</v>
          </cell>
          <cell r="BI345">
            <v>1.47E-2</v>
          </cell>
          <cell r="BJ345">
            <v>1.47E-2</v>
          </cell>
          <cell r="BK345">
            <v>1.47E-2</v>
          </cell>
          <cell r="BL345">
            <v>1.47E-2</v>
          </cell>
          <cell r="BM345">
            <v>1.47E-2</v>
          </cell>
          <cell r="BN345">
            <v>1.47E-2</v>
          </cell>
          <cell r="BO345">
            <v>1.47E-2</v>
          </cell>
          <cell r="BP345">
            <v>1.47E-2</v>
          </cell>
          <cell r="BQ345">
            <v>1.47E-2</v>
          </cell>
          <cell r="BR345">
            <v>1.47E-2</v>
          </cell>
          <cell r="BS345">
            <v>1.47E-2</v>
          </cell>
          <cell r="BT345" t="str">
            <v>CFE</v>
          </cell>
          <cell r="BU345" t="str">
            <v>INT</v>
          </cell>
          <cell r="BV345">
            <v>24.689999999999998</v>
          </cell>
          <cell r="BW345">
            <v>24.689999999999998</v>
          </cell>
          <cell r="BX345">
            <v>2.4351927915138116</v>
          </cell>
          <cell r="BZ345">
            <v>0</v>
          </cell>
          <cell r="CA345" t="str">
            <v>C</v>
          </cell>
          <cell r="CB345">
            <v>276.78899999999999</v>
          </cell>
          <cell r="CC345">
            <v>300</v>
          </cell>
          <cell r="CD345">
            <v>300</v>
          </cell>
        </row>
        <row r="346">
          <cell r="A346">
            <v>1</v>
          </cell>
          <cell r="B346">
            <v>3</v>
          </cell>
          <cell r="C346" t="str">
            <v>MAR</v>
          </cell>
          <cell r="D346">
            <v>43160</v>
          </cell>
          <cell r="E346">
            <v>2018</v>
          </cell>
          <cell r="F346" t="str">
            <v>J. LÓPEZ PORTILLO  ( RÍO  ESCONDIDO )</v>
          </cell>
          <cell r="G346">
            <v>3</v>
          </cell>
          <cell r="H346" t="str">
            <v>CAR</v>
          </cell>
          <cell r="I346">
            <v>300</v>
          </cell>
          <cell r="J346">
            <v>300</v>
          </cell>
          <cell r="K346" t="str">
            <v>MAR</v>
          </cell>
          <cell r="L346">
            <v>1985</v>
          </cell>
          <cell r="M346" t="str">
            <v>NES</v>
          </cell>
          <cell r="N346" t="str">
            <v>RIOESCOND</v>
          </cell>
          <cell r="O346" t="str">
            <v>TER</v>
          </cell>
          <cell r="P346">
            <v>31107</v>
          </cell>
          <cell r="Q346">
            <v>24.689999999999998</v>
          </cell>
          <cell r="R346">
            <v>1.7399999999999998</v>
          </cell>
          <cell r="S346">
            <v>272.87480720848617</v>
          </cell>
          <cell r="T346">
            <v>7.7369999999999994E-2</v>
          </cell>
          <cell r="U346">
            <v>2018</v>
          </cell>
          <cell r="V346" t="str">
            <v>N</v>
          </cell>
          <cell r="W346" t="str">
            <v>COAH</v>
          </cell>
          <cell r="X346">
            <v>5.1250000000000004E-2</v>
          </cell>
          <cell r="Y346">
            <v>5.1250000000000004E-2</v>
          </cell>
          <cell r="Z346">
            <v>4.65E-2</v>
          </cell>
          <cell r="AA346">
            <v>4.65E-2</v>
          </cell>
          <cell r="AB346">
            <v>3.6999999999999998E-2</v>
          </cell>
          <cell r="AC346">
            <v>3.6999999999999998E-2</v>
          </cell>
          <cell r="AD346">
            <v>3.6999999999999998E-2</v>
          </cell>
          <cell r="AE346">
            <v>0.1009</v>
          </cell>
          <cell r="AF346">
            <v>0.1009</v>
          </cell>
          <cell r="AG346">
            <v>5.1250000000000004E-2</v>
          </cell>
          <cell r="AH346">
            <v>5.1250000000000004E-2</v>
          </cell>
          <cell r="AI346">
            <v>0.1009</v>
          </cell>
          <cell r="AJ346">
            <v>5.7999999999999996E-3</v>
          </cell>
          <cell r="AK346">
            <v>5.7999999999999996E-3</v>
          </cell>
          <cell r="AL346">
            <v>5.7999999999999996E-3</v>
          </cell>
          <cell r="AM346">
            <v>5.7999999999999996E-3</v>
          </cell>
          <cell r="AN346">
            <v>5.7999999999999996E-3</v>
          </cell>
          <cell r="AO346">
            <v>5.7999999999999996E-3</v>
          </cell>
          <cell r="AP346">
            <v>5.7999999999999996E-3</v>
          </cell>
          <cell r="AQ346">
            <v>5.7999999999999996E-3</v>
          </cell>
          <cell r="AR346">
            <v>5.7999999999999996E-3</v>
          </cell>
          <cell r="AS346">
            <v>5.7999999999999996E-3</v>
          </cell>
          <cell r="AT346">
            <v>5.7999999999999996E-3</v>
          </cell>
          <cell r="AU346">
            <v>5.7999999999999996E-3</v>
          </cell>
          <cell r="AV346">
            <v>5.1250000000000004E-2</v>
          </cell>
          <cell r="AW346">
            <v>5.1250000000000004E-2</v>
          </cell>
          <cell r="AX346">
            <v>4.65E-2</v>
          </cell>
          <cell r="AY346">
            <v>4.65E-2</v>
          </cell>
          <cell r="AZ346">
            <v>3.6999999999999998E-2</v>
          </cell>
          <cell r="BA346">
            <v>3.6999999999999998E-2</v>
          </cell>
          <cell r="BB346">
            <v>3.6999999999999998E-2</v>
          </cell>
          <cell r="BC346">
            <v>0.1009</v>
          </cell>
          <cell r="BD346">
            <v>0.1009</v>
          </cell>
          <cell r="BE346">
            <v>5.1250000000000004E-2</v>
          </cell>
          <cell r="BF346">
            <v>5.1250000000000004E-2</v>
          </cell>
          <cell r="BG346">
            <v>0.1009</v>
          </cell>
          <cell r="BH346">
            <v>5.7999999999999996E-3</v>
          </cell>
          <cell r="BI346">
            <v>5.7999999999999996E-3</v>
          </cell>
          <cell r="BJ346">
            <v>5.7999999999999996E-3</v>
          </cell>
          <cell r="BK346">
            <v>5.7999999999999996E-3</v>
          </cell>
          <cell r="BL346">
            <v>5.7999999999999996E-3</v>
          </cell>
          <cell r="BM346">
            <v>5.7999999999999996E-3</v>
          </cell>
          <cell r="BN346">
            <v>5.7999999999999996E-3</v>
          </cell>
          <cell r="BO346">
            <v>5.7999999999999996E-3</v>
          </cell>
          <cell r="BP346">
            <v>5.7999999999999996E-3</v>
          </cell>
          <cell r="BQ346">
            <v>5.7999999999999996E-3</v>
          </cell>
          <cell r="BR346">
            <v>5.7999999999999996E-3</v>
          </cell>
          <cell r="BS346">
            <v>5.7999999999999996E-3</v>
          </cell>
          <cell r="BT346" t="str">
            <v>CFE</v>
          </cell>
          <cell r="BU346" t="str">
            <v>INT</v>
          </cell>
          <cell r="BV346">
            <v>24.689999999999998</v>
          </cell>
          <cell r="BW346">
            <v>24.689999999999998</v>
          </cell>
          <cell r="BX346">
            <v>2.4351927915138116</v>
          </cell>
          <cell r="BZ346">
            <v>0</v>
          </cell>
          <cell r="CA346" t="str">
            <v>C</v>
          </cell>
          <cell r="CB346">
            <v>276.78899999999999</v>
          </cell>
          <cell r="CC346">
            <v>300</v>
          </cell>
          <cell r="CD346">
            <v>300</v>
          </cell>
        </row>
        <row r="347">
          <cell r="A347">
            <v>1</v>
          </cell>
          <cell r="B347">
            <v>10</v>
          </cell>
          <cell r="C347" t="str">
            <v>SEP</v>
          </cell>
          <cell r="D347">
            <v>43344</v>
          </cell>
          <cell r="E347">
            <v>2018</v>
          </cell>
          <cell r="F347" t="str">
            <v>J. LÓPEZ PORTILLO  ( RÍO  ESCONDIDO )</v>
          </cell>
          <cell r="G347">
            <v>4</v>
          </cell>
          <cell r="H347" t="str">
            <v>CAR</v>
          </cell>
          <cell r="I347">
            <v>300</v>
          </cell>
          <cell r="J347">
            <v>300</v>
          </cell>
          <cell r="K347" t="str">
            <v>OCT</v>
          </cell>
          <cell r="L347">
            <v>1987</v>
          </cell>
          <cell r="M347" t="str">
            <v>NES</v>
          </cell>
          <cell r="N347" t="str">
            <v>RIOESCOND</v>
          </cell>
          <cell r="O347" t="str">
            <v>TER</v>
          </cell>
          <cell r="P347">
            <v>32051</v>
          </cell>
          <cell r="Q347">
            <v>24.689999999999998</v>
          </cell>
          <cell r="R347">
            <v>4.29</v>
          </cell>
          <cell r="S347">
            <v>272.87480720848617</v>
          </cell>
          <cell r="T347">
            <v>7.7369999999999994E-2</v>
          </cell>
          <cell r="U347">
            <v>2018</v>
          </cell>
          <cell r="V347" t="str">
            <v>N</v>
          </cell>
          <cell r="W347" t="str">
            <v>COAH</v>
          </cell>
          <cell r="X347">
            <v>4.7300000000000002E-2</v>
          </cell>
          <cell r="Y347">
            <v>4.7300000000000002E-2</v>
          </cell>
          <cell r="Z347">
            <v>4.2200000000000001E-2</v>
          </cell>
          <cell r="AA347">
            <v>4.2200000000000001E-2</v>
          </cell>
          <cell r="AB347">
            <v>3.2000000000000001E-2</v>
          </cell>
          <cell r="AC347">
            <v>3.2000000000000001E-2</v>
          </cell>
          <cell r="AD347">
            <v>3.2000000000000001E-2</v>
          </cell>
          <cell r="AE347">
            <v>0.1009</v>
          </cell>
          <cell r="AF347">
            <v>0.1009</v>
          </cell>
          <cell r="AG347">
            <v>4.7300000000000002E-2</v>
          </cell>
          <cell r="AH347">
            <v>4.7300000000000002E-2</v>
          </cell>
          <cell r="AI347">
            <v>0.1009</v>
          </cell>
          <cell r="AJ347">
            <v>1.43E-2</v>
          </cell>
          <cell r="AK347">
            <v>1.43E-2</v>
          </cell>
          <cell r="AL347">
            <v>1.43E-2</v>
          </cell>
          <cell r="AM347">
            <v>1.43E-2</v>
          </cell>
          <cell r="AN347">
            <v>1.43E-2</v>
          </cell>
          <cell r="AO347">
            <v>1.43E-2</v>
          </cell>
          <cell r="AP347">
            <v>1.43E-2</v>
          </cell>
          <cell r="AQ347">
            <v>1.43E-2</v>
          </cell>
          <cell r="AR347">
            <v>1.43E-2</v>
          </cell>
          <cell r="AS347">
            <v>1.43E-2</v>
          </cell>
          <cell r="AT347">
            <v>1.43E-2</v>
          </cell>
          <cell r="AU347">
            <v>1.43E-2</v>
          </cell>
          <cell r="AV347">
            <v>4.7300000000000002E-2</v>
          </cell>
          <cell r="AW347">
            <v>4.7300000000000002E-2</v>
          </cell>
          <cell r="AX347">
            <v>4.2200000000000001E-2</v>
          </cell>
          <cell r="AY347">
            <v>4.2200000000000001E-2</v>
          </cell>
          <cell r="AZ347">
            <v>3.2000000000000001E-2</v>
          </cell>
          <cell r="BA347">
            <v>3.2000000000000001E-2</v>
          </cell>
          <cell r="BB347">
            <v>3.2000000000000001E-2</v>
          </cell>
          <cell r="BC347">
            <v>0.1009</v>
          </cell>
          <cell r="BD347">
            <v>0.1009</v>
          </cell>
          <cell r="BE347">
            <v>4.7300000000000002E-2</v>
          </cell>
          <cell r="BF347">
            <v>4.7300000000000002E-2</v>
          </cell>
          <cell r="BG347">
            <v>0.1009</v>
          </cell>
          <cell r="BH347">
            <v>1.43E-2</v>
          </cell>
          <cell r="BI347">
            <v>1.43E-2</v>
          </cell>
          <cell r="BJ347">
            <v>1.43E-2</v>
          </cell>
          <cell r="BK347">
            <v>1.43E-2</v>
          </cell>
          <cell r="BL347">
            <v>1.43E-2</v>
          </cell>
          <cell r="BM347">
            <v>1.43E-2</v>
          </cell>
          <cell r="BN347">
            <v>1.43E-2</v>
          </cell>
          <cell r="BO347">
            <v>1.43E-2</v>
          </cell>
          <cell r="BP347">
            <v>1.43E-2</v>
          </cell>
          <cell r="BQ347">
            <v>1.43E-2</v>
          </cell>
          <cell r="BR347">
            <v>1.43E-2</v>
          </cell>
          <cell r="BS347">
            <v>1.43E-2</v>
          </cell>
          <cell r="BT347" t="str">
            <v>CFE</v>
          </cell>
          <cell r="BU347" t="str">
            <v>INT</v>
          </cell>
          <cell r="BV347">
            <v>24.689999999999998</v>
          </cell>
          <cell r="BW347">
            <v>24.689999999999998</v>
          </cell>
          <cell r="BX347">
            <v>2.4351927915138116</v>
          </cell>
          <cell r="BZ347">
            <v>0</v>
          </cell>
          <cell r="CA347" t="str">
            <v>C</v>
          </cell>
          <cell r="CB347">
            <v>276.78899999999999</v>
          </cell>
          <cell r="CC347">
            <v>300</v>
          </cell>
          <cell r="CD347">
            <v>300</v>
          </cell>
        </row>
        <row r="348">
          <cell r="A348">
            <v>1</v>
          </cell>
          <cell r="B348">
            <v>11</v>
          </cell>
          <cell r="C348" t="str">
            <v>ABR</v>
          </cell>
          <cell r="D348">
            <v>46844</v>
          </cell>
          <cell r="E348">
            <v>2028</v>
          </cell>
          <cell r="F348" t="str">
            <v>CARBÓN     II</v>
          </cell>
          <cell r="G348">
            <v>1</v>
          </cell>
          <cell r="H348" t="str">
            <v>CAR</v>
          </cell>
          <cell r="I348">
            <v>350</v>
          </cell>
          <cell r="J348">
            <v>350</v>
          </cell>
          <cell r="K348" t="str">
            <v>NOV</v>
          </cell>
          <cell r="L348">
            <v>1993</v>
          </cell>
          <cell r="M348" t="str">
            <v>NES</v>
          </cell>
          <cell r="N348" t="str">
            <v>RIOESCOND</v>
          </cell>
          <cell r="O348" t="str">
            <v>TER</v>
          </cell>
          <cell r="P348">
            <v>34274</v>
          </cell>
          <cell r="Q348">
            <v>28.805</v>
          </cell>
          <cell r="R348">
            <v>31.430000000000003</v>
          </cell>
          <cell r="S348">
            <v>318.35394174323386</v>
          </cell>
          <cell r="T348">
            <v>7.7369999999999994E-2</v>
          </cell>
          <cell r="U348">
            <v>2028</v>
          </cell>
          <cell r="V348" t="str">
            <v>N</v>
          </cell>
          <cell r="W348" t="str">
            <v>COAH</v>
          </cell>
          <cell r="X348">
            <v>5.2649999999999995E-2</v>
          </cell>
          <cell r="Y348">
            <v>5.2649999999999995E-2</v>
          </cell>
          <cell r="Z348">
            <v>5.8099999999999999E-2</v>
          </cell>
          <cell r="AA348">
            <v>5.8099999999999999E-2</v>
          </cell>
          <cell r="AB348">
            <v>6.9000000000000006E-2</v>
          </cell>
          <cell r="AC348">
            <v>6.9000000000000006E-2</v>
          </cell>
          <cell r="AD348">
            <v>6.9000000000000006E-2</v>
          </cell>
          <cell r="AE348">
            <v>0.1009</v>
          </cell>
          <cell r="AF348">
            <v>0.1009</v>
          </cell>
          <cell r="AG348">
            <v>5.2649999999999995E-2</v>
          </cell>
          <cell r="AH348">
            <v>5.2649999999999995E-2</v>
          </cell>
          <cell r="AI348">
            <v>0.1009</v>
          </cell>
          <cell r="AJ348">
            <v>8.9800000000000005E-2</v>
          </cell>
          <cell r="AK348">
            <v>8.9800000000000005E-2</v>
          </cell>
          <cell r="AL348">
            <v>8.9800000000000005E-2</v>
          </cell>
          <cell r="AM348">
            <v>8.9800000000000005E-2</v>
          </cell>
          <cell r="AN348">
            <v>8.9800000000000005E-2</v>
          </cell>
          <cell r="AO348">
            <v>8.9800000000000005E-2</v>
          </cell>
          <cell r="AP348">
            <v>8.9800000000000005E-2</v>
          </cell>
          <cell r="AQ348">
            <v>8.9800000000000005E-2</v>
          </cell>
          <cell r="AR348">
            <v>8.9800000000000005E-2</v>
          </cell>
          <cell r="AS348">
            <v>8.9800000000000005E-2</v>
          </cell>
          <cell r="AT348">
            <v>8.9800000000000005E-2</v>
          </cell>
          <cell r="AU348">
            <v>8.9800000000000005E-2</v>
          </cell>
          <cell r="AV348">
            <v>5.2649999999999995E-2</v>
          </cell>
          <cell r="AW348">
            <v>5.2649999999999995E-2</v>
          </cell>
          <cell r="AX348">
            <v>5.8099999999999999E-2</v>
          </cell>
          <cell r="AY348">
            <v>5.8099999999999999E-2</v>
          </cell>
          <cell r="AZ348">
            <v>6.9000000000000006E-2</v>
          </cell>
          <cell r="BA348">
            <v>6.9000000000000006E-2</v>
          </cell>
          <cell r="BB348">
            <v>6.9000000000000006E-2</v>
          </cell>
          <cell r="BC348">
            <v>0.1009</v>
          </cell>
          <cell r="BD348">
            <v>0.1009</v>
          </cell>
          <cell r="BE348">
            <v>5.2649999999999995E-2</v>
          </cell>
          <cell r="BF348">
            <v>5.2649999999999995E-2</v>
          </cell>
          <cell r="BG348">
            <v>0.1009</v>
          </cell>
          <cell r="BH348">
            <v>8.9800000000000005E-2</v>
          </cell>
          <cell r="BI348">
            <v>8.9800000000000005E-2</v>
          </cell>
          <cell r="BJ348">
            <v>8.9800000000000005E-2</v>
          </cell>
          <cell r="BK348">
            <v>8.9800000000000005E-2</v>
          </cell>
          <cell r="BL348">
            <v>8.9800000000000005E-2</v>
          </cell>
          <cell r="BM348">
            <v>8.9800000000000005E-2</v>
          </cell>
          <cell r="BN348">
            <v>8.9800000000000005E-2</v>
          </cell>
          <cell r="BO348">
            <v>8.9800000000000005E-2</v>
          </cell>
          <cell r="BP348">
            <v>8.9800000000000005E-2</v>
          </cell>
          <cell r="BQ348">
            <v>8.9800000000000005E-2</v>
          </cell>
          <cell r="BR348">
            <v>8.9800000000000005E-2</v>
          </cell>
          <cell r="BS348">
            <v>8.9800000000000005E-2</v>
          </cell>
          <cell r="BT348" t="str">
            <v>CFE</v>
          </cell>
          <cell r="BU348" t="str">
            <v>INT</v>
          </cell>
          <cell r="BV348">
            <v>28.805</v>
          </cell>
          <cell r="BW348">
            <v>28.805</v>
          </cell>
          <cell r="BX348">
            <v>2.8410582567661136</v>
          </cell>
          <cell r="BZ348">
            <v>0</v>
          </cell>
          <cell r="CB348">
            <v>322.9205</v>
          </cell>
          <cell r="CC348">
            <v>350</v>
          </cell>
          <cell r="CD348">
            <v>350</v>
          </cell>
        </row>
        <row r="349">
          <cell r="A349">
            <v>1</v>
          </cell>
          <cell r="B349">
            <v>12</v>
          </cell>
          <cell r="C349" t="str">
            <v>ABR</v>
          </cell>
          <cell r="D349">
            <v>46844</v>
          </cell>
          <cell r="E349">
            <v>2028</v>
          </cell>
          <cell r="F349" t="str">
            <v>CARBÓN     II</v>
          </cell>
          <cell r="G349">
            <v>2</v>
          </cell>
          <cell r="H349" t="str">
            <v>CAR</v>
          </cell>
          <cell r="I349">
            <v>350</v>
          </cell>
          <cell r="J349">
            <v>350</v>
          </cell>
          <cell r="K349" t="str">
            <v>DIC</v>
          </cell>
          <cell r="L349">
            <v>1993</v>
          </cell>
          <cell r="M349" t="str">
            <v>NES</v>
          </cell>
          <cell r="N349" t="str">
            <v>RIOESCOND</v>
          </cell>
          <cell r="O349" t="str">
            <v>TER</v>
          </cell>
          <cell r="P349">
            <v>34304</v>
          </cell>
          <cell r="Q349">
            <v>28.805</v>
          </cell>
          <cell r="R349">
            <v>35.175000000000004</v>
          </cell>
          <cell r="S349">
            <v>318.35394174323386</v>
          </cell>
          <cell r="T349">
            <v>7.7369999999999994E-2</v>
          </cell>
          <cell r="U349">
            <v>2028</v>
          </cell>
          <cell r="V349" t="str">
            <v>N</v>
          </cell>
          <cell r="W349" t="str">
            <v>COAH</v>
          </cell>
          <cell r="X349">
            <v>0.12540000000000001</v>
          </cell>
          <cell r="Y349">
            <v>0.12540000000000001</v>
          </cell>
          <cell r="Z349">
            <v>0.1066</v>
          </cell>
          <cell r="AA349">
            <v>0.1066</v>
          </cell>
          <cell r="AB349">
            <v>6.9000000000000006E-2</v>
          </cell>
          <cell r="AC349">
            <v>6.9000000000000006E-2</v>
          </cell>
          <cell r="AD349">
            <v>6.9000000000000006E-2</v>
          </cell>
          <cell r="AE349">
            <v>0.1009</v>
          </cell>
          <cell r="AF349">
            <v>0.1009</v>
          </cell>
          <cell r="AG349">
            <v>0.12540000000000001</v>
          </cell>
          <cell r="AH349">
            <v>0.12540000000000001</v>
          </cell>
          <cell r="AI349">
            <v>0.1009</v>
          </cell>
          <cell r="AJ349">
            <v>0.10050000000000001</v>
          </cell>
          <cell r="AK349">
            <v>0.10050000000000001</v>
          </cell>
          <cell r="AL349">
            <v>0.10050000000000001</v>
          </cell>
          <cell r="AM349">
            <v>0.10050000000000001</v>
          </cell>
          <cell r="AN349">
            <v>0.10050000000000001</v>
          </cell>
          <cell r="AO349">
            <v>0.10050000000000001</v>
          </cell>
          <cell r="AP349">
            <v>0.10050000000000001</v>
          </cell>
          <cell r="AQ349">
            <v>0.10050000000000001</v>
          </cell>
          <cell r="AR349">
            <v>0.10050000000000001</v>
          </cell>
          <cell r="AS349">
            <v>0.10050000000000001</v>
          </cell>
          <cell r="AT349">
            <v>0.10050000000000001</v>
          </cell>
          <cell r="AU349">
            <v>0.10050000000000001</v>
          </cell>
          <cell r="AV349">
            <v>0.12540000000000001</v>
          </cell>
          <cell r="AW349">
            <v>0.12540000000000001</v>
          </cell>
          <cell r="AX349">
            <v>0.1066</v>
          </cell>
          <cell r="AY349">
            <v>0.1066</v>
          </cell>
          <cell r="AZ349">
            <v>6.9000000000000006E-2</v>
          </cell>
          <cell r="BA349">
            <v>6.9000000000000006E-2</v>
          </cell>
          <cell r="BB349">
            <v>6.9000000000000006E-2</v>
          </cell>
          <cell r="BC349">
            <v>0.1009</v>
          </cell>
          <cell r="BD349">
            <v>0.1009</v>
          </cell>
          <cell r="BE349">
            <v>0.12540000000000001</v>
          </cell>
          <cell r="BF349">
            <v>0.12540000000000001</v>
          </cell>
          <cell r="BG349">
            <v>0.1009</v>
          </cell>
          <cell r="BH349">
            <v>0.10050000000000001</v>
          </cell>
          <cell r="BI349">
            <v>0.10050000000000001</v>
          </cell>
          <cell r="BJ349">
            <v>0.10050000000000001</v>
          </cell>
          <cell r="BK349">
            <v>0.10050000000000001</v>
          </cell>
          <cell r="BL349">
            <v>0.10050000000000001</v>
          </cell>
          <cell r="BM349">
            <v>0.10050000000000001</v>
          </cell>
          <cell r="BN349">
            <v>0.10050000000000001</v>
          </cell>
          <cell r="BO349">
            <v>0.10050000000000001</v>
          </cell>
          <cell r="BP349">
            <v>0.10050000000000001</v>
          </cell>
          <cell r="BQ349">
            <v>0.10050000000000001</v>
          </cell>
          <cell r="BR349">
            <v>0.10050000000000001</v>
          </cell>
          <cell r="BS349">
            <v>0.10050000000000001</v>
          </cell>
          <cell r="BT349" t="str">
            <v>CFE</v>
          </cell>
          <cell r="BU349" t="str">
            <v>INT</v>
          </cell>
          <cell r="BV349">
            <v>28.805</v>
          </cell>
          <cell r="BW349">
            <v>28.805</v>
          </cell>
          <cell r="BX349">
            <v>2.8410582567661136</v>
          </cell>
          <cell r="BZ349">
            <v>0</v>
          </cell>
          <cell r="CB349">
            <v>322.9205</v>
          </cell>
          <cell r="CC349">
            <v>350</v>
          </cell>
          <cell r="CD349">
            <v>350</v>
          </cell>
        </row>
        <row r="350">
          <cell r="A350">
            <v>1</v>
          </cell>
          <cell r="B350">
            <v>12</v>
          </cell>
          <cell r="C350" t="str">
            <v>DIC</v>
          </cell>
          <cell r="D350">
            <v>47818</v>
          </cell>
          <cell r="E350">
            <v>2030</v>
          </cell>
          <cell r="F350" t="str">
            <v>CARBÓN     II</v>
          </cell>
          <cell r="G350">
            <v>3</v>
          </cell>
          <cell r="H350" t="str">
            <v>CAR</v>
          </cell>
          <cell r="I350">
            <v>350</v>
          </cell>
          <cell r="J350">
            <v>350</v>
          </cell>
          <cell r="K350" t="str">
            <v>DIC</v>
          </cell>
          <cell r="L350">
            <v>1995</v>
          </cell>
          <cell r="M350" t="str">
            <v>NES</v>
          </cell>
          <cell r="N350" t="str">
            <v>RIOESCOND</v>
          </cell>
          <cell r="O350" t="str">
            <v>TER</v>
          </cell>
          <cell r="P350">
            <v>35034</v>
          </cell>
          <cell r="Q350">
            <v>28.805</v>
          </cell>
          <cell r="R350">
            <v>27.545000000000002</v>
          </cell>
          <cell r="S350">
            <v>318.35394174323386</v>
          </cell>
          <cell r="T350">
            <v>7.7369999999999994E-2</v>
          </cell>
          <cell r="U350">
            <v>2030</v>
          </cell>
          <cell r="V350" t="str">
            <v>N</v>
          </cell>
          <cell r="W350" t="str">
            <v>COAH</v>
          </cell>
          <cell r="X350">
            <v>9.1049999999999992E-2</v>
          </cell>
          <cell r="Y350">
            <v>9.1049999999999992E-2</v>
          </cell>
          <cell r="Z350">
            <v>8.3699999999999997E-2</v>
          </cell>
          <cell r="AA350">
            <v>8.3699999999999997E-2</v>
          </cell>
          <cell r="AB350">
            <v>6.9000000000000006E-2</v>
          </cell>
          <cell r="AC350">
            <v>6.9000000000000006E-2</v>
          </cell>
          <cell r="AD350">
            <v>6.9000000000000006E-2</v>
          </cell>
          <cell r="AE350">
            <v>0.1009</v>
          </cell>
          <cell r="AF350">
            <v>0.1009</v>
          </cell>
          <cell r="AG350">
            <v>9.1049999999999992E-2</v>
          </cell>
          <cell r="AH350">
            <v>9.1049999999999992E-2</v>
          </cell>
          <cell r="AI350">
            <v>0.1009</v>
          </cell>
          <cell r="AJ350">
            <v>7.8700000000000006E-2</v>
          </cell>
          <cell r="AK350">
            <v>7.8700000000000006E-2</v>
          </cell>
          <cell r="AL350">
            <v>7.8700000000000006E-2</v>
          </cell>
          <cell r="AM350">
            <v>7.8700000000000006E-2</v>
          </cell>
          <cell r="AN350">
            <v>7.8700000000000006E-2</v>
          </cell>
          <cell r="AO350">
            <v>7.8700000000000006E-2</v>
          </cell>
          <cell r="AP350">
            <v>7.8700000000000006E-2</v>
          </cell>
          <cell r="AQ350">
            <v>7.8700000000000006E-2</v>
          </cell>
          <cell r="AR350">
            <v>7.8700000000000006E-2</v>
          </cell>
          <cell r="AS350">
            <v>7.8700000000000006E-2</v>
          </cell>
          <cell r="AT350">
            <v>7.8700000000000006E-2</v>
          </cell>
          <cell r="AU350">
            <v>7.8700000000000006E-2</v>
          </cell>
          <cell r="AV350">
            <v>9.1049999999999992E-2</v>
          </cell>
          <cell r="AW350">
            <v>9.1049999999999992E-2</v>
          </cell>
          <cell r="AX350">
            <v>8.3699999999999997E-2</v>
          </cell>
          <cell r="AY350">
            <v>8.3699999999999997E-2</v>
          </cell>
          <cell r="AZ350">
            <v>6.9000000000000006E-2</v>
          </cell>
          <cell r="BA350">
            <v>6.9000000000000006E-2</v>
          </cell>
          <cell r="BB350">
            <v>6.9000000000000006E-2</v>
          </cell>
          <cell r="BC350">
            <v>0.1009</v>
          </cell>
          <cell r="BD350">
            <v>0.1009</v>
          </cell>
          <cell r="BE350">
            <v>9.1049999999999992E-2</v>
          </cell>
          <cell r="BF350">
            <v>9.1049999999999992E-2</v>
          </cell>
          <cell r="BG350">
            <v>0.1009</v>
          </cell>
          <cell r="BH350">
            <v>7.8700000000000006E-2</v>
          </cell>
          <cell r="BI350">
            <v>7.8700000000000006E-2</v>
          </cell>
          <cell r="BJ350">
            <v>7.8700000000000006E-2</v>
          </cell>
          <cell r="BK350">
            <v>7.8700000000000006E-2</v>
          </cell>
          <cell r="BL350">
            <v>7.8700000000000006E-2</v>
          </cell>
          <cell r="BM350">
            <v>7.8700000000000006E-2</v>
          </cell>
          <cell r="BN350">
            <v>7.8700000000000006E-2</v>
          </cell>
          <cell r="BO350">
            <v>7.8700000000000006E-2</v>
          </cell>
          <cell r="BP350">
            <v>7.8700000000000006E-2</v>
          </cell>
          <cell r="BQ350">
            <v>7.8700000000000006E-2</v>
          </cell>
          <cell r="BR350">
            <v>7.8700000000000006E-2</v>
          </cell>
          <cell r="BS350">
            <v>7.8700000000000006E-2</v>
          </cell>
          <cell r="BT350" t="str">
            <v>CFE</v>
          </cell>
          <cell r="BU350" t="str">
            <v>INT</v>
          </cell>
          <cell r="BV350">
            <v>28.805</v>
          </cell>
          <cell r="BW350">
            <v>28.805</v>
          </cell>
          <cell r="BX350">
            <v>2.8410582567661136</v>
          </cell>
          <cell r="BZ350">
            <v>0</v>
          </cell>
          <cell r="CB350">
            <v>322.9205</v>
          </cell>
          <cell r="CC350">
            <v>350</v>
          </cell>
          <cell r="CD350">
            <v>350</v>
          </cell>
        </row>
        <row r="351">
          <cell r="A351">
            <v>1</v>
          </cell>
          <cell r="B351">
            <v>6</v>
          </cell>
          <cell r="C351" t="str">
            <v>DIC</v>
          </cell>
          <cell r="D351">
            <v>47818</v>
          </cell>
          <cell r="E351">
            <v>2030</v>
          </cell>
          <cell r="F351" t="str">
            <v>CARBÓN     II</v>
          </cell>
          <cell r="G351">
            <v>4</v>
          </cell>
          <cell r="H351" t="str">
            <v>CAR</v>
          </cell>
          <cell r="I351">
            <v>350</v>
          </cell>
          <cell r="J351">
            <v>350</v>
          </cell>
          <cell r="K351" t="str">
            <v>JUN</v>
          </cell>
          <cell r="L351">
            <v>1996</v>
          </cell>
          <cell r="M351" t="str">
            <v>NES</v>
          </cell>
          <cell r="N351" t="str">
            <v>RIOESCOND</v>
          </cell>
          <cell r="O351" t="str">
            <v>TER</v>
          </cell>
          <cell r="P351">
            <v>35217</v>
          </cell>
          <cell r="Q351">
            <v>28.805</v>
          </cell>
          <cell r="R351">
            <v>47.46</v>
          </cell>
          <cell r="S351">
            <v>318.35394174323386</v>
          </cell>
          <cell r="T351">
            <v>7.7369999999999994E-2</v>
          </cell>
          <cell r="U351">
            <v>2030</v>
          </cell>
          <cell r="V351" t="str">
            <v>N</v>
          </cell>
          <cell r="W351" t="str">
            <v>COAH</v>
          </cell>
          <cell r="X351">
            <v>0.10005</v>
          </cell>
          <cell r="Y351">
            <v>0.10005</v>
          </cell>
          <cell r="Z351">
            <v>8.9700000000000002E-2</v>
          </cell>
          <cell r="AA351">
            <v>8.9700000000000002E-2</v>
          </cell>
          <cell r="AB351">
            <v>6.9000000000000006E-2</v>
          </cell>
          <cell r="AC351">
            <v>6.9000000000000006E-2</v>
          </cell>
          <cell r="AD351">
            <v>6.9000000000000006E-2</v>
          </cell>
          <cell r="AE351">
            <v>0.1009</v>
          </cell>
          <cell r="AF351">
            <v>0.1009</v>
          </cell>
          <cell r="AG351">
            <v>0.10005</v>
          </cell>
          <cell r="AH351">
            <v>0.10005</v>
          </cell>
          <cell r="AI351">
            <v>0.1009</v>
          </cell>
          <cell r="AJ351">
            <v>0.1356</v>
          </cell>
          <cell r="AK351">
            <v>0.1356</v>
          </cell>
          <cell r="AL351">
            <v>0.1356</v>
          </cell>
          <cell r="AM351">
            <v>0.1356</v>
          </cell>
          <cell r="AN351">
            <v>0.1356</v>
          </cell>
          <cell r="AO351">
            <v>0.1356</v>
          </cell>
          <cell r="AP351">
            <v>0.1356</v>
          </cell>
          <cell r="AQ351">
            <v>0.1356</v>
          </cell>
          <cell r="AR351">
            <v>0.1356</v>
          </cell>
          <cell r="AS351">
            <v>0.1356</v>
          </cell>
          <cell r="AT351">
            <v>0.1356</v>
          </cell>
          <cell r="AU351">
            <v>0.1356</v>
          </cell>
          <cell r="AV351">
            <v>0.10005</v>
          </cell>
          <cell r="AW351">
            <v>0.10005</v>
          </cell>
          <cell r="AX351">
            <v>8.9700000000000002E-2</v>
          </cell>
          <cell r="AY351">
            <v>8.9700000000000002E-2</v>
          </cell>
          <cell r="AZ351">
            <v>6.9000000000000006E-2</v>
          </cell>
          <cell r="BA351">
            <v>6.9000000000000006E-2</v>
          </cell>
          <cell r="BB351">
            <v>6.9000000000000006E-2</v>
          </cell>
          <cell r="BC351">
            <v>0.1009</v>
          </cell>
          <cell r="BD351">
            <v>0.1009</v>
          </cell>
          <cell r="BE351">
            <v>0.10005</v>
          </cell>
          <cell r="BF351">
            <v>0.10005</v>
          </cell>
          <cell r="BG351">
            <v>0.1009</v>
          </cell>
          <cell r="BH351">
            <v>0.1356</v>
          </cell>
          <cell r="BI351">
            <v>0.1356</v>
          </cell>
          <cell r="BJ351">
            <v>0.1356</v>
          </cell>
          <cell r="BK351">
            <v>0.1356</v>
          </cell>
          <cell r="BL351">
            <v>0.1356</v>
          </cell>
          <cell r="BM351">
            <v>0.1356</v>
          </cell>
          <cell r="BN351">
            <v>0.1356</v>
          </cell>
          <cell r="BO351">
            <v>0.1356</v>
          </cell>
          <cell r="BP351">
            <v>0.1356</v>
          </cell>
          <cell r="BQ351">
            <v>0.1356</v>
          </cell>
          <cell r="BR351">
            <v>0.1356</v>
          </cell>
          <cell r="BS351">
            <v>0.1356</v>
          </cell>
          <cell r="BT351" t="str">
            <v>CFE</v>
          </cell>
          <cell r="BU351" t="str">
            <v>INT</v>
          </cell>
          <cell r="BV351">
            <v>28.805</v>
          </cell>
          <cell r="BW351">
            <v>28.805</v>
          </cell>
          <cell r="BX351">
            <v>2.8410582567661136</v>
          </cell>
          <cell r="BZ351">
            <v>0</v>
          </cell>
          <cell r="CB351">
            <v>322.9205</v>
          </cell>
          <cell r="CC351">
            <v>350</v>
          </cell>
          <cell r="CD351">
            <v>350</v>
          </cell>
        </row>
        <row r="352">
          <cell r="A352">
            <v>1</v>
          </cell>
          <cell r="B352">
            <v>9</v>
          </cell>
          <cell r="C352" t="str">
            <v>NOV</v>
          </cell>
          <cell r="D352">
            <v>47788</v>
          </cell>
          <cell r="E352">
            <v>2030</v>
          </cell>
          <cell r="F352" t="str">
            <v>LAGUNA  VERDE</v>
          </cell>
          <cell r="G352">
            <v>1</v>
          </cell>
          <cell r="H352" t="str">
            <v>NUC</v>
          </cell>
          <cell r="I352">
            <v>700</v>
          </cell>
          <cell r="J352">
            <v>700</v>
          </cell>
          <cell r="K352" t="str">
            <v>SEP</v>
          </cell>
          <cell r="L352">
            <v>1990</v>
          </cell>
          <cell r="M352" t="str">
            <v>ORI</v>
          </cell>
          <cell r="N352" t="str">
            <v>VERACRUZ</v>
          </cell>
          <cell r="O352" t="str">
            <v>TER</v>
          </cell>
          <cell r="P352">
            <v>33117</v>
          </cell>
          <cell r="Q352">
            <v>72.099999999999994</v>
          </cell>
          <cell r="R352">
            <v>38.85</v>
          </cell>
          <cell r="S352">
            <v>626.89993793491442</v>
          </cell>
          <cell r="T352">
            <v>4.4999999999999998E-2</v>
          </cell>
          <cell r="U352">
            <v>2030</v>
          </cell>
          <cell r="V352" t="str">
            <v>S</v>
          </cell>
          <cell r="W352" t="str">
            <v>VER</v>
          </cell>
          <cell r="X352">
            <v>6.8699999999999997E-2</v>
          </cell>
          <cell r="Y352">
            <v>6.8699999999999997E-2</v>
          </cell>
          <cell r="Z352">
            <v>6.3799999999999996E-2</v>
          </cell>
          <cell r="AA352">
            <v>6.3799999999999996E-2</v>
          </cell>
          <cell r="AB352">
            <v>5.3999999999999999E-2</v>
          </cell>
          <cell r="AC352">
            <v>5.3999999999999999E-2</v>
          </cell>
          <cell r="AD352">
            <v>5.3999999999999999E-2</v>
          </cell>
          <cell r="AE352">
            <v>0.1009</v>
          </cell>
          <cell r="AF352">
            <v>0.1009</v>
          </cell>
          <cell r="AG352">
            <v>6.8699999999999997E-2</v>
          </cell>
          <cell r="AH352">
            <v>6.8699999999999997E-2</v>
          </cell>
          <cell r="AI352">
            <v>0.1009</v>
          </cell>
          <cell r="AJ352">
            <v>5.5500000000000001E-2</v>
          </cell>
          <cell r="AK352">
            <v>5.5500000000000001E-2</v>
          </cell>
          <cell r="AL352">
            <v>5.5500000000000001E-2</v>
          </cell>
          <cell r="AM352">
            <v>5.5500000000000001E-2</v>
          </cell>
          <cell r="AN352">
            <v>5.5500000000000001E-2</v>
          </cell>
          <cell r="AO352">
            <v>5.5500000000000001E-2</v>
          </cell>
          <cell r="AP352">
            <v>5.5500000000000001E-2</v>
          </cell>
          <cell r="AQ352">
            <v>5.5500000000000001E-2</v>
          </cell>
          <cell r="AR352">
            <v>5.5500000000000001E-2</v>
          </cell>
          <cell r="AS352">
            <v>5.5500000000000001E-2</v>
          </cell>
          <cell r="AT352">
            <v>5.5500000000000001E-2</v>
          </cell>
          <cell r="AU352">
            <v>5.5500000000000001E-2</v>
          </cell>
          <cell r="AV352">
            <v>6.8699999999999997E-2</v>
          </cell>
          <cell r="AW352">
            <v>6.8699999999999997E-2</v>
          </cell>
          <cell r="AX352">
            <v>6.3799999999999996E-2</v>
          </cell>
          <cell r="AY352">
            <v>6.3799999999999996E-2</v>
          </cell>
          <cell r="AZ352">
            <v>5.3999999999999999E-2</v>
          </cell>
          <cell r="BA352">
            <v>5.3999999999999999E-2</v>
          </cell>
          <cell r="BB352">
            <v>5.3999999999999999E-2</v>
          </cell>
          <cell r="BC352">
            <v>0.1009</v>
          </cell>
          <cell r="BD352">
            <v>0.1009</v>
          </cell>
          <cell r="BE352">
            <v>6.8699999999999997E-2</v>
          </cell>
          <cell r="BF352">
            <v>6.8699999999999997E-2</v>
          </cell>
          <cell r="BG352">
            <v>0.1009</v>
          </cell>
          <cell r="BH352">
            <v>5.5500000000000001E-2</v>
          </cell>
          <cell r="BI352">
            <v>5.5500000000000001E-2</v>
          </cell>
          <cell r="BJ352">
            <v>5.5500000000000001E-2</v>
          </cell>
          <cell r="BK352">
            <v>5.5500000000000001E-2</v>
          </cell>
          <cell r="BL352">
            <v>5.5500000000000001E-2</v>
          </cell>
          <cell r="BM352">
            <v>5.5500000000000001E-2</v>
          </cell>
          <cell r="BN352">
            <v>5.5500000000000001E-2</v>
          </cell>
          <cell r="BO352">
            <v>5.5500000000000001E-2</v>
          </cell>
          <cell r="BP352">
            <v>5.5500000000000001E-2</v>
          </cell>
          <cell r="BQ352">
            <v>5.5500000000000001E-2</v>
          </cell>
          <cell r="BR352">
            <v>5.5500000000000001E-2</v>
          </cell>
          <cell r="BS352">
            <v>5.5500000000000001E-2</v>
          </cell>
          <cell r="BT352" t="str">
            <v>CFE</v>
          </cell>
          <cell r="BU352" t="str">
            <v>INT</v>
          </cell>
          <cell r="BV352">
            <v>71.89</v>
          </cell>
          <cell r="BW352">
            <v>72.099999999999994</v>
          </cell>
          <cell r="BX352">
            <v>1.0000620650855887</v>
          </cell>
          <cell r="BZ352">
            <v>0</v>
          </cell>
          <cell r="CB352">
            <v>668.5</v>
          </cell>
          <cell r="CC352">
            <v>700</v>
          </cell>
          <cell r="CD352">
            <v>700</v>
          </cell>
        </row>
        <row r="353">
          <cell r="A353">
            <v>1</v>
          </cell>
          <cell r="B353">
            <v>4</v>
          </cell>
          <cell r="C353" t="str">
            <v>NOV</v>
          </cell>
          <cell r="D353">
            <v>47788</v>
          </cell>
          <cell r="E353">
            <v>2030</v>
          </cell>
          <cell r="F353" t="str">
            <v>LAGUNA  VERDE</v>
          </cell>
          <cell r="G353">
            <v>2</v>
          </cell>
          <cell r="H353" t="str">
            <v>NUC</v>
          </cell>
          <cell r="I353">
            <v>700</v>
          </cell>
          <cell r="J353">
            <v>700</v>
          </cell>
          <cell r="K353" t="str">
            <v>ABR</v>
          </cell>
          <cell r="L353">
            <v>1995</v>
          </cell>
          <cell r="M353" t="str">
            <v>ORI</v>
          </cell>
          <cell r="N353" t="str">
            <v>VERACRUZ</v>
          </cell>
          <cell r="O353" t="str">
            <v>TER</v>
          </cell>
          <cell r="P353">
            <v>34790</v>
          </cell>
          <cell r="Q353">
            <v>72.099999999999994</v>
          </cell>
          <cell r="R353">
            <v>12.04</v>
          </cell>
          <cell r="S353">
            <v>626.89993793491442</v>
          </cell>
          <cell r="T353">
            <v>4.4999999999999998E-2</v>
          </cell>
          <cell r="U353">
            <v>2030</v>
          </cell>
          <cell r="V353" t="str">
            <v>S</v>
          </cell>
          <cell r="W353" t="str">
            <v>VER</v>
          </cell>
          <cell r="X353">
            <v>7.1150000000000005E-2</v>
          </cell>
          <cell r="Y353">
            <v>7.1150000000000005E-2</v>
          </cell>
          <cell r="Z353">
            <v>6.6100000000000006E-2</v>
          </cell>
          <cell r="AA353">
            <v>6.6100000000000006E-2</v>
          </cell>
          <cell r="AB353">
            <v>5.6000000000000001E-2</v>
          </cell>
          <cell r="AC353">
            <v>5.6000000000000001E-2</v>
          </cell>
          <cell r="AD353">
            <v>5.6000000000000001E-2</v>
          </cell>
          <cell r="AE353">
            <v>0.1009</v>
          </cell>
          <cell r="AF353">
            <v>0.1009</v>
          </cell>
          <cell r="AG353">
            <v>7.1150000000000005E-2</v>
          </cell>
          <cell r="AH353">
            <v>7.1150000000000005E-2</v>
          </cell>
          <cell r="AI353">
            <v>0.1009</v>
          </cell>
          <cell r="AJ353">
            <v>1.72E-2</v>
          </cell>
          <cell r="AK353">
            <v>1.72E-2</v>
          </cell>
          <cell r="AL353">
            <v>1.72E-2</v>
          </cell>
          <cell r="AM353">
            <v>1.72E-2</v>
          </cell>
          <cell r="AN353">
            <v>1.72E-2</v>
          </cell>
          <cell r="AO353">
            <v>1.72E-2</v>
          </cell>
          <cell r="AP353">
            <v>1.72E-2</v>
          </cell>
          <cell r="AQ353">
            <v>1.72E-2</v>
          </cell>
          <cell r="AR353">
            <v>1.72E-2</v>
          </cell>
          <cell r="AS353">
            <v>1.72E-2</v>
          </cell>
          <cell r="AT353">
            <v>1.72E-2</v>
          </cell>
          <cell r="AU353">
            <v>1.72E-2</v>
          </cell>
          <cell r="AV353">
            <v>7.1150000000000005E-2</v>
          </cell>
          <cell r="AW353">
            <v>7.1150000000000005E-2</v>
          </cell>
          <cell r="AX353">
            <v>6.6100000000000006E-2</v>
          </cell>
          <cell r="AY353">
            <v>6.6100000000000006E-2</v>
          </cell>
          <cell r="AZ353">
            <v>5.6000000000000001E-2</v>
          </cell>
          <cell r="BA353">
            <v>5.6000000000000001E-2</v>
          </cell>
          <cell r="BB353">
            <v>5.6000000000000001E-2</v>
          </cell>
          <cell r="BC353">
            <v>0.1009</v>
          </cell>
          <cell r="BD353">
            <v>0.1009</v>
          </cell>
          <cell r="BE353">
            <v>7.1150000000000005E-2</v>
          </cell>
          <cell r="BF353">
            <v>7.1150000000000005E-2</v>
          </cell>
          <cell r="BG353">
            <v>0.1009</v>
          </cell>
          <cell r="BH353">
            <v>1.72E-2</v>
          </cell>
          <cell r="BI353">
            <v>1.72E-2</v>
          </cell>
          <cell r="BJ353">
            <v>1.72E-2</v>
          </cell>
          <cell r="BK353">
            <v>1.72E-2</v>
          </cell>
          <cell r="BL353">
            <v>1.72E-2</v>
          </cell>
          <cell r="BM353">
            <v>1.72E-2</v>
          </cell>
          <cell r="BN353">
            <v>1.72E-2</v>
          </cell>
          <cell r="BO353">
            <v>1.72E-2</v>
          </cell>
          <cell r="BP353">
            <v>1.72E-2</v>
          </cell>
          <cell r="BQ353">
            <v>1.72E-2</v>
          </cell>
          <cell r="BR353">
            <v>1.72E-2</v>
          </cell>
          <cell r="BS353">
            <v>1.72E-2</v>
          </cell>
          <cell r="BT353" t="str">
            <v>CFE</v>
          </cell>
          <cell r="BU353" t="str">
            <v>INT</v>
          </cell>
          <cell r="BV353">
            <v>71.89</v>
          </cell>
          <cell r="BW353">
            <v>72.099999999999994</v>
          </cell>
          <cell r="BX353">
            <v>1.0000620650855887</v>
          </cell>
          <cell r="BZ353">
            <v>0</v>
          </cell>
          <cell r="CB353">
            <v>668.5</v>
          </cell>
          <cell r="CC353">
            <v>700</v>
          </cell>
          <cell r="CD353">
            <v>700</v>
          </cell>
        </row>
        <row r="354">
          <cell r="A354">
            <v>1</v>
          </cell>
          <cell r="B354">
            <v>10</v>
          </cell>
          <cell r="C354" t="str">
            <v>DIC</v>
          </cell>
          <cell r="D354">
            <v>47818</v>
          </cell>
          <cell r="E354">
            <v>2030</v>
          </cell>
          <cell r="F354" t="str">
            <v>PDTE.  P. ELÍAS  CALLES  ( PETACALCO )</v>
          </cell>
          <cell r="G354">
            <v>3</v>
          </cell>
          <cell r="H354" t="str">
            <v>DUAL</v>
          </cell>
          <cell r="I354">
            <v>350</v>
          </cell>
          <cell r="J354">
            <v>350</v>
          </cell>
          <cell r="K354" t="str">
            <v>OCT</v>
          </cell>
          <cell r="L354">
            <v>1993</v>
          </cell>
          <cell r="M354" t="str">
            <v>CEN</v>
          </cell>
          <cell r="N354" t="str">
            <v>LCARDENAS</v>
          </cell>
          <cell r="O354" t="str">
            <v>TER</v>
          </cell>
          <cell r="P354">
            <v>34243</v>
          </cell>
          <cell r="Q354">
            <v>28.594999999999999</v>
          </cell>
          <cell r="R354">
            <v>49.805000000000007</v>
          </cell>
          <cell r="S354">
            <v>318.56394174323384</v>
          </cell>
          <cell r="T354">
            <v>7.3999999999999996E-2</v>
          </cell>
          <cell r="U354">
            <v>2030</v>
          </cell>
          <cell r="V354" t="str">
            <v>S</v>
          </cell>
          <cell r="W354" t="str">
            <v>GRO</v>
          </cell>
          <cell r="X354">
            <v>8.6699999999999999E-2</v>
          </cell>
          <cell r="Y354">
            <v>8.6699999999999999E-2</v>
          </cell>
          <cell r="Z354">
            <v>8.1799999999999998E-2</v>
          </cell>
          <cell r="AA354">
            <v>8.1799999999999998E-2</v>
          </cell>
          <cell r="AB354">
            <v>7.1999999999999995E-2</v>
          </cell>
          <cell r="AC354">
            <v>7.1999999999999995E-2</v>
          </cell>
          <cell r="AD354">
            <v>7.1999999999999995E-2</v>
          </cell>
          <cell r="AE354">
            <v>0.1009</v>
          </cell>
          <cell r="AF354">
            <v>0.1009</v>
          </cell>
          <cell r="AG354">
            <v>8.6699999999999999E-2</v>
          </cell>
          <cell r="AH354">
            <v>8.6699999999999999E-2</v>
          </cell>
          <cell r="AI354">
            <v>0.1009</v>
          </cell>
          <cell r="AJ354">
            <v>0.14230000000000001</v>
          </cell>
          <cell r="AK354">
            <v>0.14230000000000001</v>
          </cell>
          <cell r="AL354">
            <v>0.14230000000000001</v>
          </cell>
          <cell r="AM354">
            <v>0.14230000000000001</v>
          </cell>
          <cell r="AN354">
            <v>0.14230000000000001</v>
          </cell>
          <cell r="AO354">
            <v>0.14230000000000001</v>
          </cell>
          <cell r="AP354">
            <v>0.14230000000000001</v>
          </cell>
          <cell r="AQ354">
            <v>0.14230000000000001</v>
          </cell>
          <cell r="AR354">
            <v>0.14230000000000001</v>
          </cell>
          <cell r="AS354">
            <v>0.14230000000000001</v>
          </cell>
          <cell r="AT354">
            <v>0.14230000000000001</v>
          </cell>
          <cell r="AU354">
            <v>0.14230000000000001</v>
          </cell>
          <cell r="AV354">
            <v>8.6699999999999999E-2</v>
          </cell>
          <cell r="AW354">
            <v>8.6699999999999999E-2</v>
          </cell>
          <cell r="AX354">
            <v>8.1799999999999998E-2</v>
          </cell>
          <cell r="AY354">
            <v>8.1799999999999998E-2</v>
          </cell>
          <cell r="AZ354">
            <v>7.1999999999999995E-2</v>
          </cell>
          <cell r="BA354">
            <v>7.1999999999999995E-2</v>
          </cell>
          <cell r="BB354">
            <v>7.1999999999999995E-2</v>
          </cell>
          <cell r="BC354">
            <v>0.1009</v>
          </cell>
          <cell r="BD354">
            <v>0.1009</v>
          </cell>
          <cell r="BE354">
            <v>8.6699999999999999E-2</v>
          </cell>
          <cell r="BF354">
            <v>8.6699999999999999E-2</v>
          </cell>
          <cell r="BG354">
            <v>0.1009</v>
          </cell>
          <cell r="BH354">
            <v>0.14230000000000001</v>
          </cell>
          <cell r="BI354">
            <v>0.14230000000000001</v>
          </cell>
          <cell r="BJ354">
            <v>0.14230000000000001</v>
          </cell>
          <cell r="BK354">
            <v>0.14230000000000001</v>
          </cell>
          <cell r="BL354">
            <v>0.14230000000000001</v>
          </cell>
          <cell r="BM354">
            <v>0.14230000000000001</v>
          </cell>
          <cell r="BN354">
            <v>0.14230000000000001</v>
          </cell>
          <cell r="BO354">
            <v>0.14230000000000001</v>
          </cell>
          <cell r="BP354">
            <v>0.14230000000000001</v>
          </cell>
          <cell r="BQ354">
            <v>0.14230000000000001</v>
          </cell>
          <cell r="BR354">
            <v>0.14230000000000001</v>
          </cell>
          <cell r="BS354">
            <v>0.14230000000000001</v>
          </cell>
          <cell r="BT354" t="str">
            <v>CFE</v>
          </cell>
          <cell r="BU354" t="str">
            <v>INT</v>
          </cell>
          <cell r="BV354">
            <v>28.594999999999999</v>
          </cell>
          <cell r="BW354">
            <v>28.594999999999999</v>
          </cell>
          <cell r="BX354">
            <v>2.8410582567661136</v>
          </cell>
          <cell r="BZ354">
            <v>0</v>
          </cell>
          <cell r="CB354">
            <v>324.10000000000002</v>
          </cell>
          <cell r="CC354">
            <v>350</v>
          </cell>
          <cell r="CD354">
            <v>350</v>
          </cell>
        </row>
        <row r="355">
          <cell r="A355">
            <v>1</v>
          </cell>
          <cell r="B355">
            <v>11</v>
          </cell>
          <cell r="C355" t="str">
            <v>DIC</v>
          </cell>
          <cell r="D355">
            <v>47818</v>
          </cell>
          <cell r="E355">
            <v>2030</v>
          </cell>
          <cell r="F355" t="str">
            <v>PDTE.  P. ELÍAS  CALLES  ( PETACALCO )</v>
          </cell>
          <cell r="G355">
            <v>1</v>
          </cell>
          <cell r="H355" t="str">
            <v>DUAL</v>
          </cell>
          <cell r="I355">
            <v>350</v>
          </cell>
          <cell r="J355">
            <v>350</v>
          </cell>
          <cell r="K355" t="str">
            <v>NOV</v>
          </cell>
          <cell r="L355">
            <v>1993</v>
          </cell>
          <cell r="M355" t="str">
            <v>CEN</v>
          </cell>
          <cell r="N355" t="str">
            <v>LCARDENAS</v>
          </cell>
          <cell r="O355" t="str">
            <v>TER</v>
          </cell>
          <cell r="P355">
            <v>34274</v>
          </cell>
          <cell r="Q355">
            <v>28.594999999999999</v>
          </cell>
          <cell r="R355">
            <v>44.345000000000006</v>
          </cell>
          <cell r="S355">
            <v>318.56394174323384</v>
          </cell>
          <cell r="T355">
            <v>7.3999999999999996E-2</v>
          </cell>
          <cell r="U355">
            <v>2030</v>
          </cell>
          <cell r="V355" t="str">
            <v>S</v>
          </cell>
          <cell r="W355" t="str">
            <v>GRO</v>
          </cell>
          <cell r="X355">
            <v>0.10240000000000002</v>
          </cell>
          <cell r="Y355">
            <v>0.10240000000000002</v>
          </cell>
          <cell r="Z355">
            <v>9.7600000000000006E-2</v>
          </cell>
          <cell r="AA355">
            <v>9.7600000000000006E-2</v>
          </cell>
          <cell r="AB355">
            <v>8.7999999999999995E-2</v>
          </cell>
          <cell r="AC355">
            <v>8.7999999999999995E-2</v>
          </cell>
          <cell r="AD355">
            <v>8.7999999999999995E-2</v>
          </cell>
          <cell r="AE355">
            <v>0.1009</v>
          </cell>
          <cell r="AF355">
            <v>0.1009</v>
          </cell>
          <cell r="AG355">
            <v>0.10240000000000002</v>
          </cell>
          <cell r="AH355">
            <v>0.10240000000000002</v>
          </cell>
          <cell r="AI355">
            <v>0.1009</v>
          </cell>
          <cell r="AJ355">
            <v>0.12670000000000001</v>
          </cell>
          <cell r="AK355">
            <v>0.12670000000000001</v>
          </cell>
          <cell r="AL355">
            <v>0.12670000000000001</v>
          </cell>
          <cell r="AM355">
            <v>0.12670000000000001</v>
          </cell>
          <cell r="AN355">
            <v>0.12670000000000001</v>
          </cell>
          <cell r="AO355">
            <v>0.12670000000000001</v>
          </cell>
          <cell r="AP355">
            <v>0.12670000000000001</v>
          </cell>
          <cell r="AQ355">
            <v>0.12670000000000001</v>
          </cell>
          <cell r="AR355">
            <v>0.12670000000000001</v>
          </cell>
          <cell r="AS355">
            <v>0.12670000000000001</v>
          </cell>
          <cell r="AT355">
            <v>0.12670000000000001</v>
          </cell>
          <cell r="AU355">
            <v>0.12670000000000001</v>
          </cell>
          <cell r="AV355">
            <v>0.10240000000000002</v>
          </cell>
          <cell r="AW355">
            <v>0.10240000000000002</v>
          </cell>
          <cell r="AX355">
            <v>9.7600000000000006E-2</v>
          </cell>
          <cell r="AY355">
            <v>9.7600000000000006E-2</v>
          </cell>
          <cell r="AZ355">
            <v>8.7999999999999995E-2</v>
          </cell>
          <cell r="BA355">
            <v>8.7999999999999995E-2</v>
          </cell>
          <cell r="BB355">
            <v>8.7999999999999995E-2</v>
          </cell>
          <cell r="BC355">
            <v>0.1009</v>
          </cell>
          <cell r="BD355">
            <v>0.1009</v>
          </cell>
          <cell r="BE355">
            <v>0.10240000000000002</v>
          </cell>
          <cell r="BF355">
            <v>0.10240000000000002</v>
          </cell>
          <cell r="BG355">
            <v>0.1009</v>
          </cell>
          <cell r="BH355">
            <v>0.12670000000000001</v>
          </cell>
          <cell r="BI355">
            <v>0.12670000000000001</v>
          </cell>
          <cell r="BJ355">
            <v>0.12670000000000001</v>
          </cell>
          <cell r="BK355">
            <v>0.12670000000000001</v>
          </cell>
          <cell r="BL355">
            <v>0.12670000000000001</v>
          </cell>
          <cell r="BM355">
            <v>0.12670000000000001</v>
          </cell>
          <cell r="BN355">
            <v>0.12670000000000001</v>
          </cell>
          <cell r="BO355">
            <v>0.12670000000000001</v>
          </cell>
          <cell r="BP355">
            <v>0.12670000000000001</v>
          </cell>
          <cell r="BQ355">
            <v>0.12670000000000001</v>
          </cell>
          <cell r="BR355">
            <v>0.12670000000000001</v>
          </cell>
          <cell r="BS355">
            <v>0.12670000000000001</v>
          </cell>
          <cell r="BT355" t="str">
            <v>CFE</v>
          </cell>
          <cell r="BU355" t="str">
            <v>INT</v>
          </cell>
          <cell r="BV355">
            <v>28.594999999999999</v>
          </cell>
          <cell r="BW355">
            <v>28.594999999999999</v>
          </cell>
          <cell r="BX355">
            <v>2.8410582567661136</v>
          </cell>
          <cell r="BZ355">
            <v>0</v>
          </cell>
          <cell r="CB355">
            <v>324.10000000000002</v>
          </cell>
          <cell r="CC355">
            <v>350</v>
          </cell>
          <cell r="CD355">
            <v>350</v>
          </cell>
        </row>
        <row r="356">
          <cell r="A356">
            <v>1</v>
          </cell>
          <cell r="B356">
            <v>12</v>
          </cell>
          <cell r="C356" t="str">
            <v>DIC</v>
          </cell>
          <cell r="D356">
            <v>47818</v>
          </cell>
          <cell r="E356">
            <v>2030</v>
          </cell>
          <cell r="F356" t="str">
            <v>PDTE.  P. ELÍAS  CALLES  ( PETACALCO )</v>
          </cell>
          <cell r="G356">
            <v>2</v>
          </cell>
          <cell r="H356" t="str">
            <v>DUAL</v>
          </cell>
          <cell r="I356">
            <v>350</v>
          </cell>
          <cell r="J356">
            <v>350</v>
          </cell>
          <cell r="K356" t="str">
            <v>DIC</v>
          </cell>
          <cell r="L356">
            <v>1993</v>
          </cell>
          <cell r="M356" t="str">
            <v>CEN</v>
          </cell>
          <cell r="N356" t="str">
            <v>LCARDENAS</v>
          </cell>
          <cell r="O356" t="str">
            <v>TER</v>
          </cell>
          <cell r="P356">
            <v>34304</v>
          </cell>
          <cell r="Q356">
            <v>28.594999999999999</v>
          </cell>
          <cell r="R356">
            <v>21.524999999999999</v>
          </cell>
          <cell r="S356">
            <v>318.56394174323384</v>
          </cell>
          <cell r="T356">
            <v>7.3999999999999996E-2</v>
          </cell>
          <cell r="U356">
            <v>2030</v>
          </cell>
          <cell r="V356" t="str">
            <v>S</v>
          </cell>
          <cell r="W356" t="str">
            <v>GRO</v>
          </cell>
          <cell r="X356">
            <v>0.10439999999999999</v>
          </cell>
          <cell r="Y356">
            <v>0.10439999999999999</v>
          </cell>
          <cell r="Z356">
            <v>9.9599999999999994E-2</v>
          </cell>
          <cell r="AA356">
            <v>9.9599999999999994E-2</v>
          </cell>
          <cell r="AB356">
            <v>0.09</v>
          </cell>
          <cell r="AC356">
            <v>0.09</v>
          </cell>
          <cell r="AD356">
            <v>0.09</v>
          </cell>
          <cell r="AE356">
            <v>0.1009</v>
          </cell>
          <cell r="AF356">
            <v>0.1009</v>
          </cell>
          <cell r="AG356">
            <v>0.10439999999999999</v>
          </cell>
          <cell r="AH356">
            <v>0.10439999999999999</v>
          </cell>
          <cell r="AI356">
            <v>0.1009</v>
          </cell>
          <cell r="AJ356">
            <v>6.1499999999999999E-2</v>
          </cell>
          <cell r="AK356">
            <v>6.1499999999999999E-2</v>
          </cell>
          <cell r="AL356">
            <v>6.1499999999999999E-2</v>
          </cell>
          <cell r="AM356">
            <v>6.1499999999999999E-2</v>
          </cell>
          <cell r="AN356">
            <v>6.1499999999999999E-2</v>
          </cell>
          <cell r="AO356">
            <v>6.1499999999999999E-2</v>
          </cell>
          <cell r="AP356">
            <v>6.1499999999999999E-2</v>
          </cell>
          <cell r="AQ356">
            <v>6.1499999999999999E-2</v>
          </cell>
          <cell r="AR356">
            <v>6.1499999999999999E-2</v>
          </cell>
          <cell r="AS356">
            <v>6.1499999999999999E-2</v>
          </cell>
          <cell r="AT356">
            <v>6.1499999999999999E-2</v>
          </cell>
          <cell r="AU356">
            <v>6.1499999999999999E-2</v>
          </cell>
          <cell r="AV356">
            <v>0.10439999999999999</v>
          </cell>
          <cell r="AW356">
            <v>0.10439999999999999</v>
          </cell>
          <cell r="AX356">
            <v>9.9599999999999994E-2</v>
          </cell>
          <cell r="AY356">
            <v>9.9599999999999994E-2</v>
          </cell>
          <cell r="AZ356">
            <v>0.09</v>
          </cell>
          <cell r="BA356">
            <v>0.09</v>
          </cell>
          <cell r="BB356">
            <v>0.09</v>
          </cell>
          <cell r="BC356">
            <v>0.1009</v>
          </cell>
          <cell r="BD356">
            <v>0.1009</v>
          </cell>
          <cell r="BE356">
            <v>0.10439999999999999</v>
          </cell>
          <cell r="BF356">
            <v>0.10439999999999999</v>
          </cell>
          <cell r="BG356">
            <v>0.1009</v>
          </cell>
          <cell r="BH356">
            <v>6.1499999999999999E-2</v>
          </cell>
          <cell r="BI356">
            <v>6.1499999999999999E-2</v>
          </cell>
          <cell r="BJ356">
            <v>6.1499999999999999E-2</v>
          </cell>
          <cell r="BK356">
            <v>6.1499999999999999E-2</v>
          </cell>
          <cell r="BL356">
            <v>6.1499999999999999E-2</v>
          </cell>
          <cell r="BM356">
            <v>6.1499999999999999E-2</v>
          </cell>
          <cell r="BN356">
            <v>6.1499999999999999E-2</v>
          </cell>
          <cell r="BO356">
            <v>6.1499999999999999E-2</v>
          </cell>
          <cell r="BP356">
            <v>6.1499999999999999E-2</v>
          </cell>
          <cell r="BQ356">
            <v>6.1499999999999999E-2</v>
          </cell>
          <cell r="BR356">
            <v>6.1499999999999999E-2</v>
          </cell>
          <cell r="BS356">
            <v>6.1499999999999999E-2</v>
          </cell>
          <cell r="BT356" t="str">
            <v>CFE</v>
          </cell>
          <cell r="BU356" t="str">
            <v>INT</v>
          </cell>
          <cell r="BV356">
            <v>28.594999999999999</v>
          </cell>
          <cell r="BW356">
            <v>28.594999999999999</v>
          </cell>
          <cell r="BX356">
            <v>2.8410582567661136</v>
          </cell>
          <cell r="BZ356">
            <v>0</v>
          </cell>
          <cell r="CB356">
            <v>324.10000000000002</v>
          </cell>
          <cell r="CC356">
            <v>350</v>
          </cell>
          <cell r="CD356">
            <v>350</v>
          </cell>
        </row>
        <row r="357">
          <cell r="A357">
            <v>1</v>
          </cell>
          <cell r="B357">
            <v>12</v>
          </cell>
          <cell r="C357" t="str">
            <v>DIC</v>
          </cell>
          <cell r="D357">
            <v>47818</v>
          </cell>
          <cell r="E357">
            <v>2030</v>
          </cell>
          <cell r="F357" t="str">
            <v>PDTE.  P. ELÍAS  CALLES  ( PETACALCO )</v>
          </cell>
          <cell r="G357">
            <v>4</v>
          </cell>
          <cell r="H357" t="str">
            <v>DUAL</v>
          </cell>
          <cell r="I357">
            <v>350</v>
          </cell>
          <cell r="J357">
            <v>350</v>
          </cell>
          <cell r="K357" t="str">
            <v>DIC</v>
          </cell>
          <cell r="L357">
            <v>1993</v>
          </cell>
          <cell r="M357" t="str">
            <v>CEN</v>
          </cell>
          <cell r="N357" t="str">
            <v>LCARDENAS</v>
          </cell>
          <cell r="O357" t="str">
            <v>TER</v>
          </cell>
          <cell r="P357">
            <v>34304</v>
          </cell>
          <cell r="Q357">
            <v>28.594999999999999</v>
          </cell>
          <cell r="R357">
            <v>17.29</v>
          </cell>
          <cell r="S357">
            <v>318.56394174323384</v>
          </cell>
          <cell r="T357">
            <v>7.3999999999999996E-2</v>
          </cell>
          <cell r="U357">
            <v>2030</v>
          </cell>
          <cell r="V357" t="str">
            <v>S</v>
          </cell>
          <cell r="W357" t="str">
            <v>GRO</v>
          </cell>
          <cell r="X357">
            <v>0.10815</v>
          </cell>
          <cell r="Y357">
            <v>0.10815</v>
          </cell>
          <cell r="Z357">
            <v>0.1031</v>
          </cell>
          <cell r="AA357">
            <v>0.1031</v>
          </cell>
          <cell r="AB357">
            <v>9.2999999999999999E-2</v>
          </cell>
          <cell r="AC357">
            <v>9.2999999999999999E-2</v>
          </cell>
          <cell r="AD357">
            <v>9.2999999999999999E-2</v>
          </cell>
          <cell r="AE357">
            <v>0.1009</v>
          </cell>
          <cell r="AF357">
            <v>0.1009</v>
          </cell>
          <cell r="AG357">
            <v>0.10815</v>
          </cell>
          <cell r="AH357">
            <v>0.10815</v>
          </cell>
          <cell r="AI357">
            <v>0.1009</v>
          </cell>
          <cell r="AJ357">
            <v>4.9399999999999999E-2</v>
          </cell>
          <cell r="AK357">
            <v>4.9399999999999999E-2</v>
          </cell>
          <cell r="AL357">
            <v>4.9399999999999999E-2</v>
          </cell>
          <cell r="AM357">
            <v>4.9399999999999999E-2</v>
          </cell>
          <cell r="AN357">
            <v>4.9399999999999999E-2</v>
          </cell>
          <cell r="AO357">
            <v>4.9399999999999999E-2</v>
          </cell>
          <cell r="AP357">
            <v>4.9399999999999999E-2</v>
          </cell>
          <cell r="AQ357">
            <v>4.9399999999999999E-2</v>
          </cell>
          <cell r="AR357">
            <v>4.9399999999999999E-2</v>
          </cell>
          <cell r="AS357">
            <v>4.9399999999999999E-2</v>
          </cell>
          <cell r="AT357">
            <v>4.9399999999999999E-2</v>
          </cell>
          <cell r="AU357">
            <v>4.9399999999999999E-2</v>
          </cell>
          <cell r="AV357">
            <v>0.10815</v>
          </cell>
          <cell r="AW357">
            <v>0.10815</v>
          </cell>
          <cell r="AX357">
            <v>0.1031</v>
          </cell>
          <cell r="AY357">
            <v>0.1031</v>
          </cell>
          <cell r="AZ357">
            <v>9.2999999999999999E-2</v>
          </cell>
          <cell r="BA357">
            <v>9.2999999999999999E-2</v>
          </cell>
          <cell r="BB357">
            <v>9.2999999999999999E-2</v>
          </cell>
          <cell r="BC357">
            <v>0.1009</v>
          </cell>
          <cell r="BD357">
            <v>0.1009</v>
          </cell>
          <cell r="BE357">
            <v>0.10815</v>
          </cell>
          <cell r="BF357">
            <v>0.10815</v>
          </cell>
          <cell r="BG357">
            <v>0.1009</v>
          </cell>
          <cell r="BH357">
            <v>4.9399999999999999E-2</v>
          </cell>
          <cell r="BI357">
            <v>4.9399999999999999E-2</v>
          </cell>
          <cell r="BJ357">
            <v>4.9399999999999999E-2</v>
          </cell>
          <cell r="BK357">
            <v>4.9399999999999999E-2</v>
          </cell>
          <cell r="BL357">
            <v>4.9399999999999999E-2</v>
          </cell>
          <cell r="BM357">
            <v>4.9399999999999999E-2</v>
          </cell>
          <cell r="BN357">
            <v>4.9399999999999999E-2</v>
          </cell>
          <cell r="BO357">
            <v>4.9399999999999999E-2</v>
          </cell>
          <cell r="BP357">
            <v>4.9399999999999999E-2</v>
          </cell>
          <cell r="BQ357">
            <v>4.9399999999999999E-2</v>
          </cell>
          <cell r="BR357">
            <v>4.9399999999999999E-2</v>
          </cell>
          <cell r="BS357">
            <v>4.9399999999999999E-2</v>
          </cell>
          <cell r="BT357" t="str">
            <v>CFE</v>
          </cell>
          <cell r="BU357" t="str">
            <v>INT</v>
          </cell>
          <cell r="BV357">
            <v>28.594999999999999</v>
          </cell>
          <cell r="BW357">
            <v>28.594999999999999</v>
          </cell>
          <cell r="BX357">
            <v>2.8410582567661136</v>
          </cell>
          <cell r="BZ357">
            <v>0</v>
          </cell>
          <cell r="CB357">
            <v>324.10000000000002</v>
          </cell>
          <cell r="CC357">
            <v>350</v>
          </cell>
          <cell r="CD357">
            <v>350</v>
          </cell>
        </row>
        <row r="358">
          <cell r="A358">
            <v>1</v>
          </cell>
          <cell r="B358">
            <v>7</v>
          </cell>
          <cell r="C358" t="str">
            <v>DIC</v>
          </cell>
          <cell r="D358">
            <v>47818</v>
          </cell>
          <cell r="E358">
            <v>2030</v>
          </cell>
          <cell r="F358" t="str">
            <v>PDTE.  P. ELÍAS  CALLES  ( PETACALCO )</v>
          </cell>
          <cell r="G358">
            <v>5</v>
          </cell>
          <cell r="H358" t="str">
            <v>DUAL</v>
          </cell>
          <cell r="I358">
            <v>350</v>
          </cell>
          <cell r="J358">
            <v>350</v>
          </cell>
          <cell r="K358" t="str">
            <v>JUL</v>
          </cell>
          <cell r="L358">
            <v>1994</v>
          </cell>
          <cell r="M358" t="str">
            <v>CEN</v>
          </cell>
          <cell r="N358" t="str">
            <v>LCARDENAS</v>
          </cell>
          <cell r="O358" t="str">
            <v>TER</v>
          </cell>
          <cell r="P358">
            <v>34516</v>
          </cell>
          <cell r="Q358">
            <v>28.594999999999999</v>
          </cell>
          <cell r="R358">
            <v>14.105</v>
          </cell>
          <cell r="S358">
            <v>318.56394174323384</v>
          </cell>
          <cell r="T358">
            <v>7.3999999999999996E-2</v>
          </cell>
          <cell r="U358">
            <v>2030</v>
          </cell>
          <cell r="V358" t="str">
            <v>S</v>
          </cell>
          <cell r="W358" t="str">
            <v>GRO</v>
          </cell>
          <cell r="X358">
            <v>7.6050000000000006E-2</v>
          </cell>
          <cell r="Y358">
            <v>7.6050000000000006E-2</v>
          </cell>
          <cell r="Z358">
            <v>7.17E-2</v>
          </cell>
          <cell r="AA358">
            <v>7.17E-2</v>
          </cell>
          <cell r="AB358">
            <v>6.3E-2</v>
          </cell>
          <cell r="AC358">
            <v>6.3E-2</v>
          </cell>
          <cell r="AD358">
            <v>6.3E-2</v>
          </cell>
          <cell r="AE358">
            <v>0.1009</v>
          </cell>
          <cell r="AF358">
            <v>0.1009</v>
          </cell>
          <cell r="AG358">
            <v>7.6050000000000006E-2</v>
          </cell>
          <cell r="AH358">
            <v>7.6050000000000006E-2</v>
          </cell>
          <cell r="AI358">
            <v>0.1009</v>
          </cell>
          <cell r="AJ358">
            <v>4.0300000000000002E-2</v>
          </cell>
          <cell r="AK358">
            <v>4.0300000000000002E-2</v>
          </cell>
          <cell r="AL358">
            <v>4.0300000000000002E-2</v>
          </cell>
          <cell r="AM358">
            <v>4.0300000000000002E-2</v>
          </cell>
          <cell r="AN358">
            <v>4.0300000000000002E-2</v>
          </cell>
          <cell r="AO358">
            <v>4.0300000000000002E-2</v>
          </cell>
          <cell r="AP358">
            <v>4.0300000000000002E-2</v>
          </cell>
          <cell r="AQ358">
            <v>4.0300000000000002E-2</v>
          </cell>
          <cell r="AR358">
            <v>4.0300000000000002E-2</v>
          </cell>
          <cell r="AS358">
            <v>4.0300000000000002E-2</v>
          </cell>
          <cell r="AT358">
            <v>4.0300000000000002E-2</v>
          </cell>
          <cell r="AU358">
            <v>4.0300000000000002E-2</v>
          </cell>
          <cell r="AV358">
            <v>7.6050000000000006E-2</v>
          </cell>
          <cell r="AW358">
            <v>7.6050000000000006E-2</v>
          </cell>
          <cell r="AX358">
            <v>7.17E-2</v>
          </cell>
          <cell r="AY358">
            <v>7.17E-2</v>
          </cell>
          <cell r="AZ358">
            <v>6.3E-2</v>
          </cell>
          <cell r="BA358">
            <v>6.3E-2</v>
          </cell>
          <cell r="BB358">
            <v>6.3E-2</v>
          </cell>
          <cell r="BC358">
            <v>0.1009</v>
          </cell>
          <cell r="BD358">
            <v>0.1009</v>
          </cell>
          <cell r="BE358">
            <v>7.6050000000000006E-2</v>
          </cell>
          <cell r="BF358">
            <v>7.6050000000000006E-2</v>
          </cell>
          <cell r="BG358">
            <v>0.1009</v>
          </cell>
          <cell r="BH358">
            <v>4.0300000000000002E-2</v>
          </cell>
          <cell r="BI358">
            <v>4.0300000000000002E-2</v>
          </cell>
          <cell r="BJ358">
            <v>4.0300000000000002E-2</v>
          </cell>
          <cell r="BK358">
            <v>4.0300000000000002E-2</v>
          </cell>
          <cell r="BL358">
            <v>4.0300000000000002E-2</v>
          </cell>
          <cell r="BM358">
            <v>4.0300000000000002E-2</v>
          </cell>
          <cell r="BN358">
            <v>4.0300000000000002E-2</v>
          </cell>
          <cell r="BO358">
            <v>4.0300000000000002E-2</v>
          </cell>
          <cell r="BP358">
            <v>4.0300000000000002E-2</v>
          </cell>
          <cell r="BQ358">
            <v>4.0300000000000002E-2</v>
          </cell>
          <cell r="BR358">
            <v>4.0300000000000002E-2</v>
          </cell>
          <cell r="BS358">
            <v>4.0300000000000002E-2</v>
          </cell>
          <cell r="BT358" t="str">
            <v>CFE</v>
          </cell>
          <cell r="BU358" t="str">
            <v>INT</v>
          </cell>
          <cell r="BV358">
            <v>28.594999999999999</v>
          </cell>
          <cell r="BW358">
            <v>28.594999999999999</v>
          </cell>
          <cell r="BX358">
            <v>2.8410582567661136</v>
          </cell>
          <cell r="BZ358">
            <v>0</v>
          </cell>
          <cell r="CB358">
            <v>324.10000000000002</v>
          </cell>
          <cell r="CC358">
            <v>350</v>
          </cell>
          <cell r="CD358">
            <v>350</v>
          </cell>
        </row>
        <row r="359">
          <cell r="A359">
            <v>1</v>
          </cell>
          <cell r="B359">
            <v>11</v>
          </cell>
          <cell r="C359" t="str">
            <v>DIC</v>
          </cell>
          <cell r="D359">
            <v>47818</v>
          </cell>
          <cell r="E359">
            <v>2030</v>
          </cell>
          <cell r="F359" t="str">
            <v>PDTE.  P. ELÍAS  CALLES  ( PETACALCO )</v>
          </cell>
          <cell r="G359">
            <v>6</v>
          </cell>
          <cell r="H359" t="str">
            <v>DUAL</v>
          </cell>
          <cell r="I359">
            <v>350</v>
          </cell>
          <cell r="J359">
            <v>350</v>
          </cell>
          <cell r="K359" t="str">
            <v>NOV</v>
          </cell>
          <cell r="L359">
            <v>1994</v>
          </cell>
          <cell r="M359" t="str">
            <v>CEN</v>
          </cell>
          <cell r="N359" t="str">
            <v>LCARDENAS</v>
          </cell>
          <cell r="O359" t="str">
            <v>TER</v>
          </cell>
          <cell r="P359">
            <v>34639</v>
          </cell>
          <cell r="Q359">
            <v>28.594999999999999</v>
          </cell>
          <cell r="R359">
            <v>27.894999999999996</v>
          </cell>
          <cell r="S359">
            <v>318.56394174323384</v>
          </cell>
          <cell r="T359">
            <v>7.3999999999999996E-2</v>
          </cell>
          <cell r="U359">
            <v>2030</v>
          </cell>
          <cell r="V359" t="str">
            <v>S</v>
          </cell>
          <cell r="W359" t="str">
            <v>GRO</v>
          </cell>
          <cell r="X359">
            <v>6.5700000000000008E-2</v>
          </cell>
          <cell r="Y359">
            <v>6.5700000000000008E-2</v>
          </cell>
          <cell r="Z359">
            <v>6.08E-2</v>
          </cell>
          <cell r="AA359">
            <v>6.08E-2</v>
          </cell>
          <cell r="AB359">
            <v>5.0999999999999997E-2</v>
          </cell>
          <cell r="AC359">
            <v>5.0999999999999997E-2</v>
          </cell>
          <cell r="AD359">
            <v>5.0999999999999997E-2</v>
          </cell>
          <cell r="AE359">
            <v>0.1009</v>
          </cell>
          <cell r="AF359">
            <v>0.1009</v>
          </cell>
          <cell r="AG359">
            <v>6.5700000000000008E-2</v>
          </cell>
          <cell r="AH359">
            <v>6.5700000000000008E-2</v>
          </cell>
          <cell r="AI359">
            <v>0.1009</v>
          </cell>
          <cell r="AJ359">
            <v>7.9699999999999993E-2</v>
          </cell>
          <cell r="AK359">
            <v>7.9699999999999993E-2</v>
          </cell>
          <cell r="AL359">
            <v>7.9699999999999993E-2</v>
          </cell>
          <cell r="AM359">
            <v>7.9699999999999993E-2</v>
          </cell>
          <cell r="AN359">
            <v>7.9699999999999993E-2</v>
          </cell>
          <cell r="AO359">
            <v>7.9699999999999993E-2</v>
          </cell>
          <cell r="AP359">
            <v>7.9699999999999993E-2</v>
          </cell>
          <cell r="AQ359">
            <v>7.9699999999999993E-2</v>
          </cell>
          <cell r="AR359">
            <v>7.9699999999999993E-2</v>
          </cell>
          <cell r="AS359">
            <v>7.9699999999999993E-2</v>
          </cell>
          <cell r="AT359">
            <v>7.9699999999999993E-2</v>
          </cell>
          <cell r="AU359">
            <v>7.9699999999999993E-2</v>
          </cell>
          <cell r="AV359">
            <v>6.5700000000000008E-2</v>
          </cell>
          <cell r="AW359">
            <v>6.5700000000000008E-2</v>
          </cell>
          <cell r="AX359">
            <v>6.08E-2</v>
          </cell>
          <cell r="AY359">
            <v>6.08E-2</v>
          </cell>
          <cell r="AZ359">
            <v>5.0999999999999997E-2</v>
          </cell>
          <cell r="BA359">
            <v>5.0999999999999997E-2</v>
          </cell>
          <cell r="BB359">
            <v>5.0999999999999997E-2</v>
          </cell>
          <cell r="BC359">
            <v>0.1009</v>
          </cell>
          <cell r="BD359">
            <v>0.1009</v>
          </cell>
          <cell r="BE359">
            <v>6.5700000000000008E-2</v>
          </cell>
          <cell r="BF359">
            <v>6.5700000000000008E-2</v>
          </cell>
          <cell r="BG359">
            <v>0.1009</v>
          </cell>
          <cell r="BH359">
            <v>7.9699999999999993E-2</v>
          </cell>
          <cell r="BI359">
            <v>7.9699999999999993E-2</v>
          </cell>
          <cell r="BJ359">
            <v>7.9699999999999993E-2</v>
          </cell>
          <cell r="BK359">
            <v>7.9699999999999993E-2</v>
          </cell>
          <cell r="BL359">
            <v>7.9699999999999993E-2</v>
          </cell>
          <cell r="BM359">
            <v>7.9699999999999993E-2</v>
          </cell>
          <cell r="BN359">
            <v>7.9699999999999993E-2</v>
          </cell>
          <cell r="BO359">
            <v>7.9699999999999993E-2</v>
          </cell>
          <cell r="BP359">
            <v>7.9699999999999993E-2</v>
          </cell>
          <cell r="BQ359">
            <v>7.9699999999999993E-2</v>
          </cell>
          <cell r="BR359">
            <v>7.9699999999999993E-2</v>
          </cell>
          <cell r="BS359">
            <v>7.9699999999999993E-2</v>
          </cell>
          <cell r="BT359" t="str">
            <v>CFE</v>
          </cell>
          <cell r="BU359" t="str">
            <v>INT</v>
          </cell>
          <cell r="BV359">
            <v>28.594999999999999</v>
          </cell>
          <cell r="BW359">
            <v>28.594999999999999</v>
          </cell>
          <cell r="BX359">
            <v>2.8410582567661136</v>
          </cell>
          <cell r="BZ359">
            <v>0</v>
          </cell>
          <cell r="CB359">
            <v>324.10000000000002</v>
          </cell>
          <cell r="CC359">
            <v>350</v>
          </cell>
          <cell r="CD359">
            <v>350</v>
          </cell>
        </row>
        <row r="360">
          <cell r="A360">
            <v>1</v>
          </cell>
          <cell r="B360">
            <v>11</v>
          </cell>
          <cell r="C360" t="str">
            <v>DIC</v>
          </cell>
          <cell r="D360">
            <v>47818</v>
          </cell>
          <cell r="E360">
            <v>2030</v>
          </cell>
          <cell r="I360">
            <v>0</v>
          </cell>
          <cell r="J360">
            <v>0</v>
          </cell>
          <cell r="K360" t="str">
            <v>NOV</v>
          </cell>
          <cell r="L360">
            <v>1994</v>
          </cell>
          <cell r="M360" t="str">
            <v>ORI</v>
          </cell>
          <cell r="N360" t="str">
            <v>TEMASCAL</v>
          </cell>
          <cell r="O360" t="str">
            <v>TER</v>
          </cell>
          <cell r="P360">
            <v>34639</v>
          </cell>
          <cell r="Q360">
            <v>0</v>
          </cell>
          <cell r="R360">
            <v>0</v>
          </cell>
          <cell r="S360">
            <v>0</v>
          </cell>
          <cell r="T360">
            <v>3.2000000000000001E-2</v>
          </cell>
          <cell r="U360">
            <v>2030</v>
          </cell>
          <cell r="V360" t="str">
            <v>S</v>
          </cell>
          <cell r="W360" t="str">
            <v>OAX</v>
          </cell>
          <cell r="X360">
            <v>0.05</v>
          </cell>
          <cell r="Y360">
            <v>0.05</v>
          </cell>
          <cell r="Z360">
            <v>0.04</v>
          </cell>
          <cell r="AA360">
            <v>0.04</v>
          </cell>
          <cell r="AB360">
            <v>0.04</v>
          </cell>
          <cell r="AC360">
            <v>0.04</v>
          </cell>
          <cell r="AD360">
            <v>0.05</v>
          </cell>
          <cell r="AE360">
            <v>0.04</v>
          </cell>
          <cell r="AF360">
            <v>0.04</v>
          </cell>
          <cell r="AG360">
            <v>0.03</v>
          </cell>
          <cell r="AH360">
            <v>0.04</v>
          </cell>
          <cell r="AI360">
            <v>0.03</v>
          </cell>
          <cell r="AJ360">
            <v>0.56999999999999995</v>
          </cell>
          <cell r="AK360">
            <v>0.56999999999999995</v>
          </cell>
          <cell r="AL360">
            <v>0.56999999999999995</v>
          </cell>
          <cell r="AM360">
            <v>0.56999999999999995</v>
          </cell>
          <cell r="AN360">
            <v>0.56999999999999995</v>
          </cell>
          <cell r="AO360">
            <v>0.56999999999999995</v>
          </cell>
          <cell r="AP360">
            <v>0.56999999999999995</v>
          </cell>
          <cell r="AQ360">
            <v>0.56999999999999995</v>
          </cell>
          <cell r="AR360">
            <v>0.56999999999999995</v>
          </cell>
          <cell r="AS360">
            <v>0.56999999999999995</v>
          </cell>
          <cell r="AT360">
            <v>0.56999999999999995</v>
          </cell>
          <cell r="AU360">
            <v>0.56999999999999995</v>
          </cell>
          <cell r="AV360">
            <v>0.05</v>
          </cell>
          <cell r="AW360">
            <v>0.05</v>
          </cell>
          <cell r="AX360">
            <v>0.04</v>
          </cell>
          <cell r="AY360">
            <v>0.04</v>
          </cell>
          <cell r="AZ360">
            <v>0.04</v>
          </cell>
          <cell r="BA360">
            <v>0.04</v>
          </cell>
          <cell r="BB360">
            <v>0.05</v>
          </cell>
          <cell r="BC360">
            <v>0.04</v>
          </cell>
          <cell r="BD360">
            <v>0.04</v>
          </cell>
          <cell r="BE360">
            <v>0.03</v>
          </cell>
          <cell r="BF360">
            <v>0.04</v>
          </cell>
          <cell r="BG360">
            <v>0.03</v>
          </cell>
          <cell r="BH360">
            <v>0.56999999999999995</v>
          </cell>
          <cell r="BI360">
            <v>0.56999999999999995</v>
          </cell>
          <cell r="BJ360">
            <v>0.56999999999999995</v>
          </cell>
          <cell r="BK360">
            <v>0.56999999999999995</v>
          </cell>
          <cell r="BL360">
            <v>0.56999999999999995</v>
          </cell>
          <cell r="BM360">
            <v>0.56999999999999995</v>
          </cell>
          <cell r="BN360">
            <v>0.56999999999999995</v>
          </cell>
          <cell r="BO360">
            <v>0.56999999999999995</v>
          </cell>
          <cell r="BP360">
            <v>0.56999999999999995</v>
          </cell>
          <cell r="BQ360">
            <v>0.56999999999999995</v>
          </cell>
          <cell r="BR360">
            <v>0.56999999999999995</v>
          </cell>
          <cell r="BS360">
            <v>0.56999999999999995</v>
          </cell>
          <cell r="BT360" t="str">
            <v>CFE</v>
          </cell>
          <cell r="BU360" t="str">
            <v>INT</v>
          </cell>
          <cell r="BV360">
            <v>0</v>
          </cell>
          <cell r="BW360">
            <v>0</v>
          </cell>
          <cell r="BX360">
            <v>0</v>
          </cell>
          <cell r="BY360">
            <v>0.9</v>
          </cell>
          <cell r="BZ360">
            <v>0</v>
          </cell>
          <cell r="CB360">
            <v>0</v>
          </cell>
          <cell r="CC360">
            <v>0</v>
          </cell>
          <cell r="CD360">
            <v>0</v>
          </cell>
        </row>
        <row r="361">
          <cell r="A361">
            <v>1</v>
          </cell>
          <cell r="B361">
            <v>11</v>
          </cell>
          <cell r="C361" t="str">
            <v>DIC</v>
          </cell>
          <cell r="D361">
            <v>47818</v>
          </cell>
          <cell r="E361">
            <v>2030</v>
          </cell>
          <cell r="I361">
            <v>0</v>
          </cell>
          <cell r="J361">
            <v>0</v>
          </cell>
          <cell r="K361" t="str">
            <v>NOV</v>
          </cell>
          <cell r="L361">
            <v>1994</v>
          </cell>
          <cell r="M361" t="str">
            <v>ORI</v>
          </cell>
          <cell r="N361" t="str">
            <v>TEMASCAL</v>
          </cell>
          <cell r="O361" t="str">
            <v>TER</v>
          </cell>
          <cell r="P361">
            <v>34639</v>
          </cell>
          <cell r="Q361">
            <v>0</v>
          </cell>
          <cell r="R361">
            <v>0</v>
          </cell>
          <cell r="S361">
            <v>0</v>
          </cell>
          <cell r="T361">
            <v>3.2000000000000001E-2</v>
          </cell>
          <cell r="U361">
            <v>2030</v>
          </cell>
          <cell r="V361" t="str">
            <v>S</v>
          </cell>
          <cell r="W361" t="str">
            <v>OAX</v>
          </cell>
          <cell r="X361">
            <v>0.05</v>
          </cell>
          <cell r="Y361">
            <v>0.05</v>
          </cell>
          <cell r="Z361">
            <v>0.04</v>
          </cell>
          <cell r="AA361">
            <v>0.04</v>
          </cell>
          <cell r="AB361">
            <v>0.04</v>
          </cell>
          <cell r="AC361">
            <v>0.04</v>
          </cell>
          <cell r="AD361">
            <v>0.05</v>
          </cell>
          <cell r="AE361">
            <v>0.04</v>
          </cell>
          <cell r="AF361">
            <v>0.04</v>
          </cell>
          <cell r="AG361">
            <v>0.03</v>
          </cell>
          <cell r="AH361">
            <v>0.04</v>
          </cell>
          <cell r="AI361">
            <v>0.03</v>
          </cell>
          <cell r="AJ361">
            <v>0.56999999999999995</v>
          </cell>
          <cell r="AK361">
            <v>0.56999999999999995</v>
          </cell>
          <cell r="AL361">
            <v>0.56999999999999995</v>
          </cell>
          <cell r="AM361">
            <v>0.56999999999999995</v>
          </cell>
          <cell r="AN361">
            <v>0.56999999999999995</v>
          </cell>
          <cell r="AO361">
            <v>0.56999999999999995</v>
          </cell>
          <cell r="AP361">
            <v>0.56999999999999995</v>
          </cell>
          <cell r="AQ361">
            <v>0.56999999999999995</v>
          </cell>
          <cell r="AR361">
            <v>0.56999999999999995</v>
          </cell>
          <cell r="AS361">
            <v>0.56999999999999995</v>
          </cell>
          <cell r="AT361">
            <v>0.56999999999999995</v>
          </cell>
          <cell r="AU361">
            <v>0.56999999999999995</v>
          </cell>
          <cell r="AV361">
            <v>0.05</v>
          </cell>
          <cell r="AW361">
            <v>0.05</v>
          </cell>
          <cell r="AX361">
            <v>0.04</v>
          </cell>
          <cell r="AY361">
            <v>0.04</v>
          </cell>
          <cell r="AZ361">
            <v>0.04</v>
          </cell>
          <cell r="BA361">
            <v>0.04</v>
          </cell>
          <cell r="BB361">
            <v>0.05</v>
          </cell>
          <cell r="BC361">
            <v>0.04</v>
          </cell>
          <cell r="BD361">
            <v>0.04</v>
          </cell>
          <cell r="BE361">
            <v>0.03</v>
          </cell>
          <cell r="BF361">
            <v>0.04</v>
          </cell>
          <cell r="BG361">
            <v>0.03</v>
          </cell>
          <cell r="BH361">
            <v>0.56999999999999995</v>
          </cell>
          <cell r="BI361">
            <v>0.56999999999999995</v>
          </cell>
          <cell r="BJ361">
            <v>0.56999999999999995</v>
          </cell>
          <cell r="BK361">
            <v>0.56999999999999995</v>
          </cell>
          <cell r="BL361">
            <v>0.56999999999999995</v>
          </cell>
          <cell r="BM361">
            <v>0.56999999999999995</v>
          </cell>
          <cell r="BN361">
            <v>0.56999999999999995</v>
          </cell>
          <cell r="BO361">
            <v>0.56999999999999995</v>
          </cell>
          <cell r="BP361">
            <v>0.56999999999999995</v>
          </cell>
          <cell r="BQ361">
            <v>0.56999999999999995</v>
          </cell>
          <cell r="BR361">
            <v>0.56999999999999995</v>
          </cell>
          <cell r="BS361">
            <v>0.56999999999999995</v>
          </cell>
          <cell r="BT361" t="str">
            <v>CFE</v>
          </cell>
          <cell r="BU361" t="str">
            <v>INT</v>
          </cell>
          <cell r="BV361">
            <v>0</v>
          </cell>
          <cell r="BW361">
            <v>0</v>
          </cell>
          <cell r="BX361">
            <v>0</v>
          </cell>
          <cell r="BY361">
            <v>0.9</v>
          </cell>
          <cell r="BZ361">
            <v>0</v>
          </cell>
          <cell r="CB361">
            <v>0</v>
          </cell>
          <cell r="CC361">
            <v>0</v>
          </cell>
          <cell r="CD361">
            <v>0</v>
          </cell>
        </row>
        <row r="362">
          <cell r="A362">
            <v>1</v>
          </cell>
          <cell r="B362">
            <v>11</v>
          </cell>
          <cell r="C362" t="str">
            <v>DIC</v>
          </cell>
          <cell r="D362">
            <v>47818</v>
          </cell>
          <cell r="E362">
            <v>2030</v>
          </cell>
          <cell r="F362" t="str">
            <v>LA    VENTA</v>
          </cell>
          <cell r="G362">
            <v>3</v>
          </cell>
          <cell r="H362" t="str">
            <v>EOL</v>
          </cell>
          <cell r="I362">
            <v>0.22500000000000001</v>
          </cell>
          <cell r="J362">
            <v>0.22500000000000001</v>
          </cell>
          <cell r="K362" t="str">
            <v>NOV</v>
          </cell>
          <cell r="L362">
            <v>1994</v>
          </cell>
          <cell r="M362" t="str">
            <v>ORI</v>
          </cell>
          <cell r="N362" t="str">
            <v>TEMASCAL</v>
          </cell>
          <cell r="O362" t="str">
            <v>EOL</v>
          </cell>
          <cell r="P362">
            <v>34639</v>
          </cell>
          <cell r="Q362">
            <v>6.7499999999999999E-3</v>
          </cell>
          <cell r="R362">
            <v>1.2824999999999994E-2</v>
          </cell>
          <cell r="S362">
            <v>1.5749999999999986E-2</v>
          </cell>
          <cell r="T362">
            <v>3.2000000000000001E-2</v>
          </cell>
          <cell r="U362">
            <v>2030</v>
          </cell>
          <cell r="V362" t="str">
            <v>S</v>
          </cell>
          <cell r="W362" t="str">
            <v>OAX</v>
          </cell>
          <cell r="X362">
            <v>0.05</v>
          </cell>
          <cell r="Y362">
            <v>0.05</v>
          </cell>
          <cell r="Z362">
            <v>0.04</v>
          </cell>
          <cell r="AA362">
            <v>0.04</v>
          </cell>
          <cell r="AB362">
            <v>0.04</v>
          </cell>
          <cell r="AC362">
            <v>0.04</v>
          </cell>
          <cell r="AD362">
            <v>0.05</v>
          </cell>
          <cell r="AE362">
            <v>0.04</v>
          </cell>
          <cell r="AF362">
            <v>0.04</v>
          </cell>
          <cell r="AG362">
            <v>0.03</v>
          </cell>
          <cell r="AH362">
            <v>0.04</v>
          </cell>
          <cell r="AI362">
            <v>0.03</v>
          </cell>
          <cell r="AJ362">
            <v>0.56999999999999995</v>
          </cell>
          <cell r="AK362">
            <v>0.56999999999999995</v>
          </cell>
          <cell r="AL362">
            <v>0.56999999999999995</v>
          </cell>
          <cell r="AM362">
            <v>0.56999999999999995</v>
          </cell>
          <cell r="AN362">
            <v>0.56999999999999995</v>
          </cell>
          <cell r="AO362">
            <v>0.56999999999999995</v>
          </cell>
          <cell r="AP362">
            <v>0.56999999999999995</v>
          </cell>
          <cell r="AQ362">
            <v>0.56999999999999995</v>
          </cell>
          <cell r="AR362">
            <v>0.56999999999999995</v>
          </cell>
          <cell r="AS362">
            <v>0.56999999999999995</v>
          </cell>
          <cell r="AT362">
            <v>0.56999999999999995</v>
          </cell>
          <cell r="AU362">
            <v>0.56999999999999995</v>
          </cell>
          <cell r="AV362">
            <v>0.05</v>
          </cell>
          <cell r="AW362">
            <v>0.05</v>
          </cell>
          <cell r="AX362">
            <v>0.04</v>
          </cell>
          <cell r="AY362">
            <v>0.04</v>
          </cell>
          <cell r="AZ362">
            <v>0.04</v>
          </cell>
          <cell r="BA362">
            <v>0.04</v>
          </cell>
          <cell r="BB362">
            <v>0.05</v>
          </cell>
          <cell r="BC362">
            <v>0.04</v>
          </cell>
          <cell r="BD362">
            <v>0.04</v>
          </cell>
          <cell r="BE362">
            <v>0.03</v>
          </cell>
          <cell r="BF362">
            <v>0.04</v>
          </cell>
          <cell r="BG362">
            <v>0.03</v>
          </cell>
          <cell r="BH362">
            <v>0.56999999999999995</v>
          </cell>
          <cell r="BI362">
            <v>0.56999999999999995</v>
          </cell>
          <cell r="BJ362">
            <v>0.56999999999999995</v>
          </cell>
          <cell r="BK362">
            <v>0.56999999999999995</v>
          </cell>
          <cell r="BL362">
            <v>0.56999999999999995</v>
          </cell>
          <cell r="BM362">
            <v>0.56999999999999995</v>
          </cell>
          <cell r="BN362">
            <v>0.56999999999999995</v>
          </cell>
          <cell r="BO362">
            <v>0.56999999999999995</v>
          </cell>
          <cell r="BP362">
            <v>0.56999999999999995</v>
          </cell>
          <cell r="BQ362">
            <v>0.56999999999999995</v>
          </cell>
          <cell r="BR362">
            <v>0.56999999999999995</v>
          </cell>
          <cell r="BS362">
            <v>0.56999999999999995</v>
          </cell>
          <cell r="BT362" t="str">
            <v>CFE</v>
          </cell>
          <cell r="BU362" t="str">
            <v>INT</v>
          </cell>
          <cell r="BV362">
            <v>6.7499999999999999E-3</v>
          </cell>
          <cell r="BW362">
            <v>6.7499999999999999E-3</v>
          </cell>
          <cell r="BX362">
            <v>0</v>
          </cell>
          <cell r="BY362">
            <v>0.9</v>
          </cell>
          <cell r="BZ362">
            <v>0.20250000000000001</v>
          </cell>
          <cell r="CB362">
            <v>0.21779999999999999</v>
          </cell>
          <cell r="CC362">
            <v>0.22500000000000001</v>
          </cell>
          <cell r="CD362">
            <v>0.22500000000000001</v>
          </cell>
        </row>
        <row r="363">
          <cell r="A363">
            <v>1</v>
          </cell>
          <cell r="B363">
            <v>11</v>
          </cell>
          <cell r="C363" t="str">
            <v>DIC</v>
          </cell>
          <cell r="D363">
            <v>47818</v>
          </cell>
          <cell r="E363">
            <v>2030</v>
          </cell>
          <cell r="F363" t="str">
            <v>LA    VENTA</v>
          </cell>
          <cell r="G363">
            <v>4</v>
          </cell>
          <cell r="H363" t="str">
            <v>EOL</v>
          </cell>
          <cell r="I363">
            <v>0.22500000000000001</v>
          </cell>
          <cell r="J363">
            <v>0.22500000000000001</v>
          </cell>
          <cell r="K363" t="str">
            <v>NOV</v>
          </cell>
          <cell r="L363">
            <v>1994</v>
          </cell>
          <cell r="M363" t="str">
            <v>ORI</v>
          </cell>
          <cell r="N363" t="str">
            <v>TEMASCAL</v>
          </cell>
          <cell r="O363" t="str">
            <v>EOL</v>
          </cell>
          <cell r="P363">
            <v>34639</v>
          </cell>
          <cell r="Q363">
            <v>6.7499999999999999E-3</v>
          </cell>
          <cell r="R363">
            <v>1.2824999999999994E-2</v>
          </cell>
          <cell r="S363">
            <v>1.5749999999999986E-2</v>
          </cell>
          <cell r="T363">
            <v>3.2000000000000001E-2</v>
          </cell>
          <cell r="U363">
            <v>2030</v>
          </cell>
          <cell r="V363" t="str">
            <v>S</v>
          </cell>
          <cell r="W363" t="str">
            <v>OAX</v>
          </cell>
          <cell r="X363">
            <v>0.05</v>
          </cell>
          <cell r="Y363">
            <v>0.05</v>
          </cell>
          <cell r="Z363">
            <v>0.04</v>
          </cell>
          <cell r="AA363">
            <v>0.04</v>
          </cell>
          <cell r="AB363">
            <v>0.04</v>
          </cell>
          <cell r="AC363">
            <v>0.04</v>
          </cell>
          <cell r="AD363">
            <v>0.05</v>
          </cell>
          <cell r="AE363">
            <v>0.04</v>
          </cell>
          <cell r="AF363">
            <v>0.04</v>
          </cell>
          <cell r="AG363">
            <v>0.03</v>
          </cell>
          <cell r="AH363">
            <v>0.04</v>
          </cell>
          <cell r="AI363">
            <v>0.03</v>
          </cell>
          <cell r="AJ363">
            <v>0.56999999999999995</v>
          </cell>
          <cell r="AK363">
            <v>0.56999999999999995</v>
          </cell>
          <cell r="AL363">
            <v>0.56999999999999995</v>
          </cell>
          <cell r="AM363">
            <v>0.56999999999999995</v>
          </cell>
          <cell r="AN363">
            <v>0.56999999999999995</v>
          </cell>
          <cell r="AO363">
            <v>0.56999999999999995</v>
          </cell>
          <cell r="AP363">
            <v>0.56999999999999995</v>
          </cell>
          <cell r="AQ363">
            <v>0.56999999999999995</v>
          </cell>
          <cell r="AR363">
            <v>0.56999999999999995</v>
          </cell>
          <cell r="AS363">
            <v>0.56999999999999995</v>
          </cell>
          <cell r="AT363">
            <v>0.56999999999999995</v>
          </cell>
          <cell r="AU363">
            <v>0.56999999999999995</v>
          </cell>
          <cell r="AV363">
            <v>0.05</v>
          </cell>
          <cell r="AW363">
            <v>0.05</v>
          </cell>
          <cell r="AX363">
            <v>0.04</v>
          </cell>
          <cell r="AY363">
            <v>0.04</v>
          </cell>
          <cell r="AZ363">
            <v>0.04</v>
          </cell>
          <cell r="BA363">
            <v>0.04</v>
          </cell>
          <cell r="BB363">
            <v>0.05</v>
          </cell>
          <cell r="BC363">
            <v>0.04</v>
          </cell>
          <cell r="BD363">
            <v>0.04</v>
          </cell>
          <cell r="BE363">
            <v>0.03</v>
          </cell>
          <cell r="BF363">
            <v>0.04</v>
          </cell>
          <cell r="BG363">
            <v>0.03</v>
          </cell>
          <cell r="BH363">
            <v>0.56999999999999995</v>
          </cell>
          <cell r="BI363">
            <v>0.56999999999999995</v>
          </cell>
          <cell r="BJ363">
            <v>0.56999999999999995</v>
          </cell>
          <cell r="BK363">
            <v>0.56999999999999995</v>
          </cell>
          <cell r="BL363">
            <v>0.56999999999999995</v>
          </cell>
          <cell r="BM363">
            <v>0.56999999999999995</v>
          </cell>
          <cell r="BN363">
            <v>0.56999999999999995</v>
          </cell>
          <cell r="BO363">
            <v>0.56999999999999995</v>
          </cell>
          <cell r="BP363">
            <v>0.56999999999999995</v>
          </cell>
          <cell r="BQ363">
            <v>0.56999999999999995</v>
          </cell>
          <cell r="BR363">
            <v>0.56999999999999995</v>
          </cell>
          <cell r="BS363">
            <v>0.56999999999999995</v>
          </cell>
          <cell r="BT363" t="str">
            <v>CFE</v>
          </cell>
          <cell r="BU363" t="str">
            <v>INT</v>
          </cell>
          <cell r="BV363">
            <v>6.7499999999999999E-3</v>
          </cell>
          <cell r="BW363">
            <v>6.7499999999999999E-3</v>
          </cell>
          <cell r="BX363">
            <v>0</v>
          </cell>
          <cell r="BY363">
            <v>0.9</v>
          </cell>
          <cell r="BZ363">
            <v>0.20250000000000001</v>
          </cell>
          <cell r="CB363">
            <v>0.21779999999999999</v>
          </cell>
          <cell r="CC363">
            <v>0.22500000000000001</v>
          </cell>
          <cell r="CD363">
            <v>0.22500000000000001</v>
          </cell>
        </row>
        <row r="364">
          <cell r="A364">
            <v>1</v>
          </cell>
          <cell r="B364">
            <v>11</v>
          </cell>
          <cell r="C364" t="str">
            <v>DIC</v>
          </cell>
          <cell r="D364">
            <v>47818</v>
          </cell>
          <cell r="E364">
            <v>2030</v>
          </cell>
          <cell r="F364" t="str">
            <v>LA    VENTA</v>
          </cell>
          <cell r="G364">
            <v>5</v>
          </cell>
          <cell r="H364" t="str">
            <v>EOL</v>
          </cell>
          <cell r="I364">
            <v>0.22500000000000001</v>
          </cell>
          <cell r="J364">
            <v>0.22500000000000001</v>
          </cell>
          <cell r="K364" t="str">
            <v>NOV</v>
          </cell>
          <cell r="L364">
            <v>1994</v>
          </cell>
          <cell r="M364" t="str">
            <v>ORI</v>
          </cell>
          <cell r="N364" t="str">
            <v>TEMASCAL</v>
          </cell>
          <cell r="O364" t="str">
            <v>EOL</v>
          </cell>
          <cell r="P364">
            <v>34639</v>
          </cell>
          <cell r="Q364">
            <v>6.7499999999999999E-3</v>
          </cell>
          <cell r="R364">
            <v>1.2824999999999994E-2</v>
          </cell>
          <cell r="S364">
            <v>1.5749999999999986E-2</v>
          </cell>
          <cell r="T364">
            <v>3.2000000000000001E-2</v>
          </cell>
          <cell r="U364">
            <v>2030</v>
          </cell>
          <cell r="V364" t="str">
            <v>S</v>
          </cell>
          <cell r="W364" t="str">
            <v>OAX</v>
          </cell>
          <cell r="X364">
            <v>0.05</v>
          </cell>
          <cell r="Y364">
            <v>0.05</v>
          </cell>
          <cell r="Z364">
            <v>0.04</v>
          </cell>
          <cell r="AA364">
            <v>0.04</v>
          </cell>
          <cell r="AB364">
            <v>0.04</v>
          </cell>
          <cell r="AC364">
            <v>0.04</v>
          </cell>
          <cell r="AD364">
            <v>0.05</v>
          </cell>
          <cell r="AE364">
            <v>0.04</v>
          </cell>
          <cell r="AF364">
            <v>0.04</v>
          </cell>
          <cell r="AG364">
            <v>0.03</v>
          </cell>
          <cell r="AH364">
            <v>0.04</v>
          </cell>
          <cell r="AI364">
            <v>0.03</v>
          </cell>
          <cell r="AJ364">
            <v>0.56999999999999995</v>
          </cell>
          <cell r="AK364">
            <v>0.56999999999999995</v>
          </cell>
          <cell r="AL364">
            <v>0.56999999999999995</v>
          </cell>
          <cell r="AM364">
            <v>0.56999999999999995</v>
          </cell>
          <cell r="AN364">
            <v>0.56999999999999995</v>
          </cell>
          <cell r="AO364">
            <v>0.56999999999999995</v>
          </cell>
          <cell r="AP364">
            <v>0.56999999999999995</v>
          </cell>
          <cell r="AQ364">
            <v>0.56999999999999995</v>
          </cell>
          <cell r="AR364">
            <v>0.56999999999999995</v>
          </cell>
          <cell r="AS364">
            <v>0.56999999999999995</v>
          </cell>
          <cell r="AT364">
            <v>0.56999999999999995</v>
          </cell>
          <cell r="AU364">
            <v>0.56999999999999995</v>
          </cell>
          <cell r="AV364">
            <v>0.05</v>
          </cell>
          <cell r="AW364">
            <v>0.05</v>
          </cell>
          <cell r="AX364">
            <v>0.04</v>
          </cell>
          <cell r="AY364">
            <v>0.04</v>
          </cell>
          <cell r="AZ364">
            <v>0.04</v>
          </cell>
          <cell r="BA364">
            <v>0.04</v>
          </cell>
          <cell r="BB364">
            <v>0.05</v>
          </cell>
          <cell r="BC364">
            <v>0.04</v>
          </cell>
          <cell r="BD364">
            <v>0.04</v>
          </cell>
          <cell r="BE364">
            <v>0.03</v>
          </cell>
          <cell r="BF364">
            <v>0.04</v>
          </cell>
          <cell r="BG364">
            <v>0.03</v>
          </cell>
          <cell r="BH364">
            <v>0.56999999999999995</v>
          </cell>
          <cell r="BI364">
            <v>0.56999999999999995</v>
          </cell>
          <cell r="BJ364">
            <v>0.56999999999999995</v>
          </cell>
          <cell r="BK364">
            <v>0.56999999999999995</v>
          </cell>
          <cell r="BL364">
            <v>0.56999999999999995</v>
          </cell>
          <cell r="BM364">
            <v>0.56999999999999995</v>
          </cell>
          <cell r="BN364">
            <v>0.56999999999999995</v>
          </cell>
          <cell r="BO364">
            <v>0.56999999999999995</v>
          </cell>
          <cell r="BP364">
            <v>0.56999999999999995</v>
          </cell>
          <cell r="BQ364">
            <v>0.56999999999999995</v>
          </cell>
          <cell r="BR364">
            <v>0.56999999999999995</v>
          </cell>
          <cell r="BS364">
            <v>0.56999999999999995</v>
          </cell>
          <cell r="BT364" t="str">
            <v>CFE</v>
          </cell>
          <cell r="BU364" t="str">
            <v>INT</v>
          </cell>
          <cell r="BV364">
            <v>6.7499999999999999E-3</v>
          </cell>
          <cell r="BW364">
            <v>6.7499999999999999E-3</v>
          </cell>
          <cell r="BX364">
            <v>0</v>
          </cell>
          <cell r="BY364">
            <v>0.9</v>
          </cell>
          <cell r="BZ364">
            <v>0.20250000000000001</v>
          </cell>
          <cell r="CB364">
            <v>0.21779999999999999</v>
          </cell>
          <cell r="CC364">
            <v>0.22500000000000001</v>
          </cell>
          <cell r="CD364">
            <v>0.22500000000000001</v>
          </cell>
        </row>
        <row r="365">
          <cell r="A365">
            <v>1</v>
          </cell>
          <cell r="B365">
            <v>11</v>
          </cell>
          <cell r="C365" t="str">
            <v>DIC</v>
          </cell>
          <cell r="D365">
            <v>47818</v>
          </cell>
          <cell r="E365">
            <v>2030</v>
          </cell>
          <cell r="I365">
            <v>0</v>
          </cell>
          <cell r="J365">
            <v>0</v>
          </cell>
          <cell r="K365" t="str">
            <v>NOV</v>
          </cell>
          <cell r="L365">
            <v>1994</v>
          </cell>
          <cell r="M365" t="str">
            <v>ORI</v>
          </cell>
          <cell r="N365" t="str">
            <v>TEMASCAL</v>
          </cell>
          <cell r="O365" t="str">
            <v>TER</v>
          </cell>
          <cell r="P365">
            <v>34639</v>
          </cell>
          <cell r="Q365">
            <v>0</v>
          </cell>
          <cell r="R365">
            <v>0</v>
          </cell>
          <cell r="S365">
            <v>0</v>
          </cell>
          <cell r="T365">
            <v>3.2000000000000001E-2</v>
          </cell>
          <cell r="U365">
            <v>2030</v>
          </cell>
          <cell r="V365" t="str">
            <v>S</v>
          </cell>
          <cell r="W365" t="str">
            <v>OAX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 t="str">
            <v>CFE</v>
          </cell>
          <cell r="BU365" t="str">
            <v>INT</v>
          </cell>
          <cell r="BV365">
            <v>0</v>
          </cell>
          <cell r="BW365">
            <v>0</v>
          </cell>
          <cell r="BX365">
            <v>0</v>
          </cell>
          <cell r="BY365">
            <v>0.9</v>
          </cell>
          <cell r="BZ365">
            <v>0</v>
          </cell>
          <cell r="CB365">
            <v>0</v>
          </cell>
          <cell r="CC365">
            <v>0</v>
          </cell>
          <cell r="CD365">
            <v>0</v>
          </cell>
        </row>
        <row r="366">
          <cell r="A366">
            <v>1</v>
          </cell>
          <cell r="B366">
            <v>11</v>
          </cell>
          <cell r="C366" t="str">
            <v>DIC</v>
          </cell>
          <cell r="D366">
            <v>47818</v>
          </cell>
          <cell r="E366">
            <v>2030</v>
          </cell>
          <cell r="F366" t="str">
            <v>LA    VENTA</v>
          </cell>
          <cell r="G366">
            <v>7</v>
          </cell>
          <cell r="H366" t="str">
            <v>EOL</v>
          </cell>
          <cell r="I366">
            <v>0.22500000000000001</v>
          </cell>
          <cell r="J366">
            <v>0.22500000000000001</v>
          </cell>
          <cell r="K366" t="str">
            <v>NOV</v>
          </cell>
          <cell r="L366">
            <v>1994</v>
          </cell>
          <cell r="M366" t="str">
            <v>ORI</v>
          </cell>
          <cell r="N366" t="str">
            <v>TEMASCAL</v>
          </cell>
          <cell r="O366" t="str">
            <v>EOL</v>
          </cell>
          <cell r="P366">
            <v>34639</v>
          </cell>
          <cell r="Q366">
            <v>6.7499999999999999E-3</v>
          </cell>
          <cell r="R366">
            <v>1.2824999999999994E-2</v>
          </cell>
          <cell r="S366">
            <v>1.5749999999999986E-2</v>
          </cell>
          <cell r="T366">
            <v>3.2000000000000001E-2</v>
          </cell>
          <cell r="U366">
            <v>2030</v>
          </cell>
          <cell r="V366" t="str">
            <v>S</v>
          </cell>
          <cell r="W366" t="str">
            <v>OAX</v>
          </cell>
          <cell r="X366">
            <v>0.05</v>
          </cell>
          <cell r="Y366">
            <v>0.05</v>
          </cell>
          <cell r="Z366">
            <v>0.04</v>
          </cell>
          <cell r="AA366">
            <v>0.04</v>
          </cell>
          <cell r="AB366">
            <v>0.04</v>
          </cell>
          <cell r="AC366">
            <v>0.04</v>
          </cell>
          <cell r="AD366">
            <v>0.05</v>
          </cell>
          <cell r="AE366">
            <v>0.04</v>
          </cell>
          <cell r="AF366">
            <v>0.04</v>
          </cell>
          <cell r="AG366">
            <v>0.03</v>
          </cell>
          <cell r="AH366">
            <v>0.04</v>
          </cell>
          <cell r="AI366">
            <v>0.03</v>
          </cell>
          <cell r="AJ366">
            <v>0.56999999999999995</v>
          </cell>
          <cell r="AK366">
            <v>0.56999999999999995</v>
          </cell>
          <cell r="AL366">
            <v>0.56999999999999995</v>
          </cell>
          <cell r="AM366">
            <v>0.56999999999999995</v>
          </cell>
          <cell r="AN366">
            <v>0.56999999999999995</v>
          </cell>
          <cell r="AO366">
            <v>0.56999999999999995</v>
          </cell>
          <cell r="AP366">
            <v>0.56999999999999995</v>
          </cell>
          <cell r="AQ366">
            <v>0.56999999999999995</v>
          </cell>
          <cell r="AR366">
            <v>0.56999999999999995</v>
          </cell>
          <cell r="AS366">
            <v>0.56999999999999995</v>
          </cell>
          <cell r="AT366">
            <v>0.56999999999999995</v>
          </cell>
          <cell r="AU366">
            <v>0.56999999999999995</v>
          </cell>
          <cell r="AV366">
            <v>0.05</v>
          </cell>
          <cell r="AW366">
            <v>0.05</v>
          </cell>
          <cell r="AX366">
            <v>0.04</v>
          </cell>
          <cell r="AY366">
            <v>0.04</v>
          </cell>
          <cell r="AZ366">
            <v>0.04</v>
          </cell>
          <cell r="BA366">
            <v>0.04</v>
          </cell>
          <cell r="BB366">
            <v>0.05</v>
          </cell>
          <cell r="BC366">
            <v>0.04</v>
          </cell>
          <cell r="BD366">
            <v>0.04</v>
          </cell>
          <cell r="BE366">
            <v>0.03</v>
          </cell>
          <cell r="BF366">
            <v>0.04</v>
          </cell>
          <cell r="BG366">
            <v>0.03</v>
          </cell>
          <cell r="BH366">
            <v>0.56999999999999995</v>
          </cell>
          <cell r="BI366">
            <v>0.56999999999999995</v>
          </cell>
          <cell r="BJ366">
            <v>0.56999999999999995</v>
          </cell>
          <cell r="BK366">
            <v>0.56999999999999995</v>
          </cell>
          <cell r="BL366">
            <v>0.56999999999999995</v>
          </cell>
          <cell r="BM366">
            <v>0.56999999999999995</v>
          </cell>
          <cell r="BN366">
            <v>0.56999999999999995</v>
          </cell>
          <cell r="BO366">
            <v>0.56999999999999995</v>
          </cell>
          <cell r="BP366">
            <v>0.56999999999999995</v>
          </cell>
          <cell r="BQ366">
            <v>0.56999999999999995</v>
          </cell>
          <cell r="BR366">
            <v>0.56999999999999995</v>
          </cell>
          <cell r="BS366">
            <v>0.56999999999999995</v>
          </cell>
          <cell r="BT366" t="str">
            <v>CFE</v>
          </cell>
          <cell r="BU366" t="str">
            <v>INT</v>
          </cell>
          <cell r="BV366">
            <v>6.7499999999999999E-3</v>
          </cell>
          <cell r="BW366">
            <v>6.7499999999999999E-3</v>
          </cell>
          <cell r="BX366">
            <v>0</v>
          </cell>
          <cell r="BY366">
            <v>0.9</v>
          </cell>
          <cell r="BZ366">
            <v>0.20250000000000001</v>
          </cell>
          <cell r="CB366">
            <v>0.21779999999999999</v>
          </cell>
          <cell r="CC366">
            <v>0.22500000000000001</v>
          </cell>
          <cell r="CD366">
            <v>0.22500000000000001</v>
          </cell>
        </row>
        <row r="367">
          <cell r="A367">
            <v>1</v>
          </cell>
          <cell r="B367">
            <v>11</v>
          </cell>
          <cell r="C367" t="str">
            <v>NOV</v>
          </cell>
          <cell r="D367">
            <v>44136</v>
          </cell>
          <cell r="E367">
            <v>2020</v>
          </cell>
          <cell r="F367" t="str">
            <v>CHANKANAAB</v>
          </cell>
          <cell r="G367">
            <v>1</v>
          </cell>
          <cell r="H367" t="str">
            <v>DTG</v>
          </cell>
          <cell r="I367">
            <v>14</v>
          </cell>
          <cell r="J367">
            <v>14</v>
          </cell>
          <cell r="K367" t="str">
            <v>NOV</v>
          </cell>
          <cell r="L367">
            <v>1968</v>
          </cell>
          <cell r="M367" t="str">
            <v>PEN</v>
          </cell>
          <cell r="N367" t="str">
            <v>CANCUN</v>
          </cell>
          <cell r="O367" t="str">
            <v>TER</v>
          </cell>
          <cell r="P367">
            <v>25143</v>
          </cell>
          <cell r="Q367">
            <v>0.63139999999999996</v>
          </cell>
          <cell r="R367">
            <v>0.40179999999999999</v>
          </cell>
          <cell r="S367">
            <v>12.372080962884219</v>
          </cell>
          <cell r="T367">
            <v>3.2000000000000001E-2</v>
          </cell>
          <cell r="U367">
            <v>2020</v>
          </cell>
          <cell r="V367" t="str">
            <v>S</v>
          </cell>
          <cell r="W367" t="str">
            <v>QROO</v>
          </cell>
          <cell r="X367">
            <v>5.2199999999999996E-2</v>
          </cell>
          <cell r="Y367">
            <v>4.1099999999999998E-2</v>
          </cell>
          <cell r="Z367">
            <v>4.1099999999999998E-2</v>
          </cell>
          <cell r="AA367">
            <v>4.1099999999999998E-2</v>
          </cell>
          <cell r="AB367">
            <v>4.1099999999999998E-2</v>
          </cell>
          <cell r="AC367">
            <v>4.1099999999999998E-2</v>
          </cell>
          <cell r="AD367">
            <v>4.1099999999999998E-2</v>
          </cell>
          <cell r="AE367">
            <v>4.1099999999999998E-2</v>
          </cell>
          <cell r="AF367">
            <v>4.1099999999999998E-2</v>
          </cell>
          <cell r="AG367">
            <v>0.03</v>
          </cell>
          <cell r="AH367">
            <v>4.1099999999999998E-2</v>
          </cell>
          <cell r="AI367">
            <v>4.1099999999999998E-2</v>
          </cell>
          <cell r="AJ367">
            <v>2.87E-2</v>
          </cell>
          <cell r="AK367">
            <v>2.87E-2</v>
          </cell>
          <cell r="AL367">
            <v>2.87E-2</v>
          </cell>
          <cell r="AM367">
            <v>2.87E-2</v>
          </cell>
          <cell r="AN367">
            <v>2.87E-2</v>
          </cell>
          <cell r="AO367">
            <v>2.87E-2</v>
          </cell>
          <cell r="AP367">
            <v>2.87E-2</v>
          </cell>
          <cell r="AQ367">
            <v>2.87E-2</v>
          </cell>
          <cell r="AR367">
            <v>2.87E-2</v>
          </cell>
          <cell r="AS367">
            <v>2.87E-2</v>
          </cell>
          <cell r="AT367">
            <v>2.87E-2</v>
          </cell>
          <cell r="AU367">
            <v>2.87E-2</v>
          </cell>
          <cell r="AV367">
            <v>5.2199999999999996E-2</v>
          </cell>
          <cell r="AW367">
            <v>4.1099999999999998E-2</v>
          </cell>
          <cell r="AX367">
            <v>4.1099999999999998E-2</v>
          </cell>
          <cell r="AY367">
            <v>4.1099999999999998E-2</v>
          </cell>
          <cell r="AZ367">
            <v>4.1099999999999998E-2</v>
          </cell>
          <cell r="BA367">
            <v>4.1099999999999998E-2</v>
          </cell>
          <cell r="BB367">
            <v>4.1099999999999998E-2</v>
          </cell>
          <cell r="BC367">
            <v>4.1099999999999998E-2</v>
          </cell>
          <cell r="BD367">
            <v>4.1099999999999998E-2</v>
          </cell>
          <cell r="BE367">
            <v>0.03</v>
          </cell>
          <cell r="BF367">
            <v>4.1099999999999998E-2</v>
          </cell>
          <cell r="BG367">
            <v>4.1099999999999998E-2</v>
          </cell>
          <cell r="BH367">
            <v>2.87E-2</v>
          </cell>
          <cell r="BI367">
            <v>2.87E-2</v>
          </cell>
          <cell r="BJ367">
            <v>2.87E-2</v>
          </cell>
          <cell r="BK367">
            <v>2.87E-2</v>
          </cell>
          <cell r="BL367">
            <v>2.87E-2</v>
          </cell>
          <cell r="BM367">
            <v>2.87E-2</v>
          </cell>
          <cell r="BN367">
            <v>2.87E-2</v>
          </cell>
          <cell r="BO367">
            <v>2.87E-2</v>
          </cell>
          <cell r="BP367">
            <v>2.87E-2</v>
          </cell>
          <cell r="BQ367">
            <v>2.87E-2</v>
          </cell>
          <cell r="BR367">
            <v>2.87E-2</v>
          </cell>
          <cell r="BS367">
            <v>2.87E-2</v>
          </cell>
          <cell r="BT367" t="str">
            <v>CFE</v>
          </cell>
          <cell r="BU367" t="str">
            <v>INT</v>
          </cell>
          <cell r="BV367">
            <v>0.63139999999999996</v>
          </cell>
          <cell r="BW367">
            <v>0.63139999999999996</v>
          </cell>
          <cell r="BX367">
            <v>0.99651903711578171</v>
          </cell>
          <cell r="BZ367">
            <v>0</v>
          </cell>
          <cell r="CB367">
            <v>13.552</v>
          </cell>
          <cell r="CC367">
            <v>14</v>
          </cell>
          <cell r="CD367">
            <v>14</v>
          </cell>
        </row>
        <row r="368">
          <cell r="A368">
            <v>1</v>
          </cell>
          <cell r="B368">
            <v>3</v>
          </cell>
          <cell r="C368" t="str">
            <v>NOV</v>
          </cell>
          <cell r="D368">
            <v>44136</v>
          </cell>
          <cell r="E368">
            <v>2020</v>
          </cell>
          <cell r="F368" t="str">
            <v>CHANKANAAB</v>
          </cell>
          <cell r="G368">
            <v>2</v>
          </cell>
          <cell r="H368" t="str">
            <v>DTG</v>
          </cell>
          <cell r="I368">
            <v>14</v>
          </cell>
          <cell r="J368">
            <v>14</v>
          </cell>
          <cell r="K368" t="str">
            <v>MAR</v>
          </cell>
          <cell r="L368">
            <v>1968</v>
          </cell>
          <cell r="M368" t="str">
            <v>PEN</v>
          </cell>
          <cell r="N368" t="str">
            <v>CANCUN</v>
          </cell>
          <cell r="O368" t="str">
            <v>TER</v>
          </cell>
          <cell r="P368">
            <v>24898</v>
          </cell>
          <cell r="Q368">
            <v>0.63139999999999996</v>
          </cell>
          <cell r="R368">
            <v>0.23100000000000001</v>
          </cell>
          <cell r="S368">
            <v>12.372080962884219</v>
          </cell>
          <cell r="T368">
            <v>3.2000000000000001E-2</v>
          </cell>
          <cell r="U368">
            <v>2020</v>
          </cell>
          <cell r="V368" t="str">
            <v>S</v>
          </cell>
          <cell r="W368" t="str">
            <v>QROO</v>
          </cell>
          <cell r="X368">
            <v>0.13339999999999999</v>
          </cell>
          <cell r="Y368">
            <v>8.1699999999999995E-2</v>
          </cell>
          <cell r="Z368">
            <v>8.1699999999999995E-2</v>
          </cell>
          <cell r="AA368">
            <v>8.1699999999999995E-2</v>
          </cell>
          <cell r="AB368">
            <v>8.1699999999999995E-2</v>
          </cell>
          <cell r="AC368">
            <v>8.1699999999999995E-2</v>
          </cell>
          <cell r="AD368">
            <v>8.1699999999999995E-2</v>
          </cell>
          <cell r="AE368">
            <v>8.1699999999999995E-2</v>
          </cell>
          <cell r="AF368">
            <v>8.1699999999999995E-2</v>
          </cell>
          <cell r="AG368">
            <v>0.03</v>
          </cell>
          <cell r="AH368">
            <v>8.1699999999999995E-2</v>
          </cell>
          <cell r="AI368">
            <v>8.1699999999999995E-2</v>
          </cell>
          <cell r="AJ368">
            <v>1.6500000000000001E-2</v>
          </cell>
          <cell r="AK368">
            <v>1.6500000000000001E-2</v>
          </cell>
          <cell r="AL368">
            <v>1.6500000000000001E-2</v>
          </cell>
          <cell r="AM368">
            <v>1.6500000000000001E-2</v>
          </cell>
          <cell r="AN368">
            <v>1.6500000000000001E-2</v>
          </cell>
          <cell r="AO368">
            <v>1.6500000000000001E-2</v>
          </cell>
          <cell r="AP368">
            <v>1.6500000000000001E-2</v>
          </cell>
          <cell r="AQ368">
            <v>1.6500000000000001E-2</v>
          </cell>
          <cell r="AR368">
            <v>1.6500000000000001E-2</v>
          </cell>
          <cell r="AS368">
            <v>1.6500000000000001E-2</v>
          </cell>
          <cell r="AT368">
            <v>1.6500000000000001E-2</v>
          </cell>
          <cell r="AU368">
            <v>1.6500000000000001E-2</v>
          </cell>
          <cell r="AV368">
            <v>0.13339999999999999</v>
          </cell>
          <cell r="AW368">
            <v>8.1699999999999995E-2</v>
          </cell>
          <cell r="AX368">
            <v>8.1699999999999995E-2</v>
          </cell>
          <cell r="AY368">
            <v>8.1699999999999995E-2</v>
          </cell>
          <cell r="AZ368">
            <v>8.1699999999999995E-2</v>
          </cell>
          <cell r="BA368">
            <v>8.1699999999999995E-2</v>
          </cell>
          <cell r="BB368">
            <v>8.1699999999999995E-2</v>
          </cell>
          <cell r="BC368">
            <v>8.1699999999999995E-2</v>
          </cell>
          <cell r="BD368">
            <v>8.1699999999999995E-2</v>
          </cell>
          <cell r="BE368">
            <v>0.03</v>
          </cell>
          <cell r="BF368">
            <v>8.1699999999999995E-2</v>
          </cell>
          <cell r="BG368">
            <v>8.1699999999999995E-2</v>
          </cell>
          <cell r="BH368">
            <v>1.6500000000000001E-2</v>
          </cell>
          <cell r="BI368">
            <v>1.6500000000000001E-2</v>
          </cell>
          <cell r="BJ368">
            <v>1.6500000000000001E-2</v>
          </cell>
          <cell r="BK368">
            <v>1.6500000000000001E-2</v>
          </cell>
          <cell r="BL368">
            <v>1.6500000000000001E-2</v>
          </cell>
          <cell r="BM368">
            <v>1.6500000000000001E-2</v>
          </cell>
          <cell r="BN368">
            <v>1.6500000000000001E-2</v>
          </cell>
          <cell r="BO368">
            <v>1.6500000000000001E-2</v>
          </cell>
          <cell r="BP368">
            <v>1.6500000000000001E-2</v>
          </cell>
          <cell r="BQ368">
            <v>1.6500000000000001E-2</v>
          </cell>
          <cell r="BR368">
            <v>1.6500000000000001E-2</v>
          </cell>
          <cell r="BS368">
            <v>1.6500000000000001E-2</v>
          </cell>
          <cell r="BT368" t="str">
            <v>CFE</v>
          </cell>
          <cell r="BU368" t="str">
            <v>INT</v>
          </cell>
          <cell r="BV368">
            <v>0.63139999999999996</v>
          </cell>
          <cell r="BW368">
            <v>0.63139999999999996</v>
          </cell>
          <cell r="BX368">
            <v>0.99651903711578171</v>
          </cell>
          <cell r="BZ368">
            <v>0</v>
          </cell>
          <cell r="CB368">
            <v>13.552</v>
          </cell>
          <cell r="CC368">
            <v>14</v>
          </cell>
          <cell r="CD368">
            <v>14</v>
          </cell>
        </row>
        <row r="369">
          <cell r="A369">
            <v>1</v>
          </cell>
          <cell r="B369">
            <v>1</v>
          </cell>
          <cell r="C369" t="str">
            <v>ENE</v>
          </cell>
          <cell r="D369">
            <v>47484</v>
          </cell>
          <cell r="E369">
            <v>2030</v>
          </cell>
          <cell r="I369">
            <v>0</v>
          </cell>
          <cell r="J369">
            <v>0</v>
          </cell>
          <cell r="K369" t="str">
            <v>ENE</v>
          </cell>
          <cell r="L369">
            <v>1969</v>
          </cell>
          <cell r="M369" t="str">
            <v>ORI</v>
          </cell>
          <cell r="N369" t="str">
            <v>ACAPULCO</v>
          </cell>
          <cell r="O369" t="str">
            <v>TER</v>
          </cell>
          <cell r="P369">
            <v>25204</v>
          </cell>
          <cell r="Q369">
            <v>0</v>
          </cell>
          <cell r="R369">
            <v>0</v>
          </cell>
          <cell r="S369">
            <v>0</v>
          </cell>
          <cell r="T369">
            <v>3.2000000000000001E-2</v>
          </cell>
          <cell r="U369">
            <v>2030</v>
          </cell>
          <cell r="V369" t="str">
            <v>S</v>
          </cell>
          <cell r="W369" t="str">
            <v>GRO</v>
          </cell>
          <cell r="X369">
            <v>2.7400000000000001E-2</v>
          </cell>
          <cell r="Y369">
            <v>2.7400000000000001E-2</v>
          </cell>
          <cell r="Z369">
            <v>2.7400000000000001E-2</v>
          </cell>
          <cell r="AA369">
            <v>2.7400000000000001E-2</v>
          </cell>
          <cell r="AB369">
            <v>2.7400000000000001E-2</v>
          </cell>
          <cell r="AC369">
            <v>2.7400000000000001E-2</v>
          </cell>
          <cell r="AD369">
            <v>2.7400000000000001E-2</v>
          </cell>
          <cell r="AE369">
            <v>2.7400000000000001E-2</v>
          </cell>
          <cell r="AF369">
            <v>2.7400000000000001E-2</v>
          </cell>
          <cell r="AG369">
            <v>2.7400000000000001E-2</v>
          </cell>
          <cell r="AH369">
            <v>2.7400000000000001E-2</v>
          </cell>
          <cell r="AI369">
            <v>2.7400000000000001E-2</v>
          </cell>
          <cell r="AJ369">
            <v>3.0999999999999999E-3</v>
          </cell>
          <cell r="AK369">
            <v>3.0999999999999999E-3</v>
          </cell>
          <cell r="AL369">
            <v>3.0999999999999999E-3</v>
          </cell>
          <cell r="AM369">
            <v>3.0999999999999999E-3</v>
          </cell>
          <cell r="AN369">
            <v>3.0999999999999999E-3</v>
          </cell>
          <cell r="AO369">
            <v>3.0999999999999999E-3</v>
          </cell>
          <cell r="AP369">
            <v>3.0999999999999999E-3</v>
          </cell>
          <cell r="AQ369">
            <v>3.0999999999999999E-3</v>
          </cell>
          <cell r="AR369">
            <v>3.0999999999999999E-3</v>
          </cell>
          <cell r="AS369">
            <v>3.0999999999999999E-3</v>
          </cell>
          <cell r="AT369">
            <v>3.0999999999999999E-3</v>
          </cell>
          <cell r="AU369">
            <v>3.0999999999999999E-3</v>
          </cell>
          <cell r="AV369">
            <v>2.7400000000000001E-2</v>
          </cell>
          <cell r="AW369">
            <v>2.7400000000000001E-2</v>
          </cell>
          <cell r="AX369">
            <v>2.7400000000000001E-2</v>
          </cell>
          <cell r="AY369">
            <v>2.7400000000000001E-2</v>
          </cell>
          <cell r="AZ369">
            <v>2.7400000000000001E-2</v>
          </cell>
          <cell r="BA369">
            <v>2.7400000000000001E-2</v>
          </cell>
          <cell r="BB369">
            <v>2.7400000000000001E-2</v>
          </cell>
          <cell r="BC369">
            <v>2.7400000000000001E-2</v>
          </cell>
          <cell r="BD369">
            <v>2.7400000000000001E-2</v>
          </cell>
          <cell r="BE369">
            <v>2.7400000000000001E-2</v>
          </cell>
          <cell r="BF369">
            <v>2.7400000000000001E-2</v>
          </cell>
          <cell r="BG369">
            <v>2.7400000000000001E-2</v>
          </cell>
          <cell r="BH369">
            <v>3.0999999999999999E-3</v>
          </cell>
          <cell r="BI369">
            <v>3.0999999999999999E-3</v>
          </cell>
          <cell r="BJ369">
            <v>3.0999999999999999E-3</v>
          </cell>
          <cell r="BK369">
            <v>3.0999999999999999E-3</v>
          </cell>
          <cell r="BL369">
            <v>3.0999999999999999E-3</v>
          </cell>
          <cell r="BM369">
            <v>3.0999999999999999E-3</v>
          </cell>
          <cell r="BN369">
            <v>3.0999999999999999E-3</v>
          </cell>
          <cell r="BO369">
            <v>3.0999999999999999E-3</v>
          </cell>
          <cell r="BP369">
            <v>3.0999999999999999E-3</v>
          </cell>
          <cell r="BQ369">
            <v>3.0999999999999999E-3</v>
          </cell>
          <cell r="BR369">
            <v>3.0999999999999999E-3</v>
          </cell>
          <cell r="BS369">
            <v>3.0999999999999999E-3</v>
          </cell>
          <cell r="BT369" t="str">
            <v>CFE</v>
          </cell>
          <cell r="BU369" t="str">
            <v>INT</v>
          </cell>
          <cell r="BV369">
            <v>0</v>
          </cell>
          <cell r="BW369">
            <v>0</v>
          </cell>
          <cell r="BX369">
            <v>0</v>
          </cell>
          <cell r="BZ369">
            <v>0</v>
          </cell>
          <cell r="CA369" t="str">
            <v>C</v>
          </cell>
          <cell r="CB369">
            <v>0</v>
          </cell>
          <cell r="CC369">
            <v>0</v>
          </cell>
          <cell r="CD369">
            <v>0</v>
          </cell>
        </row>
        <row r="370">
          <cell r="A370">
            <v>1</v>
          </cell>
          <cell r="B370">
            <v>1</v>
          </cell>
          <cell r="C370" t="str">
            <v>DIC</v>
          </cell>
          <cell r="D370">
            <v>47818</v>
          </cell>
          <cell r="E370">
            <v>2030</v>
          </cell>
          <cell r="F370" t="str">
            <v>OAXACA TRES</v>
          </cell>
          <cell r="G370">
            <v>1</v>
          </cell>
          <cell r="H370" t="str">
            <v>EOL</v>
          </cell>
          <cell r="I370">
            <v>102</v>
          </cell>
          <cell r="J370">
            <v>102</v>
          </cell>
          <cell r="K370" t="str">
            <v>ENE</v>
          </cell>
          <cell r="L370">
            <v>2012</v>
          </cell>
          <cell r="M370" t="str">
            <v>ORI</v>
          </cell>
          <cell r="N370" t="str">
            <v>TEMASCAL</v>
          </cell>
          <cell r="O370" t="str">
            <v>EOL</v>
          </cell>
          <cell r="P370">
            <v>40909</v>
          </cell>
          <cell r="Q370">
            <v>3.06</v>
          </cell>
          <cell r="R370">
            <v>5.8140000000000009</v>
          </cell>
          <cell r="S370">
            <v>7.1400000000000006</v>
          </cell>
          <cell r="T370">
            <v>3.2000000000000001E-2</v>
          </cell>
          <cell r="U370">
            <v>2030</v>
          </cell>
          <cell r="V370" t="str">
            <v>S</v>
          </cell>
          <cell r="W370" t="str">
            <v>OAX</v>
          </cell>
          <cell r="X370">
            <v>0.05</v>
          </cell>
          <cell r="Y370">
            <v>0.05</v>
          </cell>
          <cell r="Z370">
            <v>0.04</v>
          </cell>
          <cell r="AA370">
            <v>0.04</v>
          </cell>
          <cell r="AB370">
            <v>0.04</v>
          </cell>
          <cell r="AC370">
            <v>0.04</v>
          </cell>
          <cell r="AD370">
            <v>0.05</v>
          </cell>
          <cell r="AE370">
            <v>0.04</v>
          </cell>
          <cell r="AF370">
            <v>0.04</v>
          </cell>
          <cell r="AG370">
            <v>0.03</v>
          </cell>
          <cell r="AH370">
            <v>0.04</v>
          </cell>
          <cell r="AI370">
            <v>0.03</v>
          </cell>
          <cell r="AJ370">
            <v>0.56999999999999995</v>
          </cell>
          <cell r="AK370">
            <v>0.56999999999999995</v>
          </cell>
          <cell r="AL370">
            <v>0.56999999999999995</v>
          </cell>
          <cell r="AM370">
            <v>0.56999999999999995</v>
          </cell>
          <cell r="AN370">
            <v>0.56999999999999995</v>
          </cell>
          <cell r="AO370">
            <v>0.56999999999999995</v>
          </cell>
          <cell r="AP370">
            <v>0.56999999999999995</v>
          </cell>
          <cell r="AQ370">
            <v>0.56999999999999995</v>
          </cell>
          <cell r="AR370">
            <v>0.56999999999999995</v>
          </cell>
          <cell r="AS370">
            <v>0.56999999999999995</v>
          </cell>
          <cell r="AT370">
            <v>0.56999999999999995</v>
          </cell>
          <cell r="AU370">
            <v>0.56999999999999995</v>
          </cell>
          <cell r="AV370">
            <v>0.05</v>
          </cell>
          <cell r="AW370">
            <v>0.05</v>
          </cell>
          <cell r="AX370">
            <v>0.04</v>
          </cell>
          <cell r="AY370">
            <v>0.04</v>
          </cell>
          <cell r="AZ370">
            <v>0.04</v>
          </cell>
          <cell r="BA370">
            <v>0.04</v>
          </cell>
          <cell r="BB370">
            <v>0.05</v>
          </cell>
          <cell r="BC370">
            <v>0.04</v>
          </cell>
          <cell r="BD370">
            <v>0.04</v>
          </cell>
          <cell r="BE370">
            <v>0.03</v>
          </cell>
          <cell r="BF370">
            <v>0.04</v>
          </cell>
          <cell r="BG370">
            <v>0.03</v>
          </cell>
          <cell r="BH370">
            <v>0.56999999999999995</v>
          </cell>
          <cell r="BI370">
            <v>0.56999999999999995</v>
          </cell>
          <cell r="BJ370">
            <v>0.56999999999999995</v>
          </cell>
          <cell r="BK370">
            <v>0.56999999999999995</v>
          </cell>
          <cell r="BL370">
            <v>0.56999999999999995</v>
          </cell>
          <cell r="BM370">
            <v>0.56999999999999995</v>
          </cell>
          <cell r="BN370">
            <v>0.56999999999999995</v>
          </cell>
          <cell r="BO370">
            <v>0.56999999999999995</v>
          </cell>
          <cell r="BP370">
            <v>0.56999999999999995</v>
          </cell>
          <cell r="BQ370">
            <v>0.56999999999999995</v>
          </cell>
          <cell r="BR370">
            <v>0.56999999999999995</v>
          </cell>
          <cell r="BS370">
            <v>0.56999999999999995</v>
          </cell>
          <cell r="BT370" t="str">
            <v>PEE</v>
          </cell>
          <cell r="BU370" t="str">
            <v>INT</v>
          </cell>
          <cell r="BV370">
            <v>3.06</v>
          </cell>
          <cell r="BW370">
            <v>3.06</v>
          </cell>
          <cell r="BX370">
            <v>0</v>
          </cell>
          <cell r="BY370">
            <v>0.9</v>
          </cell>
          <cell r="BZ370">
            <v>91.8</v>
          </cell>
          <cell r="CB370">
            <v>98.736000000000004</v>
          </cell>
          <cell r="CC370">
            <v>102</v>
          </cell>
          <cell r="CD370">
            <v>102</v>
          </cell>
        </row>
        <row r="371">
          <cell r="A371">
            <v>1</v>
          </cell>
          <cell r="B371">
            <v>5</v>
          </cell>
          <cell r="C371" t="str">
            <v>ABR</v>
          </cell>
          <cell r="D371">
            <v>45748</v>
          </cell>
          <cell r="E371">
            <v>2025</v>
          </cell>
          <cell r="F371" t="str">
            <v>LA   LAGUNA</v>
          </cell>
          <cell r="G371">
            <v>2</v>
          </cell>
          <cell r="H371" t="str">
            <v>TG</v>
          </cell>
          <cell r="I371">
            <v>14</v>
          </cell>
          <cell r="J371">
            <v>14</v>
          </cell>
          <cell r="K371" t="str">
            <v>MAY</v>
          </cell>
          <cell r="L371">
            <v>1970</v>
          </cell>
          <cell r="M371" t="str">
            <v>NTE</v>
          </cell>
          <cell r="N371" t="str">
            <v>LAGUNA</v>
          </cell>
          <cell r="O371" t="str">
            <v>TER</v>
          </cell>
          <cell r="P371">
            <v>25689</v>
          </cell>
          <cell r="Q371">
            <v>0.63139999999999996</v>
          </cell>
          <cell r="R371">
            <v>0.20579999999999998</v>
          </cell>
          <cell r="S371">
            <v>12.372080962884219</v>
          </cell>
          <cell r="T371">
            <v>3.2000000000000001E-2</v>
          </cell>
          <cell r="U371">
            <v>2025</v>
          </cell>
          <cell r="V371" t="str">
            <v>N</v>
          </cell>
          <cell r="W371" t="str">
            <v>DGO</v>
          </cell>
          <cell r="X371">
            <v>1.0500000000000001E-2</v>
          </cell>
          <cell r="Y371">
            <v>1.0500000000000001E-2</v>
          </cell>
          <cell r="Z371">
            <v>1.0500000000000001E-2</v>
          </cell>
          <cell r="AA371">
            <v>1.0500000000000001E-2</v>
          </cell>
          <cell r="AB371">
            <v>1.0500000000000001E-2</v>
          </cell>
          <cell r="AC371">
            <v>1.0500000000000001E-2</v>
          </cell>
          <cell r="AD371">
            <v>1.0500000000000001E-2</v>
          </cell>
          <cell r="AE371">
            <v>1.0500000000000001E-2</v>
          </cell>
          <cell r="AF371">
            <v>1.0500000000000001E-2</v>
          </cell>
          <cell r="AG371">
            <v>1.0500000000000001E-2</v>
          </cell>
          <cell r="AH371">
            <v>1.0500000000000001E-2</v>
          </cell>
          <cell r="AI371">
            <v>1.0500000000000001E-2</v>
          </cell>
          <cell r="AJ371">
            <v>1.47E-2</v>
          </cell>
          <cell r="AK371">
            <v>1.47E-2</v>
          </cell>
          <cell r="AL371">
            <v>1.47E-2</v>
          </cell>
          <cell r="AM371">
            <v>1.47E-2</v>
          </cell>
          <cell r="AN371">
            <v>1.47E-2</v>
          </cell>
          <cell r="AO371">
            <v>1.47E-2</v>
          </cell>
          <cell r="AP371">
            <v>1.47E-2</v>
          </cell>
          <cell r="AQ371">
            <v>1.47E-2</v>
          </cell>
          <cell r="AR371">
            <v>1.47E-2</v>
          </cell>
          <cell r="AS371">
            <v>1.47E-2</v>
          </cell>
          <cell r="AT371">
            <v>1.47E-2</v>
          </cell>
          <cell r="AU371">
            <v>1.47E-2</v>
          </cell>
          <cell r="AV371">
            <v>1.0500000000000001E-2</v>
          </cell>
          <cell r="AW371">
            <v>1.0500000000000001E-2</v>
          </cell>
          <cell r="AX371">
            <v>1.0500000000000001E-2</v>
          </cell>
          <cell r="AY371">
            <v>1.0500000000000001E-2</v>
          </cell>
          <cell r="AZ371">
            <v>1.0500000000000001E-2</v>
          </cell>
          <cell r="BA371">
            <v>1.0500000000000001E-2</v>
          </cell>
          <cell r="BB371">
            <v>1.0500000000000001E-2</v>
          </cell>
          <cell r="BC371">
            <v>1.0500000000000001E-2</v>
          </cell>
          <cell r="BD371">
            <v>1.0500000000000001E-2</v>
          </cell>
          <cell r="BE371">
            <v>1.0500000000000001E-2</v>
          </cell>
          <cell r="BF371">
            <v>1.0500000000000001E-2</v>
          </cell>
          <cell r="BG371">
            <v>1.0500000000000001E-2</v>
          </cell>
          <cell r="BH371">
            <v>1.47E-2</v>
          </cell>
          <cell r="BI371">
            <v>1.47E-2</v>
          </cell>
          <cell r="BJ371">
            <v>1.47E-2</v>
          </cell>
          <cell r="BK371">
            <v>1.47E-2</v>
          </cell>
          <cell r="BL371">
            <v>1.47E-2</v>
          </cell>
          <cell r="BM371">
            <v>1.47E-2</v>
          </cell>
          <cell r="BN371">
            <v>1.47E-2</v>
          </cell>
          <cell r="BO371">
            <v>1.47E-2</v>
          </cell>
          <cell r="BP371">
            <v>1.47E-2</v>
          </cell>
          <cell r="BQ371">
            <v>1.47E-2</v>
          </cell>
          <cell r="BR371">
            <v>1.47E-2</v>
          </cell>
          <cell r="BS371">
            <v>1.47E-2</v>
          </cell>
          <cell r="BT371" t="str">
            <v>CFE</v>
          </cell>
          <cell r="BU371" t="str">
            <v>INT</v>
          </cell>
          <cell r="BV371">
            <v>0.63139999999999996</v>
          </cell>
          <cell r="BW371">
            <v>0.63139999999999996</v>
          </cell>
          <cell r="BX371">
            <v>0.99651903711578171</v>
          </cell>
          <cell r="BY371">
            <v>0</v>
          </cell>
          <cell r="BZ371">
            <v>0</v>
          </cell>
          <cell r="CB371">
            <v>13.552</v>
          </cell>
          <cell r="CC371">
            <v>14</v>
          </cell>
          <cell r="CD371">
            <v>14</v>
          </cell>
        </row>
        <row r="372">
          <cell r="A372">
            <v>1</v>
          </cell>
          <cell r="B372">
            <v>5</v>
          </cell>
          <cell r="C372" t="str">
            <v>ABR</v>
          </cell>
          <cell r="D372">
            <v>45748</v>
          </cell>
          <cell r="E372">
            <v>2025</v>
          </cell>
          <cell r="F372" t="str">
            <v>LA   LAGUNA</v>
          </cell>
          <cell r="G372">
            <v>1</v>
          </cell>
          <cell r="H372" t="str">
            <v>TG</v>
          </cell>
          <cell r="I372">
            <v>14</v>
          </cell>
          <cell r="J372">
            <v>14</v>
          </cell>
          <cell r="K372" t="str">
            <v>MAY</v>
          </cell>
          <cell r="L372">
            <v>1970</v>
          </cell>
          <cell r="M372" t="str">
            <v>NTE</v>
          </cell>
          <cell r="N372" t="str">
            <v>LAGUNA</v>
          </cell>
          <cell r="O372" t="str">
            <v>TER</v>
          </cell>
          <cell r="P372">
            <v>25689</v>
          </cell>
          <cell r="Q372">
            <v>0.63139999999999996</v>
          </cell>
          <cell r="R372">
            <v>0.20579999999999998</v>
          </cell>
          <cell r="S372">
            <v>12.372080962884219</v>
          </cell>
          <cell r="T372">
            <v>3.2000000000000001E-2</v>
          </cell>
          <cell r="U372">
            <v>2025</v>
          </cell>
          <cell r="V372" t="str">
            <v>N</v>
          </cell>
          <cell r="W372" t="str">
            <v>DGO</v>
          </cell>
          <cell r="X372">
            <v>1.0500000000000001E-2</v>
          </cell>
          <cell r="Y372">
            <v>1.0500000000000001E-2</v>
          </cell>
          <cell r="Z372">
            <v>1.0500000000000001E-2</v>
          </cell>
          <cell r="AA372">
            <v>1.0500000000000001E-2</v>
          </cell>
          <cell r="AB372">
            <v>1.0500000000000001E-2</v>
          </cell>
          <cell r="AC372">
            <v>1.0500000000000001E-2</v>
          </cell>
          <cell r="AD372">
            <v>1.0500000000000001E-2</v>
          </cell>
          <cell r="AE372">
            <v>1.0500000000000001E-2</v>
          </cell>
          <cell r="AF372">
            <v>1.0500000000000001E-2</v>
          </cell>
          <cell r="AG372">
            <v>1.0500000000000001E-2</v>
          </cell>
          <cell r="AH372">
            <v>1.0500000000000001E-2</v>
          </cell>
          <cell r="AI372">
            <v>1.0500000000000001E-2</v>
          </cell>
          <cell r="AJ372">
            <v>1.47E-2</v>
          </cell>
          <cell r="AK372">
            <v>1.47E-2</v>
          </cell>
          <cell r="AL372">
            <v>1.47E-2</v>
          </cell>
          <cell r="AM372">
            <v>1.47E-2</v>
          </cell>
          <cell r="AN372">
            <v>1.47E-2</v>
          </cell>
          <cell r="AO372">
            <v>1.47E-2</v>
          </cell>
          <cell r="AP372">
            <v>1.47E-2</v>
          </cell>
          <cell r="AQ372">
            <v>1.47E-2</v>
          </cell>
          <cell r="AR372">
            <v>1.47E-2</v>
          </cell>
          <cell r="AS372">
            <v>1.47E-2</v>
          </cell>
          <cell r="AT372">
            <v>1.47E-2</v>
          </cell>
          <cell r="AU372">
            <v>1.47E-2</v>
          </cell>
          <cell r="AV372">
            <v>1.0500000000000001E-2</v>
          </cell>
          <cell r="AW372">
            <v>1.0500000000000001E-2</v>
          </cell>
          <cell r="AX372">
            <v>1.0500000000000001E-2</v>
          </cell>
          <cell r="AY372">
            <v>1.0500000000000001E-2</v>
          </cell>
          <cell r="AZ372">
            <v>1.0500000000000001E-2</v>
          </cell>
          <cell r="BA372">
            <v>1.0500000000000001E-2</v>
          </cell>
          <cell r="BB372">
            <v>1.0500000000000001E-2</v>
          </cell>
          <cell r="BC372">
            <v>1.0500000000000001E-2</v>
          </cell>
          <cell r="BD372">
            <v>1.0500000000000001E-2</v>
          </cell>
          <cell r="BE372">
            <v>1.0500000000000001E-2</v>
          </cell>
          <cell r="BF372">
            <v>1.0500000000000001E-2</v>
          </cell>
          <cell r="BG372">
            <v>1.0500000000000001E-2</v>
          </cell>
          <cell r="BH372">
            <v>1.47E-2</v>
          </cell>
          <cell r="BI372">
            <v>1.47E-2</v>
          </cell>
          <cell r="BJ372">
            <v>1.47E-2</v>
          </cell>
          <cell r="BK372">
            <v>1.47E-2</v>
          </cell>
          <cell r="BL372">
            <v>1.47E-2</v>
          </cell>
          <cell r="BM372">
            <v>1.47E-2</v>
          </cell>
          <cell r="BN372">
            <v>1.47E-2</v>
          </cell>
          <cell r="BO372">
            <v>1.47E-2</v>
          </cell>
          <cell r="BP372">
            <v>1.47E-2</v>
          </cell>
          <cell r="BQ372">
            <v>1.47E-2</v>
          </cell>
          <cell r="BR372">
            <v>1.47E-2</v>
          </cell>
          <cell r="BS372">
            <v>1.47E-2</v>
          </cell>
          <cell r="BT372" t="str">
            <v>CFE</v>
          </cell>
          <cell r="BU372" t="str">
            <v>INT</v>
          </cell>
          <cell r="BV372">
            <v>0.63139999999999996</v>
          </cell>
          <cell r="BW372">
            <v>0.63139999999999996</v>
          </cell>
          <cell r="BX372">
            <v>0.99651903711578171</v>
          </cell>
          <cell r="BY372">
            <v>0</v>
          </cell>
          <cell r="BZ372">
            <v>0</v>
          </cell>
          <cell r="CB372">
            <v>13.552</v>
          </cell>
          <cell r="CC372">
            <v>14</v>
          </cell>
          <cell r="CD372">
            <v>14</v>
          </cell>
        </row>
        <row r="373">
          <cell r="A373">
            <v>1</v>
          </cell>
          <cell r="B373">
            <v>11</v>
          </cell>
          <cell r="C373" t="str">
            <v>ABR</v>
          </cell>
          <cell r="D373">
            <v>44287</v>
          </cell>
          <cell r="E373">
            <v>2021</v>
          </cell>
          <cell r="F373" t="str">
            <v>CABORCA</v>
          </cell>
          <cell r="G373">
            <v>1</v>
          </cell>
          <cell r="H373" t="str">
            <v>DTG</v>
          </cell>
          <cell r="I373">
            <v>12</v>
          </cell>
          <cell r="J373">
            <v>12</v>
          </cell>
          <cell r="K373" t="str">
            <v>NOV</v>
          </cell>
          <cell r="L373">
            <v>1970</v>
          </cell>
          <cell r="M373" t="str">
            <v>NOR</v>
          </cell>
          <cell r="N373" t="str">
            <v>HERMOSILL</v>
          </cell>
          <cell r="O373" t="str">
            <v>TER</v>
          </cell>
          <cell r="P373">
            <v>25873</v>
          </cell>
          <cell r="Q373">
            <v>0.54120000000000001</v>
          </cell>
          <cell r="R373">
            <v>4.5600000000000002E-2</v>
          </cell>
          <cell r="S373">
            <v>10.60464082532933</v>
          </cell>
          <cell r="T373">
            <v>3.2000000000000001E-2</v>
          </cell>
          <cell r="U373">
            <v>2021</v>
          </cell>
          <cell r="V373" t="str">
            <v>N</v>
          </cell>
          <cell r="W373" t="str">
            <v>SON</v>
          </cell>
          <cell r="X373">
            <v>0.01</v>
          </cell>
          <cell r="Y373">
            <v>1.03E-2</v>
          </cell>
          <cell r="Z373">
            <v>1.03E-2</v>
          </cell>
          <cell r="AA373">
            <v>1.03E-2</v>
          </cell>
          <cell r="AB373">
            <v>1.03E-2</v>
          </cell>
          <cell r="AC373">
            <v>1.03E-2</v>
          </cell>
          <cell r="AD373">
            <v>0.01</v>
          </cell>
          <cell r="AE373">
            <v>0.01</v>
          </cell>
          <cell r="AF373">
            <v>1.06E-2</v>
          </cell>
          <cell r="AG373">
            <v>1.03E-2</v>
          </cell>
          <cell r="AH373">
            <v>1.03E-2</v>
          </cell>
          <cell r="AI373">
            <v>0.01</v>
          </cell>
          <cell r="AJ373">
            <v>3.8E-3</v>
          </cell>
          <cell r="AK373">
            <v>3.8E-3</v>
          </cell>
          <cell r="AL373">
            <v>3.8E-3</v>
          </cell>
          <cell r="AM373">
            <v>3.8E-3</v>
          </cell>
          <cell r="AN373">
            <v>3.8E-3</v>
          </cell>
          <cell r="AO373">
            <v>3.8E-3</v>
          </cell>
          <cell r="AP373">
            <v>3.8E-3</v>
          </cell>
          <cell r="AQ373">
            <v>3.8E-3</v>
          </cell>
          <cell r="AR373">
            <v>3.8E-3</v>
          </cell>
          <cell r="AS373">
            <v>3.8E-3</v>
          </cell>
          <cell r="AT373">
            <v>3.8E-3</v>
          </cell>
          <cell r="AU373">
            <v>3.8E-3</v>
          </cell>
          <cell r="AV373">
            <v>0.01</v>
          </cell>
          <cell r="AW373">
            <v>1.03E-2</v>
          </cell>
          <cell r="AX373">
            <v>1.03E-2</v>
          </cell>
          <cell r="AY373">
            <v>1.03E-2</v>
          </cell>
          <cell r="AZ373">
            <v>1.03E-2</v>
          </cell>
          <cell r="BA373">
            <v>1.03E-2</v>
          </cell>
          <cell r="BB373">
            <v>0.01</v>
          </cell>
          <cell r="BC373">
            <v>0.01</v>
          </cell>
          <cell r="BD373">
            <v>1.06E-2</v>
          </cell>
          <cell r="BE373">
            <v>1.03E-2</v>
          </cell>
          <cell r="BF373">
            <v>1.03E-2</v>
          </cell>
          <cell r="BG373">
            <v>0.01</v>
          </cell>
          <cell r="BH373">
            <v>3.8E-3</v>
          </cell>
          <cell r="BI373">
            <v>3.8E-3</v>
          </cell>
          <cell r="BJ373">
            <v>3.8E-3</v>
          </cell>
          <cell r="BK373">
            <v>3.8E-3</v>
          </cell>
          <cell r="BL373">
            <v>3.8E-3</v>
          </cell>
          <cell r="BM373">
            <v>3.8E-3</v>
          </cell>
          <cell r="BN373">
            <v>3.8E-3</v>
          </cell>
          <cell r="BO373">
            <v>3.8E-3</v>
          </cell>
          <cell r="BP373">
            <v>3.8E-3</v>
          </cell>
          <cell r="BQ373">
            <v>3.8E-3</v>
          </cell>
          <cell r="BR373">
            <v>3.8E-3</v>
          </cell>
          <cell r="BS373">
            <v>3.8E-3</v>
          </cell>
          <cell r="BT373" t="str">
            <v>CFE</v>
          </cell>
          <cell r="BU373" t="str">
            <v>INT</v>
          </cell>
          <cell r="BV373">
            <v>0.54120000000000001</v>
          </cell>
          <cell r="BW373">
            <v>0.54120000000000001</v>
          </cell>
          <cell r="BX373">
            <v>0.85415917467067004</v>
          </cell>
          <cell r="BZ373">
            <v>0</v>
          </cell>
          <cell r="CB373">
            <v>11.616</v>
          </cell>
          <cell r="CC373">
            <v>12</v>
          </cell>
          <cell r="CD373">
            <v>12</v>
          </cell>
        </row>
        <row r="374">
          <cell r="A374">
            <v>1</v>
          </cell>
          <cell r="B374">
            <v>10</v>
          </cell>
          <cell r="C374" t="str">
            <v>JUN</v>
          </cell>
          <cell r="D374">
            <v>42156</v>
          </cell>
          <cell r="E374">
            <v>2015</v>
          </cell>
          <cell r="F374" t="str">
            <v>UNIVERSIDAD</v>
          </cell>
          <cell r="G374" t="str">
            <v>1 Y 2</v>
          </cell>
          <cell r="H374" t="str">
            <v>TG</v>
          </cell>
          <cell r="I374">
            <v>24</v>
          </cell>
          <cell r="J374">
            <v>24</v>
          </cell>
          <cell r="K374" t="str">
            <v>OCT</v>
          </cell>
          <cell r="L374">
            <v>1970</v>
          </cell>
          <cell r="M374" t="str">
            <v>NES</v>
          </cell>
          <cell r="N374" t="str">
            <v>MONTERREY</v>
          </cell>
          <cell r="O374" t="str">
            <v>TER</v>
          </cell>
          <cell r="P374">
            <v>25842</v>
          </cell>
          <cell r="Q374">
            <v>1.0824</v>
          </cell>
          <cell r="R374">
            <v>0.46799999999999997</v>
          </cell>
          <cell r="S374">
            <v>21.20928165065866</v>
          </cell>
          <cell r="T374">
            <v>3.2000000000000001E-2</v>
          </cell>
          <cell r="U374">
            <v>2015</v>
          </cell>
          <cell r="V374" t="str">
            <v>N</v>
          </cell>
          <cell r="W374" t="str">
            <v>NL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1.95E-2</v>
          </cell>
          <cell r="AK374">
            <v>1.95E-2</v>
          </cell>
          <cell r="AL374">
            <v>1.95E-2</v>
          </cell>
          <cell r="AM374">
            <v>1.95E-2</v>
          </cell>
          <cell r="AN374">
            <v>1.95E-2</v>
          </cell>
          <cell r="AO374">
            <v>1.95E-2</v>
          </cell>
          <cell r="AP374">
            <v>1.95E-2</v>
          </cell>
          <cell r="AQ374">
            <v>1.95E-2</v>
          </cell>
          <cell r="AR374">
            <v>1.95E-2</v>
          </cell>
          <cell r="AS374">
            <v>1.95E-2</v>
          </cell>
          <cell r="AT374">
            <v>1.95E-2</v>
          </cell>
          <cell r="AU374">
            <v>1.95E-2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1.95E-2</v>
          </cell>
          <cell r="BI374">
            <v>1.95E-2</v>
          </cell>
          <cell r="BJ374">
            <v>1.95E-2</v>
          </cell>
          <cell r="BK374">
            <v>1.95E-2</v>
          </cell>
          <cell r="BL374">
            <v>1.95E-2</v>
          </cell>
          <cell r="BM374">
            <v>1.95E-2</v>
          </cell>
          <cell r="BN374">
            <v>1.95E-2</v>
          </cell>
          <cell r="BO374">
            <v>1.95E-2</v>
          </cell>
          <cell r="BP374">
            <v>1.95E-2</v>
          </cell>
          <cell r="BQ374">
            <v>1.95E-2</v>
          </cell>
          <cell r="BR374">
            <v>1.95E-2</v>
          </cell>
          <cell r="BS374">
            <v>1.95E-2</v>
          </cell>
          <cell r="BT374" t="str">
            <v>CFE</v>
          </cell>
          <cell r="BU374" t="str">
            <v>INT</v>
          </cell>
          <cell r="BV374">
            <v>1.0824</v>
          </cell>
          <cell r="BW374">
            <v>1.0824</v>
          </cell>
          <cell r="BX374">
            <v>1.7083183493413401</v>
          </cell>
          <cell r="BY374">
            <v>0</v>
          </cell>
          <cell r="BZ374">
            <v>0</v>
          </cell>
          <cell r="CB374">
            <v>23.231999999999999</v>
          </cell>
          <cell r="CC374">
            <v>24</v>
          </cell>
          <cell r="CD374">
            <v>24</v>
          </cell>
        </row>
        <row r="375">
          <cell r="A375">
            <v>1</v>
          </cell>
          <cell r="B375">
            <v>4</v>
          </cell>
          <cell r="C375" t="str">
            <v>JUN</v>
          </cell>
          <cell r="D375">
            <v>42156</v>
          </cell>
          <cell r="E375">
            <v>2015</v>
          </cell>
          <cell r="F375" t="str">
            <v>FUNDIDORA</v>
          </cell>
          <cell r="G375">
            <v>1</v>
          </cell>
          <cell r="H375" t="str">
            <v>TG</v>
          </cell>
          <cell r="I375">
            <v>12</v>
          </cell>
          <cell r="J375">
            <v>12</v>
          </cell>
          <cell r="K375" t="str">
            <v>ABR</v>
          </cell>
          <cell r="L375">
            <v>1971</v>
          </cell>
          <cell r="M375" t="str">
            <v>NES</v>
          </cell>
          <cell r="N375" t="str">
            <v>MONTERREY</v>
          </cell>
          <cell r="O375" t="str">
            <v>TER</v>
          </cell>
          <cell r="P375">
            <v>26024</v>
          </cell>
          <cell r="Q375">
            <v>0.54120000000000001</v>
          </cell>
          <cell r="R375">
            <v>1.32E-2</v>
          </cell>
          <cell r="S375">
            <v>10.60464082532933</v>
          </cell>
          <cell r="T375">
            <v>3.2000000000000001E-2</v>
          </cell>
          <cell r="U375">
            <v>2015</v>
          </cell>
          <cell r="V375" t="str">
            <v>N</v>
          </cell>
          <cell r="W375" t="str">
            <v>NL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1.1000000000000001E-3</v>
          </cell>
          <cell r="AK375">
            <v>1.1000000000000001E-3</v>
          </cell>
          <cell r="AL375">
            <v>1.1000000000000001E-3</v>
          </cell>
          <cell r="AM375">
            <v>1.1000000000000001E-3</v>
          </cell>
          <cell r="AN375">
            <v>1.1000000000000001E-3</v>
          </cell>
          <cell r="AO375">
            <v>1.1000000000000001E-3</v>
          </cell>
          <cell r="AP375">
            <v>1.1000000000000001E-3</v>
          </cell>
          <cell r="AQ375">
            <v>1.1000000000000001E-3</v>
          </cell>
          <cell r="AR375">
            <v>1.1000000000000001E-3</v>
          </cell>
          <cell r="AS375">
            <v>1.1000000000000001E-3</v>
          </cell>
          <cell r="AT375">
            <v>1.1000000000000001E-3</v>
          </cell>
          <cell r="AU375">
            <v>1.1000000000000001E-3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1.1000000000000001E-3</v>
          </cell>
          <cell r="BI375">
            <v>1.1000000000000001E-3</v>
          </cell>
          <cell r="BJ375">
            <v>1.1000000000000001E-3</v>
          </cell>
          <cell r="BK375">
            <v>1.1000000000000001E-3</v>
          </cell>
          <cell r="BL375">
            <v>1.1000000000000001E-3</v>
          </cell>
          <cell r="BM375">
            <v>1.1000000000000001E-3</v>
          </cell>
          <cell r="BN375">
            <v>1.1000000000000001E-3</v>
          </cell>
          <cell r="BO375">
            <v>1.1000000000000001E-3</v>
          </cell>
          <cell r="BP375">
            <v>1.1000000000000001E-3</v>
          </cell>
          <cell r="BQ375">
            <v>1.1000000000000001E-3</v>
          </cell>
          <cell r="BR375">
            <v>1.1000000000000001E-3</v>
          </cell>
          <cell r="BS375">
            <v>1.1000000000000001E-3</v>
          </cell>
          <cell r="BT375" t="str">
            <v>CFE</v>
          </cell>
          <cell r="BU375" t="str">
            <v>INT</v>
          </cell>
          <cell r="BV375">
            <v>0.54120000000000001</v>
          </cell>
          <cell r="BW375">
            <v>0.54120000000000001</v>
          </cell>
          <cell r="BX375">
            <v>0.85415917467067004</v>
          </cell>
          <cell r="BY375">
            <v>0</v>
          </cell>
          <cell r="BZ375">
            <v>0</v>
          </cell>
          <cell r="CB375">
            <v>11.616</v>
          </cell>
          <cell r="CC375">
            <v>12</v>
          </cell>
          <cell r="CD375">
            <v>12</v>
          </cell>
        </row>
        <row r="376">
          <cell r="A376">
            <v>1</v>
          </cell>
          <cell r="B376">
            <v>7</v>
          </cell>
          <cell r="C376" t="str">
            <v>NOV</v>
          </cell>
          <cell r="D376">
            <v>43040</v>
          </cell>
          <cell r="E376">
            <v>2017</v>
          </cell>
          <cell r="F376" t="str">
            <v>CHÁVEZ</v>
          </cell>
          <cell r="G376" t="str">
            <v>1 y 2</v>
          </cell>
          <cell r="H376" t="str">
            <v>TG</v>
          </cell>
          <cell r="I376">
            <v>28</v>
          </cell>
          <cell r="J376">
            <v>28</v>
          </cell>
          <cell r="K376" t="str">
            <v>JUL</v>
          </cell>
          <cell r="L376">
            <v>1971</v>
          </cell>
          <cell r="M376" t="str">
            <v>NTE</v>
          </cell>
          <cell r="N376" t="str">
            <v>LAGUNA</v>
          </cell>
          <cell r="O376" t="str">
            <v>TER</v>
          </cell>
          <cell r="P376">
            <v>26115</v>
          </cell>
          <cell r="Q376">
            <v>1.2627999999999999</v>
          </cell>
          <cell r="R376">
            <v>8.9599999999999999E-2</v>
          </cell>
          <cell r="S376">
            <v>24.744161925768438</v>
          </cell>
          <cell r="T376">
            <v>3.2000000000000001E-2</v>
          </cell>
          <cell r="U376">
            <v>2017</v>
          </cell>
          <cell r="V376" t="str">
            <v>N</v>
          </cell>
          <cell r="W376" t="str">
            <v>COAH</v>
          </cell>
          <cell r="X376">
            <v>4.1999999999999997E-3</v>
          </cell>
          <cell r="Y376">
            <v>4.1999999999999997E-3</v>
          </cell>
          <cell r="Z376">
            <v>4.1999999999999997E-3</v>
          </cell>
          <cell r="AA376">
            <v>4.1999999999999997E-3</v>
          </cell>
          <cell r="AB376">
            <v>4.1999999999999997E-3</v>
          </cell>
          <cell r="AC376">
            <v>4.1999999999999997E-3</v>
          </cell>
          <cell r="AD376">
            <v>4.1999999999999997E-3</v>
          </cell>
          <cell r="AE376">
            <v>4.1999999999999997E-3</v>
          </cell>
          <cell r="AF376">
            <v>4.1999999999999997E-3</v>
          </cell>
          <cell r="AG376">
            <v>4.1999999999999997E-3</v>
          </cell>
          <cell r="AH376">
            <v>4.1999999999999997E-3</v>
          </cell>
          <cell r="AI376">
            <v>4.1999999999999997E-3</v>
          </cell>
          <cell r="AJ376">
            <v>3.2000000000000002E-3</v>
          </cell>
          <cell r="AK376">
            <v>3.2000000000000002E-3</v>
          </cell>
          <cell r="AL376">
            <v>3.2000000000000002E-3</v>
          </cell>
          <cell r="AM376">
            <v>3.2000000000000002E-3</v>
          </cell>
          <cell r="AN376">
            <v>3.2000000000000002E-3</v>
          </cell>
          <cell r="AO376">
            <v>3.2000000000000002E-3</v>
          </cell>
          <cell r="AP376">
            <v>3.2000000000000002E-3</v>
          </cell>
          <cell r="AQ376">
            <v>3.2000000000000002E-3</v>
          </cell>
          <cell r="AR376">
            <v>3.2000000000000002E-3</v>
          </cell>
          <cell r="AS376">
            <v>3.2000000000000002E-3</v>
          </cell>
          <cell r="AT376">
            <v>3.2000000000000002E-3</v>
          </cell>
          <cell r="AU376">
            <v>3.2000000000000002E-3</v>
          </cell>
          <cell r="AV376">
            <v>4.1999999999999997E-3</v>
          </cell>
          <cell r="AW376">
            <v>4.1999999999999997E-3</v>
          </cell>
          <cell r="AX376">
            <v>4.1999999999999997E-3</v>
          </cell>
          <cell r="AY376">
            <v>4.1999999999999997E-3</v>
          </cell>
          <cell r="AZ376">
            <v>4.1999999999999997E-3</v>
          </cell>
          <cell r="BA376">
            <v>4.1999999999999997E-3</v>
          </cell>
          <cell r="BB376">
            <v>4.1999999999999997E-3</v>
          </cell>
          <cell r="BC376">
            <v>4.1999999999999997E-3</v>
          </cell>
          <cell r="BD376">
            <v>4.1999999999999997E-3</v>
          </cell>
          <cell r="BE376">
            <v>4.1999999999999997E-3</v>
          </cell>
          <cell r="BF376">
            <v>4.1999999999999997E-3</v>
          </cell>
          <cell r="BG376">
            <v>4.1999999999999997E-3</v>
          </cell>
          <cell r="BH376">
            <v>3.2000000000000002E-3</v>
          </cell>
          <cell r="BI376">
            <v>3.2000000000000002E-3</v>
          </cell>
          <cell r="BJ376">
            <v>3.2000000000000002E-3</v>
          </cell>
          <cell r="BK376">
            <v>3.2000000000000002E-3</v>
          </cell>
          <cell r="BL376">
            <v>3.2000000000000002E-3</v>
          </cell>
          <cell r="BM376">
            <v>3.2000000000000002E-3</v>
          </cell>
          <cell r="BN376">
            <v>3.2000000000000002E-3</v>
          </cell>
          <cell r="BO376">
            <v>3.2000000000000002E-3</v>
          </cell>
          <cell r="BP376">
            <v>3.2000000000000002E-3</v>
          </cell>
          <cell r="BQ376">
            <v>3.2000000000000002E-3</v>
          </cell>
          <cell r="BR376">
            <v>3.2000000000000002E-3</v>
          </cell>
          <cell r="BS376">
            <v>3.2000000000000002E-3</v>
          </cell>
          <cell r="BT376" t="str">
            <v>CFE</v>
          </cell>
          <cell r="BU376" t="str">
            <v>INT</v>
          </cell>
          <cell r="BV376">
            <v>1.2627999999999999</v>
          </cell>
          <cell r="BW376">
            <v>1.2627999999999999</v>
          </cell>
          <cell r="BX376">
            <v>1.9930380742315634</v>
          </cell>
          <cell r="BY376">
            <v>0</v>
          </cell>
          <cell r="BZ376">
            <v>0</v>
          </cell>
          <cell r="CB376">
            <v>27.103999999999999</v>
          </cell>
          <cell r="CC376">
            <v>28</v>
          </cell>
          <cell r="CD376">
            <v>28</v>
          </cell>
        </row>
        <row r="377">
          <cell r="A377">
            <v>1</v>
          </cell>
          <cell r="B377">
            <v>2</v>
          </cell>
          <cell r="C377" t="str">
            <v>DIC</v>
          </cell>
          <cell r="D377">
            <v>47818</v>
          </cell>
          <cell r="E377">
            <v>2030</v>
          </cell>
          <cell r="F377" t="str">
            <v>OAXACA DOS</v>
          </cell>
          <cell r="G377">
            <v>1</v>
          </cell>
          <cell r="H377" t="str">
            <v>EOL</v>
          </cell>
          <cell r="I377">
            <v>102</v>
          </cell>
          <cell r="J377">
            <v>102</v>
          </cell>
          <cell r="K377" t="str">
            <v>FEB</v>
          </cell>
          <cell r="L377">
            <v>2012</v>
          </cell>
          <cell r="M377" t="str">
            <v>ORI</v>
          </cell>
          <cell r="N377" t="str">
            <v>TEMASCAL</v>
          </cell>
          <cell r="O377" t="str">
            <v>EOL</v>
          </cell>
          <cell r="P377">
            <v>40940</v>
          </cell>
          <cell r="Q377">
            <v>3.06</v>
          </cell>
          <cell r="R377">
            <v>5.8140000000000009</v>
          </cell>
          <cell r="S377">
            <v>7.1400000000000006</v>
          </cell>
          <cell r="T377">
            <v>3.2000000000000001E-2</v>
          </cell>
          <cell r="U377">
            <v>2030</v>
          </cell>
          <cell r="V377" t="str">
            <v>S</v>
          </cell>
          <cell r="W377" t="str">
            <v>OAX</v>
          </cell>
          <cell r="X377">
            <v>0.05</v>
          </cell>
          <cell r="Y377">
            <v>0.05</v>
          </cell>
          <cell r="Z377">
            <v>0.04</v>
          </cell>
          <cell r="AA377">
            <v>0.04</v>
          </cell>
          <cell r="AB377">
            <v>0.04</v>
          </cell>
          <cell r="AC377">
            <v>0.04</v>
          </cell>
          <cell r="AD377">
            <v>0.05</v>
          </cell>
          <cell r="AE377">
            <v>0.04</v>
          </cell>
          <cell r="AF377">
            <v>0.04</v>
          </cell>
          <cell r="AG377">
            <v>0.03</v>
          </cell>
          <cell r="AH377">
            <v>0.04</v>
          </cell>
          <cell r="AI377">
            <v>0.03</v>
          </cell>
          <cell r="AJ377">
            <v>0.56999999999999995</v>
          </cell>
          <cell r="AK377">
            <v>0.56999999999999995</v>
          </cell>
          <cell r="AL377">
            <v>0.56999999999999995</v>
          </cell>
          <cell r="AM377">
            <v>0.56999999999999995</v>
          </cell>
          <cell r="AN377">
            <v>0.56999999999999995</v>
          </cell>
          <cell r="AO377">
            <v>0.56999999999999995</v>
          </cell>
          <cell r="AP377">
            <v>0.56999999999999995</v>
          </cell>
          <cell r="AQ377">
            <v>0.56999999999999995</v>
          </cell>
          <cell r="AR377">
            <v>0.56999999999999995</v>
          </cell>
          <cell r="AS377">
            <v>0.56999999999999995</v>
          </cell>
          <cell r="AT377">
            <v>0.56999999999999995</v>
          </cell>
          <cell r="AU377">
            <v>0.56999999999999995</v>
          </cell>
          <cell r="AV377">
            <v>0.05</v>
          </cell>
          <cell r="AW377">
            <v>0.05</v>
          </cell>
          <cell r="AX377">
            <v>0.04</v>
          </cell>
          <cell r="AY377">
            <v>0.04</v>
          </cell>
          <cell r="AZ377">
            <v>0.04</v>
          </cell>
          <cell r="BA377">
            <v>0.04</v>
          </cell>
          <cell r="BB377">
            <v>0.05</v>
          </cell>
          <cell r="BC377">
            <v>0.04</v>
          </cell>
          <cell r="BD377">
            <v>0.04</v>
          </cell>
          <cell r="BE377">
            <v>0.03</v>
          </cell>
          <cell r="BF377">
            <v>0.04</v>
          </cell>
          <cell r="BG377">
            <v>0.03</v>
          </cell>
          <cell r="BH377">
            <v>0.56999999999999995</v>
          </cell>
          <cell r="BI377">
            <v>0.56999999999999995</v>
          </cell>
          <cell r="BJ377">
            <v>0.56999999999999995</v>
          </cell>
          <cell r="BK377">
            <v>0.56999999999999995</v>
          </cell>
          <cell r="BL377">
            <v>0.56999999999999995</v>
          </cell>
          <cell r="BM377">
            <v>0.56999999999999995</v>
          </cell>
          <cell r="BN377">
            <v>0.56999999999999995</v>
          </cell>
          <cell r="BO377">
            <v>0.56999999999999995</v>
          </cell>
          <cell r="BP377">
            <v>0.56999999999999995</v>
          </cell>
          <cell r="BQ377">
            <v>0.56999999999999995</v>
          </cell>
          <cell r="BR377">
            <v>0.56999999999999995</v>
          </cell>
          <cell r="BS377">
            <v>0.56999999999999995</v>
          </cell>
          <cell r="BT377" t="str">
            <v>PEE</v>
          </cell>
          <cell r="BU377" t="str">
            <v>INT</v>
          </cell>
          <cell r="BV377">
            <v>3.06</v>
          </cell>
          <cell r="BW377">
            <v>3.06</v>
          </cell>
          <cell r="BX377">
            <v>0</v>
          </cell>
          <cell r="BY377">
            <v>0.9</v>
          </cell>
          <cell r="BZ377">
            <v>91.8</v>
          </cell>
          <cell r="CB377">
            <v>98.736000000000004</v>
          </cell>
          <cell r="CC377">
            <v>102</v>
          </cell>
          <cell r="CD377">
            <v>102</v>
          </cell>
        </row>
        <row r="378">
          <cell r="A378">
            <v>1</v>
          </cell>
          <cell r="B378">
            <v>3</v>
          </cell>
          <cell r="C378" t="str">
            <v>DIC</v>
          </cell>
          <cell r="D378">
            <v>47818</v>
          </cell>
          <cell r="E378">
            <v>2030</v>
          </cell>
          <cell r="F378" t="str">
            <v>OAXACA CUATRO</v>
          </cell>
          <cell r="G378">
            <v>1</v>
          </cell>
          <cell r="H378" t="str">
            <v>EOL</v>
          </cell>
          <cell r="I378">
            <v>102</v>
          </cell>
          <cell r="J378">
            <v>102</v>
          </cell>
          <cell r="K378" t="str">
            <v>MAR</v>
          </cell>
          <cell r="L378">
            <v>2012</v>
          </cell>
          <cell r="M378" t="str">
            <v>ORI</v>
          </cell>
          <cell r="N378" t="str">
            <v>TEMASCAL</v>
          </cell>
          <cell r="O378" t="str">
            <v>EOL</v>
          </cell>
          <cell r="P378">
            <v>40969</v>
          </cell>
          <cell r="Q378">
            <v>3.06</v>
          </cell>
          <cell r="R378">
            <v>5.8140000000000009</v>
          </cell>
          <cell r="S378">
            <v>7.1400000000000006</v>
          </cell>
          <cell r="T378">
            <v>3.2000000000000001E-2</v>
          </cell>
          <cell r="U378">
            <v>2030</v>
          </cell>
          <cell r="V378" t="str">
            <v>S</v>
          </cell>
          <cell r="W378" t="str">
            <v>OAX</v>
          </cell>
          <cell r="X378">
            <v>0.05</v>
          </cell>
          <cell r="Y378">
            <v>0.05</v>
          </cell>
          <cell r="Z378">
            <v>0.04</v>
          </cell>
          <cell r="AA378">
            <v>0.04</v>
          </cell>
          <cell r="AB378">
            <v>0.04</v>
          </cell>
          <cell r="AC378">
            <v>0.04</v>
          </cell>
          <cell r="AD378">
            <v>0.05</v>
          </cell>
          <cell r="AE378">
            <v>0.04</v>
          </cell>
          <cell r="AF378">
            <v>0.04</v>
          </cell>
          <cell r="AG378">
            <v>0.03</v>
          </cell>
          <cell r="AH378">
            <v>0.04</v>
          </cell>
          <cell r="AI378">
            <v>0.03</v>
          </cell>
          <cell r="AJ378">
            <v>0.56999999999999995</v>
          </cell>
          <cell r="AK378">
            <v>0.56999999999999995</v>
          </cell>
          <cell r="AL378">
            <v>0.56999999999999995</v>
          </cell>
          <cell r="AM378">
            <v>0.56999999999999995</v>
          </cell>
          <cell r="AN378">
            <v>0.56999999999999995</v>
          </cell>
          <cell r="AO378">
            <v>0.56999999999999995</v>
          </cell>
          <cell r="AP378">
            <v>0.56999999999999995</v>
          </cell>
          <cell r="AQ378">
            <v>0.56999999999999995</v>
          </cell>
          <cell r="AR378">
            <v>0.56999999999999995</v>
          </cell>
          <cell r="AS378">
            <v>0.56999999999999995</v>
          </cell>
          <cell r="AT378">
            <v>0.56999999999999995</v>
          </cell>
          <cell r="AU378">
            <v>0.56999999999999995</v>
          </cell>
          <cell r="AV378">
            <v>0.05</v>
          </cell>
          <cell r="AW378">
            <v>0.05</v>
          </cell>
          <cell r="AX378">
            <v>0.04</v>
          </cell>
          <cell r="AY378">
            <v>0.04</v>
          </cell>
          <cell r="AZ378">
            <v>0.04</v>
          </cell>
          <cell r="BA378">
            <v>0.04</v>
          </cell>
          <cell r="BB378">
            <v>0.05</v>
          </cell>
          <cell r="BC378">
            <v>0.04</v>
          </cell>
          <cell r="BD378">
            <v>0.04</v>
          </cell>
          <cell r="BE378">
            <v>0.03</v>
          </cell>
          <cell r="BF378">
            <v>0.04</v>
          </cell>
          <cell r="BG378">
            <v>0.03</v>
          </cell>
          <cell r="BH378">
            <v>0.56999999999999995</v>
          </cell>
          <cell r="BI378">
            <v>0.56999999999999995</v>
          </cell>
          <cell r="BJ378">
            <v>0.56999999999999995</v>
          </cell>
          <cell r="BK378">
            <v>0.56999999999999995</v>
          </cell>
          <cell r="BL378">
            <v>0.56999999999999995</v>
          </cell>
          <cell r="BM378">
            <v>0.56999999999999995</v>
          </cell>
          <cell r="BN378">
            <v>0.56999999999999995</v>
          </cell>
          <cell r="BO378">
            <v>0.56999999999999995</v>
          </cell>
          <cell r="BP378">
            <v>0.56999999999999995</v>
          </cell>
          <cell r="BQ378">
            <v>0.56999999999999995</v>
          </cell>
          <cell r="BR378">
            <v>0.56999999999999995</v>
          </cell>
          <cell r="BS378">
            <v>0.56999999999999995</v>
          </cell>
          <cell r="BT378" t="str">
            <v>PEE</v>
          </cell>
          <cell r="BU378" t="str">
            <v>INT</v>
          </cell>
          <cell r="BV378">
            <v>3.06</v>
          </cell>
          <cell r="BW378">
            <v>3.06</v>
          </cell>
          <cell r="BX378">
            <v>0</v>
          </cell>
          <cell r="BY378">
            <v>0.9</v>
          </cell>
          <cell r="BZ378">
            <v>91.8</v>
          </cell>
          <cell r="CB378">
            <v>98.736000000000004</v>
          </cell>
          <cell r="CC378">
            <v>102</v>
          </cell>
          <cell r="CD378">
            <v>102</v>
          </cell>
        </row>
        <row r="379">
          <cell r="A379">
            <v>1</v>
          </cell>
          <cell r="B379">
            <v>9</v>
          </cell>
          <cell r="C379" t="str">
            <v>DIC</v>
          </cell>
          <cell r="D379">
            <v>47818</v>
          </cell>
          <cell r="E379">
            <v>2030</v>
          </cell>
          <cell r="F379" t="str">
            <v>SANTA CRUZ LyFC</v>
          </cell>
          <cell r="G379">
            <v>2</v>
          </cell>
          <cell r="H379" t="str">
            <v>TG</v>
          </cell>
          <cell r="I379">
            <v>32</v>
          </cell>
          <cell r="J379">
            <v>32</v>
          </cell>
          <cell r="K379" t="str">
            <v>SEP</v>
          </cell>
          <cell r="L379">
            <v>2009</v>
          </cell>
          <cell r="M379" t="str">
            <v>CEN</v>
          </cell>
          <cell r="N379" t="str">
            <v>CENTRAL</v>
          </cell>
          <cell r="O379" t="str">
            <v>TER</v>
          </cell>
          <cell r="P379">
            <v>40057</v>
          </cell>
          <cell r="Q379">
            <v>1.4432</v>
          </cell>
          <cell r="R379">
            <v>1.8016000000000001</v>
          </cell>
          <cell r="S379">
            <v>28.279042200878212</v>
          </cell>
          <cell r="T379">
            <v>3.2000000000000001E-2</v>
          </cell>
          <cell r="U379">
            <v>2030</v>
          </cell>
          <cell r="V379" t="str">
            <v>S</v>
          </cell>
          <cell r="W379" t="str">
            <v>MEX</v>
          </cell>
          <cell r="X379">
            <v>0.06</v>
          </cell>
          <cell r="Y379">
            <v>0.06</v>
          </cell>
          <cell r="Z379">
            <v>0.06</v>
          </cell>
          <cell r="AA379">
            <v>0.09</v>
          </cell>
          <cell r="AB379">
            <v>0.06</v>
          </cell>
          <cell r="AC379">
            <v>0.06</v>
          </cell>
          <cell r="AD379">
            <v>0.09</v>
          </cell>
          <cell r="AE379">
            <v>0.06</v>
          </cell>
          <cell r="AF379">
            <v>0.06</v>
          </cell>
          <cell r="AG379">
            <v>0.06</v>
          </cell>
          <cell r="AH379">
            <v>0.03</v>
          </cell>
          <cell r="AI379">
            <v>0.03</v>
          </cell>
          <cell r="AJ379">
            <v>5.6300000000000003E-2</v>
          </cell>
          <cell r="AK379">
            <v>5.6300000000000003E-2</v>
          </cell>
          <cell r="AL379">
            <v>5.6300000000000003E-2</v>
          </cell>
          <cell r="AM379">
            <v>5.6300000000000003E-2</v>
          </cell>
          <cell r="AN379">
            <v>5.6300000000000003E-2</v>
          </cell>
          <cell r="AO379">
            <v>5.6300000000000003E-2</v>
          </cell>
          <cell r="AP379">
            <v>5.6300000000000003E-2</v>
          </cell>
          <cell r="AQ379">
            <v>5.6300000000000003E-2</v>
          </cell>
          <cell r="AR379">
            <v>5.6300000000000003E-2</v>
          </cell>
          <cell r="AS379">
            <v>5.6300000000000003E-2</v>
          </cell>
          <cell r="AT379">
            <v>5.6300000000000003E-2</v>
          </cell>
          <cell r="AU379">
            <v>5.6300000000000003E-2</v>
          </cell>
          <cell r="AV379">
            <v>0.06</v>
          </cell>
          <cell r="AW379">
            <v>0.06</v>
          </cell>
          <cell r="AX379">
            <v>0.06</v>
          </cell>
          <cell r="AY379">
            <v>0.09</v>
          </cell>
          <cell r="AZ379">
            <v>0.06</v>
          </cell>
          <cell r="BA379">
            <v>0.06</v>
          </cell>
          <cell r="BB379">
            <v>0.09</v>
          </cell>
          <cell r="BC379">
            <v>0.06</v>
          </cell>
          <cell r="BD379">
            <v>0.06</v>
          </cell>
          <cell r="BE379">
            <v>0.06</v>
          </cell>
          <cell r="BF379">
            <v>0.03</v>
          </cell>
          <cell r="BG379">
            <v>0.03</v>
          </cell>
          <cell r="BH379">
            <v>5.6300000000000003E-2</v>
          </cell>
          <cell r="BI379">
            <v>5.6300000000000003E-2</v>
          </cell>
          <cell r="BJ379">
            <v>5.6300000000000003E-2</v>
          </cell>
          <cell r="BK379">
            <v>5.6300000000000003E-2</v>
          </cell>
          <cell r="BL379">
            <v>5.6300000000000003E-2</v>
          </cell>
          <cell r="BM379">
            <v>5.6300000000000003E-2</v>
          </cell>
          <cell r="BN379">
            <v>5.6300000000000003E-2</v>
          </cell>
          <cell r="BO379">
            <v>5.6300000000000003E-2</v>
          </cell>
          <cell r="BP379">
            <v>5.6300000000000003E-2</v>
          </cell>
          <cell r="BQ379">
            <v>5.6300000000000003E-2</v>
          </cell>
          <cell r="BR379">
            <v>5.6300000000000003E-2</v>
          </cell>
          <cell r="BS379">
            <v>5.6300000000000003E-2</v>
          </cell>
          <cell r="BT379" t="str">
            <v>CFE</v>
          </cell>
          <cell r="BU379" t="str">
            <v>INT</v>
          </cell>
          <cell r="BV379">
            <v>1.4432</v>
          </cell>
          <cell r="BW379">
            <v>1.4432</v>
          </cell>
          <cell r="BX379">
            <v>2.2777577991217868</v>
          </cell>
          <cell r="BY379">
            <v>0</v>
          </cell>
          <cell r="BZ379">
            <v>0</v>
          </cell>
          <cell r="CB379">
            <v>30.975999999999999</v>
          </cell>
          <cell r="CC379">
            <v>32</v>
          </cell>
          <cell r="CD379">
            <v>32</v>
          </cell>
        </row>
        <row r="380">
          <cell r="A380">
            <v>1</v>
          </cell>
          <cell r="B380">
            <v>4</v>
          </cell>
          <cell r="C380" t="str">
            <v>DIC</v>
          </cell>
          <cell r="D380">
            <v>51471</v>
          </cell>
          <cell r="E380">
            <v>2040</v>
          </cell>
          <cell r="I380">
            <v>0</v>
          </cell>
          <cell r="J380">
            <v>0</v>
          </cell>
          <cell r="K380" t="str">
            <v>ABR</v>
          </cell>
          <cell r="L380">
            <v>1972</v>
          </cell>
          <cell r="M380" t="str">
            <v>NTE</v>
          </cell>
          <cell r="N380" t="str">
            <v>CHIHUAHUA</v>
          </cell>
          <cell r="O380" t="str">
            <v>TER</v>
          </cell>
          <cell r="P380">
            <v>26390</v>
          </cell>
          <cell r="Q380">
            <v>0</v>
          </cell>
          <cell r="R380">
            <v>0</v>
          </cell>
          <cell r="S380">
            <v>0</v>
          </cell>
          <cell r="T380">
            <v>3.2000000000000001E-2</v>
          </cell>
          <cell r="U380">
            <v>2040</v>
          </cell>
          <cell r="V380" t="str">
            <v>N</v>
          </cell>
          <cell r="W380" t="str">
            <v>CHIH</v>
          </cell>
          <cell r="X380">
            <v>1.72E-2</v>
          </cell>
          <cell r="Y380">
            <v>1.72E-2</v>
          </cell>
          <cell r="Z380">
            <v>1.72E-2</v>
          </cell>
          <cell r="AA380">
            <v>1.72E-2</v>
          </cell>
          <cell r="AB380">
            <v>1.72E-2</v>
          </cell>
          <cell r="AC380">
            <v>1.72E-2</v>
          </cell>
          <cell r="AD380">
            <v>1.72E-2</v>
          </cell>
          <cell r="AE380">
            <v>1.72E-2</v>
          </cell>
          <cell r="AF380">
            <v>1.72E-2</v>
          </cell>
          <cell r="AG380">
            <v>1.72E-2</v>
          </cell>
          <cell r="AH380">
            <v>1.72E-2</v>
          </cell>
          <cell r="AI380">
            <v>1.72E-2</v>
          </cell>
          <cell r="AJ380">
            <v>5.7000000000000002E-2</v>
          </cell>
          <cell r="AK380">
            <v>5.7000000000000002E-2</v>
          </cell>
          <cell r="AL380">
            <v>5.7000000000000002E-2</v>
          </cell>
          <cell r="AM380">
            <v>5.7000000000000002E-2</v>
          </cell>
          <cell r="AN380">
            <v>5.7000000000000002E-2</v>
          </cell>
          <cell r="AO380">
            <v>5.7000000000000002E-2</v>
          </cell>
          <cell r="AP380">
            <v>5.7000000000000002E-2</v>
          </cell>
          <cell r="AQ380">
            <v>5.7000000000000002E-2</v>
          </cell>
          <cell r="AR380">
            <v>5.7000000000000002E-2</v>
          </cell>
          <cell r="AS380">
            <v>5.7000000000000002E-2</v>
          </cell>
          <cell r="AT380">
            <v>5.7000000000000002E-2</v>
          </cell>
          <cell r="AU380">
            <v>5.7000000000000002E-2</v>
          </cell>
          <cell r="AV380">
            <v>1.72E-2</v>
          </cell>
          <cell r="AW380">
            <v>1.72E-2</v>
          </cell>
          <cell r="AX380">
            <v>1.72E-2</v>
          </cell>
          <cell r="AY380">
            <v>1.72E-2</v>
          </cell>
          <cell r="AZ380">
            <v>1.72E-2</v>
          </cell>
          <cell r="BA380">
            <v>1.72E-2</v>
          </cell>
          <cell r="BB380">
            <v>1.72E-2</v>
          </cell>
          <cell r="BC380">
            <v>1.72E-2</v>
          </cell>
          <cell r="BD380">
            <v>1.72E-2</v>
          </cell>
          <cell r="BE380">
            <v>1.72E-2</v>
          </cell>
          <cell r="BF380">
            <v>1.72E-2</v>
          </cell>
          <cell r="BG380">
            <v>1.72E-2</v>
          </cell>
          <cell r="BH380">
            <v>5.7000000000000002E-2</v>
          </cell>
          <cell r="BI380">
            <v>5.7000000000000002E-2</v>
          </cell>
          <cell r="BJ380">
            <v>5.7000000000000002E-2</v>
          </cell>
          <cell r="BK380">
            <v>5.7000000000000002E-2</v>
          </cell>
          <cell r="BL380">
            <v>5.7000000000000002E-2</v>
          </cell>
          <cell r="BM380">
            <v>5.7000000000000002E-2</v>
          </cell>
          <cell r="BN380">
            <v>5.7000000000000002E-2</v>
          </cell>
          <cell r="BO380">
            <v>5.7000000000000002E-2</v>
          </cell>
          <cell r="BP380">
            <v>5.7000000000000002E-2</v>
          </cell>
          <cell r="BQ380">
            <v>5.7000000000000002E-2</v>
          </cell>
          <cell r="BR380">
            <v>5.7000000000000002E-2</v>
          </cell>
          <cell r="BS380">
            <v>5.7000000000000002E-2</v>
          </cell>
          <cell r="BT380" t="str">
            <v>CFE</v>
          </cell>
          <cell r="BU380" t="str">
            <v>INT</v>
          </cell>
          <cell r="BV380">
            <v>0</v>
          </cell>
          <cell r="BW380">
            <v>0</v>
          </cell>
          <cell r="BX380">
            <v>0</v>
          </cell>
          <cell r="BZ380">
            <v>0</v>
          </cell>
          <cell r="CB380">
            <v>0</v>
          </cell>
          <cell r="CC380">
            <v>0</v>
          </cell>
          <cell r="CD380">
            <v>0</v>
          </cell>
        </row>
        <row r="381">
          <cell r="A381">
            <v>1</v>
          </cell>
          <cell r="B381">
            <v>8</v>
          </cell>
          <cell r="C381" t="str">
            <v>DIC</v>
          </cell>
          <cell r="D381">
            <v>51471</v>
          </cell>
          <cell r="E381">
            <v>2040</v>
          </cell>
          <cell r="I381">
            <v>0</v>
          </cell>
          <cell r="J381">
            <v>0</v>
          </cell>
          <cell r="K381" t="str">
            <v>AGO</v>
          </cell>
          <cell r="L381">
            <v>1972</v>
          </cell>
          <cell r="M381" t="str">
            <v>NTE</v>
          </cell>
          <cell r="N381" t="str">
            <v>CHIHUAHUA</v>
          </cell>
          <cell r="O381" t="str">
            <v>TER</v>
          </cell>
          <cell r="P381">
            <v>26512</v>
          </cell>
          <cell r="Q381">
            <v>0</v>
          </cell>
          <cell r="R381">
            <v>0</v>
          </cell>
          <cell r="S381">
            <v>0</v>
          </cell>
          <cell r="T381">
            <v>3.2000000000000001E-2</v>
          </cell>
          <cell r="U381">
            <v>2040</v>
          </cell>
          <cell r="V381" t="str">
            <v>N</v>
          </cell>
          <cell r="W381" t="str">
            <v>CHIH</v>
          </cell>
          <cell r="X381">
            <v>1.9400000000000001E-2</v>
          </cell>
          <cell r="Y381">
            <v>1.9400000000000001E-2</v>
          </cell>
          <cell r="Z381">
            <v>1.9400000000000001E-2</v>
          </cell>
          <cell r="AA381">
            <v>1.9400000000000001E-2</v>
          </cell>
          <cell r="AB381">
            <v>1.9400000000000001E-2</v>
          </cell>
          <cell r="AC381">
            <v>1.9400000000000001E-2</v>
          </cell>
          <cell r="AD381">
            <v>1.9400000000000001E-2</v>
          </cell>
          <cell r="AE381">
            <v>1.9400000000000001E-2</v>
          </cell>
          <cell r="AF381">
            <v>1.9400000000000001E-2</v>
          </cell>
          <cell r="AG381">
            <v>1.9400000000000001E-2</v>
          </cell>
          <cell r="AH381">
            <v>1.9400000000000001E-2</v>
          </cell>
          <cell r="AI381">
            <v>1.9400000000000001E-2</v>
          </cell>
          <cell r="AJ381">
            <v>1.7500000000000002E-2</v>
          </cell>
          <cell r="AK381">
            <v>1.7500000000000002E-2</v>
          </cell>
          <cell r="AL381">
            <v>1.7500000000000002E-2</v>
          </cell>
          <cell r="AM381">
            <v>1.7500000000000002E-2</v>
          </cell>
          <cell r="AN381">
            <v>1.7500000000000002E-2</v>
          </cell>
          <cell r="AO381">
            <v>1.7500000000000002E-2</v>
          </cell>
          <cell r="AP381">
            <v>1.7500000000000002E-2</v>
          </cell>
          <cell r="AQ381">
            <v>1.7500000000000002E-2</v>
          </cell>
          <cell r="AR381">
            <v>1.7500000000000002E-2</v>
          </cell>
          <cell r="AS381">
            <v>1.7500000000000002E-2</v>
          </cell>
          <cell r="AT381">
            <v>1.7500000000000002E-2</v>
          </cell>
          <cell r="AU381">
            <v>1.7500000000000002E-2</v>
          </cell>
          <cell r="AV381">
            <v>1.9400000000000001E-2</v>
          </cell>
          <cell r="AW381">
            <v>1.9400000000000001E-2</v>
          </cell>
          <cell r="AX381">
            <v>1.9400000000000001E-2</v>
          </cell>
          <cell r="AY381">
            <v>1.9400000000000001E-2</v>
          </cell>
          <cell r="AZ381">
            <v>1.9400000000000001E-2</v>
          </cell>
          <cell r="BA381">
            <v>1.9400000000000001E-2</v>
          </cell>
          <cell r="BB381">
            <v>1.9400000000000001E-2</v>
          </cell>
          <cell r="BC381">
            <v>1.9400000000000001E-2</v>
          </cell>
          <cell r="BD381">
            <v>1.9400000000000001E-2</v>
          </cell>
          <cell r="BE381">
            <v>1.9400000000000001E-2</v>
          </cell>
          <cell r="BF381">
            <v>1.9400000000000001E-2</v>
          </cell>
          <cell r="BG381">
            <v>1.9400000000000001E-2</v>
          </cell>
          <cell r="BH381">
            <v>1.7500000000000002E-2</v>
          </cell>
          <cell r="BI381">
            <v>1.7500000000000002E-2</v>
          </cell>
          <cell r="BJ381">
            <v>1.7500000000000002E-2</v>
          </cell>
          <cell r="BK381">
            <v>1.7500000000000002E-2</v>
          </cell>
          <cell r="BL381">
            <v>1.7500000000000002E-2</v>
          </cell>
          <cell r="BM381">
            <v>1.7500000000000002E-2</v>
          </cell>
          <cell r="BN381">
            <v>1.7500000000000002E-2</v>
          </cell>
          <cell r="BO381">
            <v>1.7500000000000002E-2</v>
          </cell>
          <cell r="BP381">
            <v>1.7500000000000002E-2</v>
          </cell>
          <cell r="BQ381">
            <v>1.7500000000000002E-2</v>
          </cell>
          <cell r="BR381">
            <v>1.7500000000000002E-2</v>
          </cell>
          <cell r="BS381">
            <v>1.7500000000000002E-2</v>
          </cell>
          <cell r="BT381" t="str">
            <v>CFE</v>
          </cell>
          <cell r="BU381" t="str">
            <v>INT</v>
          </cell>
          <cell r="BV381">
            <v>0</v>
          </cell>
          <cell r="BW381">
            <v>0</v>
          </cell>
          <cell r="BX381">
            <v>0</v>
          </cell>
          <cell r="BZ381">
            <v>0</v>
          </cell>
          <cell r="CB381">
            <v>0</v>
          </cell>
          <cell r="CC381">
            <v>0</v>
          </cell>
          <cell r="CD381">
            <v>0</v>
          </cell>
        </row>
        <row r="382">
          <cell r="A382">
            <v>1</v>
          </cell>
          <cell r="B382">
            <v>12</v>
          </cell>
          <cell r="C382" t="str">
            <v>NOV</v>
          </cell>
          <cell r="D382">
            <v>47788</v>
          </cell>
          <cell r="E382">
            <v>2030</v>
          </cell>
          <cell r="I382">
            <v>0</v>
          </cell>
          <cell r="J382">
            <v>0</v>
          </cell>
          <cell r="K382" t="str">
            <v>DIC</v>
          </cell>
          <cell r="L382">
            <v>1972</v>
          </cell>
          <cell r="M382" t="str">
            <v>CEN</v>
          </cell>
          <cell r="N382" t="str">
            <v>CENTRAL</v>
          </cell>
          <cell r="O382" t="str">
            <v>TER</v>
          </cell>
          <cell r="P382">
            <v>26634</v>
          </cell>
          <cell r="Q382">
            <v>0</v>
          </cell>
          <cell r="R382">
            <v>0</v>
          </cell>
          <cell r="S382">
            <v>0</v>
          </cell>
          <cell r="T382">
            <v>3.2000000000000001E-2</v>
          </cell>
          <cell r="U382">
            <v>2030</v>
          </cell>
          <cell r="V382" t="str">
            <v>S</v>
          </cell>
          <cell r="W382" t="str">
            <v>DISTRITO  FEDERAL</v>
          </cell>
          <cell r="X382">
            <v>0.1042</v>
          </cell>
          <cell r="Y382">
            <v>0.1042</v>
          </cell>
          <cell r="Z382">
            <v>0.1042</v>
          </cell>
          <cell r="AA382">
            <v>0.1784</v>
          </cell>
          <cell r="AB382">
            <v>0.1042</v>
          </cell>
          <cell r="AC382">
            <v>0.1042</v>
          </cell>
          <cell r="AD382">
            <v>0.1784</v>
          </cell>
          <cell r="AE382">
            <v>0.1042</v>
          </cell>
          <cell r="AF382">
            <v>0.1042</v>
          </cell>
          <cell r="AG382">
            <v>0.1042</v>
          </cell>
          <cell r="AH382">
            <v>0.03</v>
          </cell>
          <cell r="AI382">
            <v>0.03</v>
          </cell>
          <cell r="AJ382">
            <v>6.6600000000000006E-2</v>
          </cell>
          <cell r="AK382">
            <v>6.6600000000000006E-2</v>
          </cell>
          <cell r="AL382">
            <v>6.6600000000000006E-2</v>
          </cell>
          <cell r="AM382">
            <v>6.6600000000000006E-2</v>
          </cell>
          <cell r="AN382">
            <v>6.6600000000000006E-2</v>
          </cell>
          <cell r="AO382">
            <v>6.6600000000000006E-2</v>
          </cell>
          <cell r="AP382">
            <v>6.6600000000000006E-2</v>
          </cell>
          <cell r="AQ382">
            <v>6.6600000000000006E-2</v>
          </cell>
          <cell r="AR382">
            <v>6.6600000000000006E-2</v>
          </cell>
          <cell r="AS382">
            <v>6.6600000000000006E-2</v>
          </cell>
          <cell r="AT382">
            <v>6.6600000000000006E-2</v>
          </cell>
          <cell r="AU382">
            <v>6.6600000000000006E-2</v>
          </cell>
          <cell r="AV382">
            <v>0.1042</v>
          </cell>
          <cell r="AW382">
            <v>0.1042</v>
          </cell>
          <cell r="AX382">
            <v>0.1042</v>
          </cell>
          <cell r="AY382">
            <v>0.1784</v>
          </cell>
          <cell r="AZ382">
            <v>0.1042</v>
          </cell>
          <cell r="BA382">
            <v>0.1042</v>
          </cell>
          <cell r="BB382">
            <v>0.1784</v>
          </cell>
          <cell r="BC382">
            <v>0.1042</v>
          </cell>
          <cell r="BD382">
            <v>0.1042</v>
          </cell>
          <cell r="BE382">
            <v>0.1042</v>
          </cell>
          <cell r="BF382">
            <v>0.03</v>
          </cell>
          <cell r="BG382">
            <v>0.03</v>
          </cell>
          <cell r="BH382">
            <v>6.6600000000000006E-2</v>
          </cell>
          <cell r="BI382">
            <v>6.6600000000000006E-2</v>
          </cell>
          <cell r="BJ382">
            <v>6.6600000000000006E-2</v>
          </cell>
          <cell r="BK382">
            <v>6.6600000000000006E-2</v>
          </cell>
          <cell r="BL382">
            <v>6.6600000000000006E-2</v>
          </cell>
          <cell r="BM382">
            <v>6.6600000000000006E-2</v>
          </cell>
          <cell r="BN382">
            <v>6.6600000000000006E-2</v>
          </cell>
          <cell r="BO382">
            <v>6.6600000000000006E-2</v>
          </cell>
          <cell r="BP382">
            <v>6.6600000000000006E-2</v>
          </cell>
          <cell r="BQ382">
            <v>6.6600000000000006E-2</v>
          </cell>
          <cell r="BR382">
            <v>6.6600000000000006E-2</v>
          </cell>
          <cell r="BS382">
            <v>6.6600000000000006E-2</v>
          </cell>
          <cell r="BT382" t="str">
            <v>CFE</v>
          </cell>
          <cell r="BU382" t="str">
            <v>INT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B382">
            <v>0</v>
          </cell>
          <cell r="CC382">
            <v>0</v>
          </cell>
          <cell r="CD382">
            <v>0</v>
          </cell>
        </row>
        <row r="383">
          <cell r="A383">
            <v>1</v>
          </cell>
          <cell r="B383">
            <v>12</v>
          </cell>
          <cell r="C383" t="str">
            <v>NOV</v>
          </cell>
          <cell r="D383">
            <v>42309</v>
          </cell>
          <cell r="E383">
            <v>2015</v>
          </cell>
          <cell r="F383" t="str">
            <v>NONOALCO</v>
          </cell>
          <cell r="G383" t="str">
            <v>1 Y 2</v>
          </cell>
          <cell r="H383" t="str">
            <v>TG</v>
          </cell>
          <cell r="I383">
            <v>64</v>
          </cell>
          <cell r="J383">
            <v>64</v>
          </cell>
          <cell r="K383" t="str">
            <v>DIC</v>
          </cell>
          <cell r="L383">
            <v>1972</v>
          </cell>
          <cell r="M383" t="str">
            <v>CEN</v>
          </cell>
          <cell r="N383" t="str">
            <v>CENTRAL</v>
          </cell>
          <cell r="O383" t="str">
            <v>TER</v>
          </cell>
          <cell r="P383">
            <v>26634</v>
          </cell>
          <cell r="Q383">
            <v>2.8864000000000001</v>
          </cell>
          <cell r="R383">
            <v>4.2624000000000004</v>
          </cell>
          <cell r="S383">
            <v>56.558084401756425</v>
          </cell>
          <cell r="T383">
            <v>3.2000000000000001E-2</v>
          </cell>
          <cell r="U383">
            <v>2015</v>
          </cell>
          <cell r="V383" t="str">
            <v>S</v>
          </cell>
          <cell r="W383" t="str">
            <v>DISTRITO  FEDERAL</v>
          </cell>
          <cell r="X383">
            <v>0.10930000000000001</v>
          </cell>
          <cell r="Y383">
            <v>0.10930000000000001</v>
          </cell>
          <cell r="Z383">
            <v>0.1042</v>
          </cell>
          <cell r="AA383">
            <v>0.1042</v>
          </cell>
          <cell r="AB383">
            <v>9.4E-2</v>
          </cell>
          <cell r="AC383">
            <v>9.4E-2</v>
          </cell>
          <cell r="AD383">
            <v>0.1784</v>
          </cell>
          <cell r="AE383">
            <v>0.1042</v>
          </cell>
          <cell r="AF383">
            <v>0.1042</v>
          </cell>
          <cell r="AG383">
            <v>0.10930000000000001</v>
          </cell>
          <cell r="AH383">
            <v>0.10930000000000001</v>
          </cell>
          <cell r="AI383">
            <v>0.1042</v>
          </cell>
          <cell r="AJ383">
            <v>6.6600000000000006E-2</v>
          </cell>
          <cell r="AK383">
            <v>6.6600000000000006E-2</v>
          </cell>
          <cell r="AL383">
            <v>6.6600000000000006E-2</v>
          </cell>
          <cell r="AM383">
            <v>6.6600000000000006E-2</v>
          </cell>
          <cell r="AN383">
            <v>6.6600000000000006E-2</v>
          </cell>
          <cell r="AO383">
            <v>6.6600000000000006E-2</v>
          </cell>
          <cell r="AP383">
            <v>6.6600000000000006E-2</v>
          </cell>
          <cell r="AQ383">
            <v>6.6600000000000006E-2</v>
          </cell>
          <cell r="AR383">
            <v>6.6600000000000006E-2</v>
          </cell>
          <cell r="AS383">
            <v>6.6600000000000006E-2</v>
          </cell>
          <cell r="AT383">
            <v>6.6600000000000006E-2</v>
          </cell>
          <cell r="AU383">
            <v>6.6600000000000006E-2</v>
          </cell>
          <cell r="AV383">
            <v>0.10930000000000001</v>
          </cell>
          <cell r="AW383">
            <v>0.10930000000000001</v>
          </cell>
          <cell r="AX383">
            <v>0.1042</v>
          </cell>
          <cell r="AY383">
            <v>0.1042</v>
          </cell>
          <cell r="AZ383">
            <v>9.4E-2</v>
          </cell>
          <cell r="BA383">
            <v>9.4E-2</v>
          </cell>
          <cell r="BB383">
            <v>0.1784</v>
          </cell>
          <cell r="BC383">
            <v>0.1042</v>
          </cell>
          <cell r="BD383">
            <v>0.1042</v>
          </cell>
          <cell r="BE383">
            <v>0.10930000000000001</v>
          </cell>
          <cell r="BF383">
            <v>0.10930000000000001</v>
          </cell>
          <cell r="BG383">
            <v>0.1042</v>
          </cell>
          <cell r="BH383">
            <v>6.6600000000000006E-2</v>
          </cell>
          <cell r="BI383">
            <v>6.6600000000000006E-2</v>
          </cell>
          <cell r="BJ383">
            <v>6.6600000000000006E-2</v>
          </cell>
          <cell r="BK383">
            <v>6.6600000000000006E-2</v>
          </cell>
          <cell r="BL383">
            <v>6.6600000000000006E-2</v>
          </cell>
          <cell r="BM383">
            <v>6.6600000000000006E-2</v>
          </cell>
          <cell r="BN383">
            <v>6.6600000000000006E-2</v>
          </cell>
          <cell r="BO383">
            <v>6.6600000000000006E-2</v>
          </cell>
          <cell r="BP383">
            <v>6.6600000000000006E-2</v>
          </cell>
          <cell r="BQ383">
            <v>6.6600000000000006E-2</v>
          </cell>
          <cell r="BR383">
            <v>6.6600000000000006E-2</v>
          </cell>
          <cell r="BS383">
            <v>6.6600000000000006E-2</v>
          </cell>
          <cell r="BT383" t="str">
            <v>CFE</v>
          </cell>
          <cell r="BU383" t="str">
            <v>INT</v>
          </cell>
          <cell r="BV383">
            <v>2.8864000000000001</v>
          </cell>
          <cell r="BW383">
            <v>2.8864000000000001</v>
          </cell>
          <cell r="BX383">
            <v>4.5555155982435735</v>
          </cell>
          <cell r="BY383">
            <v>0</v>
          </cell>
          <cell r="BZ383">
            <v>0</v>
          </cell>
          <cell r="CB383">
            <v>61.951999999999998</v>
          </cell>
          <cell r="CC383">
            <v>64</v>
          </cell>
          <cell r="CD383">
            <v>64</v>
          </cell>
        </row>
        <row r="384">
          <cell r="A384">
            <v>1</v>
          </cell>
          <cell r="B384">
            <v>7</v>
          </cell>
          <cell r="C384" t="str">
            <v>FEB</v>
          </cell>
          <cell r="D384">
            <v>47515</v>
          </cell>
          <cell r="E384">
            <v>2030</v>
          </cell>
          <cell r="F384" t="str">
            <v>CD.   OBREGÓN</v>
          </cell>
          <cell r="G384">
            <v>2</v>
          </cell>
          <cell r="H384" t="str">
            <v>DTG</v>
          </cell>
          <cell r="I384">
            <v>14</v>
          </cell>
          <cell r="J384">
            <v>14</v>
          </cell>
          <cell r="K384" t="str">
            <v>JUL</v>
          </cell>
          <cell r="L384">
            <v>1972</v>
          </cell>
          <cell r="M384" t="str">
            <v>AIS</v>
          </cell>
          <cell r="N384" t="str">
            <v>AIS</v>
          </cell>
          <cell r="O384" t="str">
            <v>TER</v>
          </cell>
          <cell r="P384">
            <v>26481</v>
          </cell>
          <cell r="Q384">
            <v>0.63139999999999996</v>
          </cell>
          <cell r="R384">
            <v>5.4599999999999996E-2</v>
          </cell>
          <cell r="S384">
            <v>12.3186</v>
          </cell>
          <cell r="T384">
            <v>1.0999999999999999E-2</v>
          </cell>
          <cell r="U384">
            <v>2030</v>
          </cell>
          <cell r="V384" t="str">
            <v>N</v>
          </cell>
          <cell r="W384" t="str">
            <v>BCS</v>
          </cell>
          <cell r="X384">
            <v>1.7000000000000001E-2</v>
          </cell>
          <cell r="Y384">
            <v>1.7399999999999999E-2</v>
          </cell>
          <cell r="Z384">
            <v>1.7399999999999999E-2</v>
          </cell>
          <cell r="AA384">
            <v>1.7399999999999999E-2</v>
          </cell>
          <cell r="AB384">
            <v>1.7399999999999999E-2</v>
          </cell>
          <cell r="AC384">
            <v>1.7399999999999999E-2</v>
          </cell>
          <cell r="AD384">
            <v>1.7000000000000001E-2</v>
          </cell>
          <cell r="AE384">
            <v>1.7000000000000001E-2</v>
          </cell>
          <cell r="AF384">
            <v>1.7000000000000001E-2</v>
          </cell>
          <cell r="AG384">
            <v>1.7399999999999999E-2</v>
          </cell>
          <cell r="AH384">
            <v>1.7399999999999999E-2</v>
          </cell>
          <cell r="AI384">
            <v>1.7000000000000001E-2</v>
          </cell>
          <cell r="AJ384">
            <v>3.8999999999999998E-3</v>
          </cell>
          <cell r="AK384">
            <v>3.8999999999999998E-3</v>
          </cell>
          <cell r="AL384">
            <v>3.8999999999999998E-3</v>
          </cell>
          <cell r="AM384">
            <v>3.8999999999999998E-3</v>
          </cell>
          <cell r="AN384">
            <v>3.8999999999999998E-3</v>
          </cell>
          <cell r="AO384">
            <v>3.8999999999999998E-3</v>
          </cell>
          <cell r="AP384">
            <v>3.8999999999999998E-3</v>
          </cell>
          <cell r="AQ384">
            <v>3.8999999999999998E-3</v>
          </cell>
          <cell r="AR384">
            <v>3.8999999999999998E-3</v>
          </cell>
          <cell r="AS384">
            <v>3.8999999999999998E-3</v>
          </cell>
          <cell r="AT384">
            <v>3.8999999999999998E-3</v>
          </cell>
          <cell r="AU384">
            <v>3.8999999999999998E-3</v>
          </cell>
          <cell r="AV384">
            <v>1.7000000000000001E-2</v>
          </cell>
          <cell r="AW384">
            <v>1.7399999999999999E-2</v>
          </cell>
          <cell r="AX384">
            <v>1.7399999999999999E-2</v>
          </cell>
          <cell r="AY384">
            <v>1.7399999999999999E-2</v>
          </cell>
          <cell r="AZ384">
            <v>1.7399999999999999E-2</v>
          </cell>
          <cell r="BA384">
            <v>1.7399999999999999E-2</v>
          </cell>
          <cell r="BB384">
            <v>1.7000000000000001E-2</v>
          </cell>
          <cell r="BC384">
            <v>1.7000000000000001E-2</v>
          </cell>
          <cell r="BD384">
            <v>1.7000000000000001E-2</v>
          </cell>
          <cell r="BE384">
            <v>1.7399999999999999E-2</v>
          </cell>
          <cell r="BF384">
            <v>1.7399999999999999E-2</v>
          </cell>
          <cell r="BG384">
            <v>1.7000000000000001E-2</v>
          </cell>
          <cell r="BH384">
            <v>3.8999999999999998E-3</v>
          </cell>
          <cell r="BI384">
            <v>3.8999999999999998E-3</v>
          </cell>
          <cell r="BJ384">
            <v>3.8999999999999998E-3</v>
          </cell>
          <cell r="BK384">
            <v>3.8999999999999998E-3</v>
          </cell>
          <cell r="BL384">
            <v>3.8999999999999998E-3</v>
          </cell>
          <cell r="BM384">
            <v>3.8999999999999998E-3</v>
          </cell>
          <cell r="BN384">
            <v>3.8999999999999998E-3</v>
          </cell>
          <cell r="BO384">
            <v>3.8999999999999998E-3</v>
          </cell>
          <cell r="BP384">
            <v>3.8999999999999998E-3</v>
          </cell>
          <cell r="BQ384">
            <v>3.8999999999999998E-3</v>
          </cell>
          <cell r="BR384">
            <v>3.8999999999999998E-3</v>
          </cell>
          <cell r="BS384">
            <v>3.8999999999999998E-3</v>
          </cell>
          <cell r="BT384" t="str">
            <v>CFE</v>
          </cell>
          <cell r="BU384" t="str">
            <v>AIS</v>
          </cell>
          <cell r="BV384">
            <v>0.63139999999999996</v>
          </cell>
          <cell r="BW384">
            <v>0.63139999999999996</v>
          </cell>
          <cell r="BX384">
            <v>1.05</v>
          </cell>
          <cell r="BZ384">
            <v>0</v>
          </cell>
          <cell r="CB384">
            <v>13.846</v>
          </cell>
          <cell r="CC384">
            <v>14</v>
          </cell>
          <cell r="CD384">
            <v>14</v>
          </cell>
        </row>
        <row r="385">
          <cell r="A385">
            <v>1</v>
          </cell>
          <cell r="B385">
            <v>7</v>
          </cell>
          <cell r="C385" t="str">
            <v>NOV</v>
          </cell>
          <cell r="D385">
            <v>42675</v>
          </cell>
          <cell r="E385">
            <v>2016</v>
          </cell>
          <cell r="I385">
            <v>0</v>
          </cell>
          <cell r="J385">
            <v>0</v>
          </cell>
          <cell r="K385" t="str">
            <v>JUL</v>
          </cell>
          <cell r="L385">
            <v>1972</v>
          </cell>
          <cell r="M385" t="str">
            <v>CEN</v>
          </cell>
          <cell r="N385" t="str">
            <v>CENTRAL</v>
          </cell>
          <cell r="O385" t="str">
            <v>TER</v>
          </cell>
          <cell r="P385">
            <v>26481</v>
          </cell>
          <cell r="Q385">
            <v>0</v>
          </cell>
          <cell r="R385">
            <v>0</v>
          </cell>
          <cell r="S385">
            <v>0</v>
          </cell>
          <cell r="T385">
            <v>3.2000000000000001E-2</v>
          </cell>
          <cell r="U385">
            <v>2016</v>
          </cell>
          <cell r="V385" t="str">
            <v>S</v>
          </cell>
          <cell r="W385" t="str">
            <v>MEX</v>
          </cell>
          <cell r="X385">
            <v>0.1042</v>
          </cell>
          <cell r="Y385">
            <v>0.1042</v>
          </cell>
          <cell r="Z385">
            <v>0.1042</v>
          </cell>
          <cell r="AA385">
            <v>0.1784</v>
          </cell>
          <cell r="AB385">
            <v>0.1042</v>
          </cell>
          <cell r="AC385">
            <v>0.1042</v>
          </cell>
          <cell r="AD385">
            <v>0.1784</v>
          </cell>
          <cell r="AE385">
            <v>0.1042</v>
          </cell>
          <cell r="AF385">
            <v>0.1042</v>
          </cell>
          <cell r="AG385">
            <v>0.1042</v>
          </cell>
          <cell r="AH385">
            <v>0.03</v>
          </cell>
          <cell r="AI385">
            <v>0.03</v>
          </cell>
          <cell r="AJ385">
            <v>6.6000000000000003E-2</v>
          </cell>
          <cell r="AK385">
            <v>6.6000000000000003E-2</v>
          </cell>
          <cell r="AL385">
            <v>6.6000000000000003E-2</v>
          </cell>
          <cell r="AM385">
            <v>6.6000000000000003E-2</v>
          </cell>
          <cell r="AN385">
            <v>6.6000000000000003E-2</v>
          </cell>
          <cell r="AO385">
            <v>6.6000000000000003E-2</v>
          </cell>
          <cell r="AP385">
            <v>6.6000000000000003E-2</v>
          </cell>
          <cell r="AQ385">
            <v>6.6000000000000003E-2</v>
          </cell>
          <cell r="AR385">
            <v>6.6000000000000003E-2</v>
          </cell>
          <cell r="AS385">
            <v>6.6000000000000003E-2</v>
          </cell>
          <cell r="AT385">
            <v>6.6000000000000003E-2</v>
          </cell>
          <cell r="AU385">
            <v>6.6000000000000003E-2</v>
          </cell>
          <cell r="AV385">
            <v>0.1042</v>
          </cell>
          <cell r="AW385">
            <v>0.1042</v>
          </cell>
          <cell r="AX385">
            <v>0.1042</v>
          </cell>
          <cell r="AY385">
            <v>0.1784</v>
          </cell>
          <cell r="AZ385">
            <v>0.1042</v>
          </cell>
          <cell r="BA385">
            <v>0.1042</v>
          </cell>
          <cell r="BB385">
            <v>0.1784</v>
          </cell>
          <cell r="BC385">
            <v>0.1042</v>
          </cell>
          <cell r="BD385">
            <v>0.1042</v>
          </cell>
          <cell r="BE385">
            <v>0.1042</v>
          </cell>
          <cell r="BF385">
            <v>0.03</v>
          </cell>
          <cell r="BG385">
            <v>0.03</v>
          </cell>
          <cell r="BH385">
            <v>6.6000000000000003E-2</v>
          </cell>
          <cell r="BI385">
            <v>6.6000000000000003E-2</v>
          </cell>
          <cell r="BJ385">
            <v>6.6000000000000003E-2</v>
          </cell>
          <cell r="BK385">
            <v>6.6000000000000003E-2</v>
          </cell>
          <cell r="BL385">
            <v>6.6000000000000003E-2</v>
          </cell>
          <cell r="BM385">
            <v>6.6000000000000003E-2</v>
          </cell>
          <cell r="BN385">
            <v>6.6000000000000003E-2</v>
          </cell>
          <cell r="BO385">
            <v>6.6000000000000003E-2</v>
          </cell>
          <cell r="BP385">
            <v>6.6000000000000003E-2</v>
          </cell>
          <cell r="BQ385">
            <v>6.6000000000000003E-2</v>
          </cell>
          <cell r="BR385">
            <v>6.6000000000000003E-2</v>
          </cell>
          <cell r="BS385">
            <v>6.6000000000000003E-2</v>
          </cell>
          <cell r="BT385" t="str">
            <v>CFE</v>
          </cell>
          <cell r="BU385" t="str">
            <v>INT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B385">
            <v>0</v>
          </cell>
          <cell r="CC385">
            <v>0</v>
          </cell>
          <cell r="CD385">
            <v>0</v>
          </cell>
        </row>
        <row r="386">
          <cell r="A386">
            <v>1</v>
          </cell>
          <cell r="B386">
            <v>9</v>
          </cell>
          <cell r="C386" t="str">
            <v>DIC</v>
          </cell>
          <cell r="D386">
            <v>47818</v>
          </cell>
          <cell r="E386">
            <v>2030</v>
          </cell>
          <cell r="F386" t="str">
            <v>MAGDALENA LyFC</v>
          </cell>
          <cell r="G386">
            <v>2</v>
          </cell>
          <cell r="H386" t="str">
            <v>TG</v>
          </cell>
          <cell r="I386">
            <v>32</v>
          </cell>
          <cell r="J386">
            <v>32</v>
          </cell>
          <cell r="K386" t="str">
            <v>SEP</v>
          </cell>
          <cell r="L386">
            <v>2009</v>
          </cell>
          <cell r="M386" t="str">
            <v>CEN</v>
          </cell>
          <cell r="N386" t="str">
            <v>CENTRAL</v>
          </cell>
          <cell r="O386" t="str">
            <v>TER</v>
          </cell>
          <cell r="P386">
            <v>40057</v>
          </cell>
          <cell r="Q386">
            <v>1.4432</v>
          </cell>
          <cell r="R386">
            <v>1.8016000000000001</v>
          </cell>
          <cell r="S386">
            <v>28.279042200878212</v>
          </cell>
          <cell r="T386">
            <v>3.2000000000000001E-2</v>
          </cell>
          <cell r="U386">
            <v>2030</v>
          </cell>
          <cell r="V386" t="str">
            <v>S</v>
          </cell>
          <cell r="W386" t="str">
            <v>MEX</v>
          </cell>
          <cell r="X386">
            <v>0.06</v>
          </cell>
          <cell r="Y386">
            <v>0.06</v>
          </cell>
          <cell r="Z386">
            <v>0.06</v>
          </cell>
          <cell r="AA386">
            <v>0.09</v>
          </cell>
          <cell r="AB386">
            <v>0.06</v>
          </cell>
          <cell r="AC386">
            <v>0.06</v>
          </cell>
          <cell r="AD386">
            <v>0.09</v>
          </cell>
          <cell r="AE386">
            <v>0.06</v>
          </cell>
          <cell r="AF386">
            <v>0.06</v>
          </cell>
          <cell r="AG386">
            <v>0.06</v>
          </cell>
          <cell r="AH386">
            <v>0.03</v>
          </cell>
          <cell r="AI386">
            <v>0.03</v>
          </cell>
          <cell r="AJ386">
            <v>5.6300000000000003E-2</v>
          </cell>
          <cell r="AK386">
            <v>5.6300000000000003E-2</v>
          </cell>
          <cell r="AL386">
            <v>5.6300000000000003E-2</v>
          </cell>
          <cell r="AM386">
            <v>5.6300000000000003E-2</v>
          </cell>
          <cell r="AN386">
            <v>5.6300000000000003E-2</v>
          </cell>
          <cell r="AO386">
            <v>5.6300000000000003E-2</v>
          </cell>
          <cell r="AP386">
            <v>5.6300000000000003E-2</v>
          </cell>
          <cell r="AQ386">
            <v>5.6300000000000003E-2</v>
          </cell>
          <cell r="AR386">
            <v>5.6300000000000003E-2</v>
          </cell>
          <cell r="AS386">
            <v>5.6300000000000003E-2</v>
          </cell>
          <cell r="AT386">
            <v>5.6300000000000003E-2</v>
          </cell>
          <cell r="AU386">
            <v>5.6300000000000003E-2</v>
          </cell>
          <cell r="AV386">
            <v>0.06</v>
          </cell>
          <cell r="AW386">
            <v>0.06</v>
          </cell>
          <cell r="AX386">
            <v>0.06</v>
          </cell>
          <cell r="AY386">
            <v>0.09</v>
          </cell>
          <cell r="AZ386">
            <v>0.06</v>
          </cell>
          <cell r="BA386">
            <v>0.06</v>
          </cell>
          <cell r="BB386">
            <v>0.09</v>
          </cell>
          <cell r="BC386">
            <v>0.06</v>
          </cell>
          <cell r="BD386">
            <v>0.06</v>
          </cell>
          <cell r="BE386">
            <v>0.06</v>
          </cell>
          <cell r="BF386">
            <v>0.03</v>
          </cell>
          <cell r="BG386">
            <v>0.03</v>
          </cell>
          <cell r="BH386">
            <v>5.6300000000000003E-2</v>
          </cell>
          <cell r="BI386">
            <v>5.6300000000000003E-2</v>
          </cell>
          <cell r="BJ386">
            <v>5.6300000000000003E-2</v>
          </cell>
          <cell r="BK386">
            <v>5.6300000000000003E-2</v>
          </cell>
          <cell r="BL386">
            <v>5.6300000000000003E-2</v>
          </cell>
          <cell r="BM386">
            <v>5.6300000000000003E-2</v>
          </cell>
          <cell r="BN386">
            <v>5.6300000000000003E-2</v>
          </cell>
          <cell r="BO386">
            <v>5.6300000000000003E-2</v>
          </cell>
          <cell r="BP386">
            <v>5.6300000000000003E-2</v>
          </cell>
          <cell r="BQ386">
            <v>5.6300000000000003E-2</v>
          </cell>
          <cell r="BR386">
            <v>5.6300000000000003E-2</v>
          </cell>
          <cell r="BS386">
            <v>5.6300000000000003E-2</v>
          </cell>
          <cell r="BT386" t="str">
            <v>CFE</v>
          </cell>
          <cell r="BU386" t="str">
            <v>INT</v>
          </cell>
          <cell r="BV386">
            <v>1.4432</v>
          </cell>
          <cell r="BW386">
            <v>1.4432</v>
          </cell>
          <cell r="BX386">
            <v>2.2777577991217868</v>
          </cell>
          <cell r="BY386">
            <v>0</v>
          </cell>
          <cell r="BZ386">
            <v>0</v>
          </cell>
          <cell r="CB386">
            <v>30.975999999999999</v>
          </cell>
          <cell r="CC386">
            <v>32</v>
          </cell>
          <cell r="CD386">
            <v>32</v>
          </cell>
        </row>
        <row r="387">
          <cell r="A387">
            <v>1</v>
          </cell>
          <cell r="B387">
            <v>3</v>
          </cell>
          <cell r="C387" t="str">
            <v>JUN</v>
          </cell>
          <cell r="D387">
            <v>42156</v>
          </cell>
          <cell r="E387">
            <v>2015</v>
          </cell>
          <cell r="F387" t="str">
            <v>LEONA</v>
          </cell>
          <cell r="G387" t="str">
            <v>1 y 2</v>
          </cell>
          <cell r="H387" t="str">
            <v>TG</v>
          </cell>
          <cell r="I387">
            <v>24</v>
          </cell>
          <cell r="J387">
            <v>24</v>
          </cell>
          <cell r="K387" t="str">
            <v>MAR</v>
          </cell>
          <cell r="L387">
            <v>1972</v>
          </cell>
          <cell r="M387" t="str">
            <v>NES</v>
          </cell>
          <cell r="N387" t="str">
            <v>MONTERREY</v>
          </cell>
          <cell r="O387" t="str">
            <v>TER</v>
          </cell>
          <cell r="P387">
            <v>26359</v>
          </cell>
          <cell r="Q387">
            <v>1.0824</v>
          </cell>
          <cell r="R387">
            <v>1.2E-2</v>
          </cell>
          <cell r="S387">
            <v>21.20928165065866</v>
          </cell>
          <cell r="T387">
            <v>3.2000000000000001E-2</v>
          </cell>
          <cell r="U387">
            <v>2015</v>
          </cell>
          <cell r="V387" t="str">
            <v>N</v>
          </cell>
          <cell r="W387" t="str">
            <v>NL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5.0000000000000001E-4</v>
          </cell>
          <cell r="AK387">
            <v>5.0000000000000001E-4</v>
          </cell>
          <cell r="AL387">
            <v>5.0000000000000001E-4</v>
          </cell>
          <cell r="AM387">
            <v>5.0000000000000001E-4</v>
          </cell>
          <cell r="AN387">
            <v>5.0000000000000001E-4</v>
          </cell>
          <cell r="AO387">
            <v>5.0000000000000001E-4</v>
          </cell>
          <cell r="AP387">
            <v>5.0000000000000001E-4</v>
          </cell>
          <cell r="AQ387">
            <v>5.0000000000000001E-4</v>
          </cell>
          <cell r="AR387">
            <v>5.0000000000000001E-4</v>
          </cell>
          <cell r="AS387">
            <v>5.0000000000000001E-4</v>
          </cell>
          <cell r="AT387">
            <v>5.0000000000000001E-4</v>
          </cell>
          <cell r="AU387">
            <v>5.0000000000000001E-4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5.0000000000000001E-4</v>
          </cell>
          <cell r="BI387">
            <v>5.0000000000000001E-4</v>
          </cell>
          <cell r="BJ387">
            <v>5.0000000000000001E-4</v>
          </cell>
          <cell r="BK387">
            <v>5.0000000000000001E-4</v>
          </cell>
          <cell r="BL387">
            <v>5.0000000000000001E-4</v>
          </cell>
          <cell r="BM387">
            <v>5.0000000000000001E-4</v>
          </cell>
          <cell r="BN387">
            <v>5.0000000000000001E-4</v>
          </cell>
          <cell r="BO387">
            <v>5.0000000000000001E-4</v>
          </cell>
          <cell r="BP387">
            <v>5.0000000000000001E-4</v>
          </cell>
          <cell r="BQ387">
            <v>5.0000000000000001E-4</v>
          </cell>
          <cell r="BR387">
            <v>5.0000000000000001E-4</v>
          </cell>
          <cell r="BS387">
            <v>5.0000000000000001E-4</v>
          </cell>
          <cell r="BT387" t="str">
            <v>CFE</v>
          </cell>
          <cell r="BU387" t="str">
            <v>INT</v>
          </cell>
          <cell r="BV387">
            <v>1.0824</v>
          </cell>
          <cell r="BW387">
            <v>1.0824</v>
          </cell>
          <cell r="BX387">
            <v>1.7083183493413401</v>
          </cell>
          <cell r="BY387">
            <v>0</v>
          </cell>
          <cell r="BZ387">
            <v>0</v>
          </cell>
          <cell r="CB387">
            <v>23.231999999999999</v>
          </cell>
          <cell r="CC387">
            <v>24</v>
          </cell>
          <cell r="CD387">
            <v>24</v>
          </cell>
        </row>
        <row r="388">
          <cell r="A388">
            <v>1</v>
          </cell>
          <cell r="B388">
            <v>5</v>
          </cell>
          <cell r="C388" t="str">
            <v>NOV</v>
          </cell>
          <cell r="D388">
            <v>42675</v>
          </cell>
          <cell r="E388">
            <v>2016</v>
          </cell>
          <cell r="I388">
            <v>0</v>
          </cell>
          <cell r="J388">
            <v>0</v>
          </cell>
          <cell r="K388" t="str">
            <v>MAY</v>
          </cell>
          <cell r="L388">
            <v>1972</v>
          </cell>
          <cell r="M388" t="str">
            <v>CEN</v>
          </cell>
          <cell r="N388" t="str">
            <v>CENTRAL</v>
          </cell>
          <cell r="O388" t="str">
            <v>TER</v>
          </cell>
          <cell r="P388">
            <v>26420</v>
          </cell>
          <cell r="Q388">
            <v>0</v>
          </cell>
          <cell r="R388">
            <v>0</v>
          </cell>
          <cell r="S388">
            <v>0</v>
          </cell>
          <cell r="T388">
            <v>3.2000000000000001E-2</v>
          </cell>
          <cell r="U388">
            <v>2016</v>
          </cell>
          <cell r="V388" t="str">
            <v>S</v>
          </cell>
          <cell r="W388" t="str">
            <v>MEX</v>
          </cell>
          <cell r="X388">
            <v>0.1042</v>
          </cell>
          <cell r="Y388">
            <v>0.1042</v>
          </cell>
          <cell r="Z388">
            <v>0.1042</v>
          </cell>
          <cell r="AA388">
            <v>0.1784</v>
          </cell>
          <cell r="AB388">
            <v>0.1042</v>
          </cell>
          <cell r="AC388">
            <v>0.1042</v>
          </cell>
          <cell r="AD388">
            <v>0.1784</v>
          </cell>
          <cell r="AE388">
            <v>0.1042</v>
          </cell>
          <cell r="AF388">
            <v>0.1042</v>
          </cell>
          <cell r="AG388">
            <v>0.1042</v>
          </cell>
          <cell r="AH388">
            <v>0.03</v>
          </cell>
          <cell r="AI388">
            <v>0.03</v>
          </cell>
          <cell r="AJ388">
            <v>6.6000000000000003E-2</v>
          </cell>
          <cell r="AK388">
            <v>6.6000000000000003E-2</v>
          </cell>
          <cell r="AL388">
            <v>6.6000000000000003E-2</v>
          </cell>
          <cell r="AM388">
            <v>6.6000000000000003E-2</v>
          </cell>
          <cell r="AN388">
            <v>6.6000000000000003E-2</v>
          </cell>
          <cell r="AO388">
            <v>6.6000000000000003E-2</v>
          </cell>
          <cell r="AP388">
            <v>6.6000000000000003E-2</v>
          </cell>
          <cell r="AQ388">
            <v>6.6000000000000003E-2</v>
          </cell>
          <cell r="AR388">
            <v>6.6000000000000003E-2</v>
          </cell>
          <cell r="AS388">
            <v>6.6000000000000003E-2</v>
          </cell>
          <cell r="AT388">
            <v>6.6000000000000003E-2</v>
          </cell>
          <cell r="AU388">
            <v>6.6000000000000003E-2</v>
          </cell>
          <cell r="AV388">
            <v>0.1042</v>
          </cell>
          <cell r="AW388">
            <v>0.1042</v>
          </cell>
          <cell r="AX388">
            <v>0.1042</v>
          </cell>
          <cell r="AY388">
            <v>0.1784</v>
          </cell>
          <cell r="AZ388">
            <v>0.1042</v>
          </cell>
          <cell r="BA388">
            <v>0.1042</v>
          </cell>
          <cell r="BB388">
            <v>0.1784</v>
          </cell>
          <cell r="BC388">
            <v>0.1042</v>
          </cell>
          <cell r="BD388">
            <v>0.1042</v>
          </cell>
          <cell r="BE388">
            <v>0.1042</v>
          </cell>
          <cell r="BF388">
            <v>0.03</v>
          </cell>
          <cell r="BG388">
            <v>0.03</v>
          </cell>
          <cell r="BH388">
            <v>6.6000000000000003E-2</v>
          </cell>
          <cell r="BI388">
            <v>6.6000000000000003E-2</v>
          </cell>
          <cell r="BJ388">
            <v>6.6000000000000003E-2</v>
          </cell>
          <cell r="BK388">
            <v>6.6000000000000003E-2</v>
          </cell>
          <cell r="BL388">
            <v>6.6000000000000003E-2</v>
          </cell>
          <cell r="BM388">
            <v>6.6000000000000003E-2</v>
          </cell>
          <cell r="BN388">
            <v>6.6000000000000003E-2</v>
          </cell>
          <cell r="BO388">
            <v>6.6000000000000003E-2</v>
          </cell>
          <cell r="BP388">
            <v>6.6000000000000003E-2</v>
          </cell>
          <cell r="BQ388">
            <v>6.6000000000000003E-2</v>
          </cell>
          <cell r="BR388">
            <v>6.6000000000000003E-2</v>
          </cell>
          <cell r="BS388">
            <v>6.6000000000000003E-2</v>
          </cell>
          <cell r="BT388" t="str">
            <v>CFE</v>
          </cell>
          <cell r="BU388" t="str">
            <v>INT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B388">
            <v>0</v>
          </cell>
          <cell r="CC388">
            <v>0</v>
          </cell>
          <cell r="CD388">
            <v>0</v>
          </cell>
        </row>
        <row r="389">
          <cell r="A389">
            <v>1</v>
          </cell>
          <cell r="B389">
            <v>5</v>
          </cell>
          <cell r="C389" t="str">
            <v>NOV</v>
          </cell>
          <cell r="D389">
            <v>42675</v>
          </cell>
          <cell r="E389">
            <v>2016</v>
          </cell>
          <cell r="I389">
            <v>0</v>
          </cell>
          <cell r="J389">
            <v>0</v>
          </cell>
          <cell r="K389" t="str">
            <v>MAY</v>
          </cell>
          <cell r="L389">
            <v>1972</v>
          </cell>
          <cell r="M389" t="str">
            <v>CEN</v>
          </cell>
          <cell r="N389" t="str">
            <v>CENTRAL</v>
          </cell>
          <cell r="O389" t="str">
            <v>TER</v>
          </cell>
          <cell r="P389">
            <v>26420</v>
          </cell>
          <cell r="Q389">
            <v>0</v>
          </cell>
          <cell r="R389">
            <v>0</v>
          </cell>
          <cell r="S389">
            <v>0</v>
          </cell>
          <cell r="T389">
            <v>3.2000000000000001E-2</v>
          </cell>
          <cell r="U389">
            <v>2016</v>
          </cell>
          <cell r="V389" t="str">
            <v>S</v>
          </cell>
          <cell r="W389" t="str">
            <v>MEX</v>
          </cell>
          <cell r="X389">
            <v>0.1042</v>
          </cell>
          <cell r="Y389">
            <v>0.1042</v>
          </cell>
          <cell r="Z389">
            <v>0.1042</v>
          </cell>
          <cell r="AA389">
            <v>0.1784</v>
          </cell>
          <cell r="AB389">
            <v>0.1042</v>
          </cell>
          <cell r="AC389">
            <v>0.1042</v>
          </cell>
          <cell r="AD389">
            <v>0.1784</v>
          </cell>
          <cell r="AE389">
            <v>0.1042</v>
          </cell>
          <cell r="AF389">
            <v>0.1042</v>
          </cell>
          <cell r="AG389">
            <v>0.1042</v>
          </cell>
          <cell r="AH389">
            <v>0.03</v>
          </cell>
          <cell r="AI389">
            <v>0.03</v>
          </cell>
          <cell r="AJ389">
            <v>6.6000000000000003E-2</v>
          </cell>
          <cell r="AK389">
            <v>6.6000000000000003E-2</v>
          </cell>
          <cell r="AL389">
            <v>6.6000000000000003E-2</v>
          </cell>
          <cell r="AM389">
            <v>6.6000000000000003E-2</v>
          </cell>
          <cell r="AN389">
            <v>6.6000000000000003E-2</v>
          </cell>
          <cell r="AO389">
            <v>6.6000000000000003E-2</v>
          </cell>
          <cell r="AP389">
            <v>6.6000000000000003E-2</v>
          </cell>
          <cell r="AQ389">
            <v>6.6000000000000003E-2</v>
          </cell>
          <cell r="AR389">
            <v>6.6000000000000003E-2</v>
          </cell>
          <cell r="AS389">
            <v>6.6000000000000003E-2</v>
          </cell>
          <cell r="AT389">
            <v>6.6000000000000003E-2</v>
          </cell>
          <cell r="AU389">
            <v>6.6000000000000003E-2</v>
          </cell>
          <cell r="AV389">
            <v>0.1042</v>
          </cell>
          <cell r="AW389">
            <v>0.1042</v>
          </cell>
          <cell r="AX389">
            <v>0.1042</v>
          </cell>
          <cell r="AY389">
            <v>0.1784</v>
          </cell>
          <cell r="AZ389">
            <v>0.1042</v>
          </cell>
          <cell r="BA389">
            <v>0.1042</v>
          </cell>
          <cell r="BB389">
            <v>0.1784</v>
          </cell>
          <cell r="BC389">
            <v>0.1042</v>
          </cell>
          <cell r="BD389">
            <v>0.1042</v>
          </cell>
          <cell r="BE389">
            <v>0.1042</v>
          </cell>
          <cell r="BF389">
            <v>0.03</v>
          </cell>
          <cell r="BG389">
            <v>0.03</v>
          </cell>
          <cell r="BH389">
            <v>6.6000000000000003E-2</v>
          </cell>
          <cell r="BI389">
            <v>6.6000000000000003E-2</v>
          </cell>
          <cell r="BJ389">
            <v>6.6000000000000003E-2</v>
          </cell>
          <cell r="BK389">
            <v>6.6000000000000003E-2</v>
          </cell>
          <cell r="BL389">
            <v>6.6000000000000003E-2</v>
          </cell>
          <cell r="BM389">
            <v>6.6000000000000003E-2</v>
          </cell>
          <cell r="BN389">
            <v>6.6000000000000003E-2</v>
          </cell>
          <cell r="BO389">
            <v>6.6000000000000003E-2</v>
          </cell>
          <cell r="BP389">
            <v>6.6000000000000003E-2</v>
          </cell>
          <cell r="BQ389">
            <v>6.6000000000000003E-2</v>
          </cell>
          <cell r="BR389">
            <v>6.6000000000000003E-2</v>
          </cell>
          <cell r="BS389">
            <v>6.6000000000000003E-2</v>
          </cell>
          <cell r="BT389" t="str">
            <v>CFE</v>
          </cell>
          <cell r="BU389" t="str">
            <v>INT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B389">
            <v>0</v>
          </cell>
          <cell r="CC389">
            <v>0</v>
          </cell>
          <cell r="CD389">
            <v>0</v>
          </cell>
        </row>
        <row r="390">
          <cell r="A390">
            <v>1</v>
          </cell>
          <cell r="B390">
            <v>7</v>
          </cell>
          <cell r="C390" t="str">
            <v>NOV</v>
          </cell>
          <cell r="D390">
            <v>42309</v>
          </cell>
          <cell r="E390">
            <v>2015</v>
          </cell>
          <cell r="F390" t="str">
            <v>CD.   OBREGÓN</v>
          </cell>
          <cell r="G390">
            <v>1</v>
          </cell>
          <cell r="H390" t="str">
            <v>DTG</v>
          </cell>
          <cell r="I390">
            <v>14</v>
          </cell>
          <cell r="J390">
            <v>14</v>
          </cell>
          <cell r="K390" t="str">
            <v>JUL</v>
          </cell>
          <cell r="L390">
            <v>1972</v>
          </cell>
          <cell r="M390" t="str">
            <v>NOR</v>
          </cell>
          <cell r="N390" t="str">
            <v>OBREGON</v>
          </cell>
          <cell r="O390" t="str">
            <v>TER</v>
          </cell>
          <cell r="P390">
            <v>26481</v>
          </cell>
          <cell r="Q390">
            <v>0.63139999999999996</v>
          </cell>
          <cell r="R390">
            <v>4.0599999999999997E-2</v>
          </cell>
          <cell r="S390">
            <v>12.372080962884219</v>
          </cell>
          <cell r="T390">
            <v>3.2000000000000001E-2</v>
          </cell>
          <cell r="U390">
            <v>2015</v>
          </cell>
          <cell r="V390" t="str">
            <v>N</v>
          </cell>
          <cell r="W390" t="str">
            <v>SON</v>
          </cell>
          <cell r="X390">
            <v>7.4999999999999997E-2</v>
          </cell>
          <cell r="Y390">
            <v>4.4600000000000001E-2</v>
          </cell>
          <cell r="Z390">
            <v>4.4600000000000001E-2</v>
          </cell>
          <cell r="AA390">
            <v>4.4600000000000001E-2</v>
          </cell>
          <cell r="AB390">
            <v>1.23E-2</v>
          </cell>
          <cell r="AC390">
            <v>1.23E-2</v>
          </cell>
          <cell r="AD390">
            <v>0.03</v>
          </cell>
          <cell r="AE390">
            <v>0.03</v>
          </cell>
          <cell r="AF390">
            <v>4.4999999999999998E-2</v>
          </cell>
          <cell r="AG390">
            <v>4.4600000000000001E-2</v>
          </cell>
          <cell r="AH390">
            <v>4.4600000000000001E-2</v>
          </cell>
          <cell r="AI390">
            <v>7.4999999999999997E-2</v>
          </cell>
          <cell r="AJ390">
            <v>2.8999999999999998E-3</v>
          </cell>
          <cell r="AK390">
            <v>2.8999999999999998E-3</v>
          </cell>
          <cell r="AL390">
            <v>2.8999999999999998E-3</v>
          </cell>
          <cell r="AM390">
            <v>2.8999999999999998E-3</v>
          </cell>
          <cell r="AN390">
            <v>2.8999999999999998E-3</v>
          </cell>
          <cell r="AO390">
            <v>2.8999999999999998E-3</v>
          </cell>
          <cell r="AP390">
            <v>2.8999999999999998E-3</v>
          </cell>
          <cell r="AQ390">
            <v>2.8999999999999998E-3</v>
          </cell>
          <cell r="AR390">
            <v>2.8999999999999998E-3</v>
          </cell>
          <cell r="AS390">
            <v>2.8999999999999998E-3</v>
          </cell>
          <cell r="AT390">
            <v>2.8999999999999998E-3</v>
          </cell>
          <cell r="AU390">
            <v>2.8999999999999998E-3</v>
          </cell>
          <cell r="AV390">
            <v>7.4999999999999997E-2</v>
          </cell>
          <cell r="AW390">
            <v>4.4600000000000001E-2</v>
          </cell>
          <cell r="AX390">
            <v>4.4600000000000001E-2</v>
          </cell>
          <cell r="AY390">
            <v>4.4600000000000001E-2</v>
          </cell>
          <cell r="AZ390">
            <v>1.23E-2</v>
          </cell>
          <cell r="BA390">
            <v>1.23E-2</v>
          </cell>
          <cell r="BB390">
            <v>0.03</v>
          </cell>
          <cell r="BC390">
            <v>0.03</v>
          </cell>
          <cell r="BD390">
            <v>4.4999999999999998E-2</v>
          </cell>
          <cell r="BE390">
            <v>4.4600000000000001E-2</v>
          </cell>
          <cell r="BF390">
            <v>4.4600000000000001E-2</v>
          </cell>
          <cell r="BG390">
            <v>7.4999999999999997E-2</v>
          </cell>
          <cell r="BH390">
            <v>2.8999999999999998E-3</v>
          </cell>
          <cell r="BI390">
            <v>2.8999999999999998E-3</v>
          </cell>
          <cell r="BJ390">
            <v>2.8999999999999998E-3</v>
          </cell>
          <cell r="BK390">
            <v>2.8999999999999998E-3</v>
          </cell>
          <cell r="BL390">
            <v>2.8999999999999998E-3</v>
          </cell>
          <cell r="BM390">
            <v>2.8999999999999998E-3</v>
          </cell>
          <cell r="BN390">
            <v>2.8999999999999998E-3</v>
          </cell>
          <cell r="BO390">
            <v>2.8999999999999998E-3</v>
          </cell>
          <cell r="BP390">
            <v>2.8999999999999998E-3</v>
          </cell>
          <cell r="BQ390">
            <v>2.8999999999999998E-3</v>
          </cell>
          <cell r="BR390">
            <v>2.8999999999999998E-3</v>
          </cell>
          <cell r="BS390">
            <v>2.8999999999999998E-3</v>
          </cell>
          <cell r="BT390" t="str">
            <v>CFE</v>
          </cell>
          <cell r="BU390" t="str">
            <v>INT</v>
          </cell>
          <cell r="BV390">
            <v>0.63139999999999996</v>
          </cell>
          <cell r="BW390">
            <v>0.63139999999999996</v>
          </cell>
          <cell r="BX390">
            <v>0.99651903711578171</v>
          </cell>
          <cell r="BZ390">
            <v>0</v>
          </cell>
          <cell r="CB390">
            <v>13.552</v>
          </cell>
          <cell r="CC390">
            <v>14</v>
          </cell>
          <cell r="CD390">
            <v>14</v>
          </cell>
        </row>
        <row r="391">
          <cell r="A391">
            <v>1</v>
          </cell>
          <cell r="B391">
            <v>10</v>
          </cell>
          <cell r="C391" t="str">
            <v>NOV</v>
          </cell>
          <cell r="D391">
            <v>47788</v>
          </cell>
          <cell r="E391">
            <v>2030</v>
          </cell>
          <cell r="I391">
            <v>0</v>
          </cell>
          <cell r="J391">
            <v>0</v>
          </cell>
          <cell r="K391" t="str">
            <v>OCT</v>
          </cell>
          <cell r="L391">
            <v>1972</v>
          </cell>
          <cell r="M391" t="str">
            <v>CEN</v>
          </cell>
          <cell r="N391" t="str">
            <v>CENTRAL</v>
          </cell>
          <cell r="O391" t="str">
            <v>TER</v>
          </cell>
          <cell r="P391">
            <v>26573</v>
          </cell>
          <cell r="Q391">
            <v>0</v>
          </cell>
          <cell r="R391">
            <v>0</v>
          </cell>
          <cell r="S391">
            <v>0</v>
          </cell>
          <cell r="T391">
            <v>3.2000000000000001E-2</v>
          </cell>
          <cell r="U391">
            <v>2030</v>
          </cell>
          <cell r="V391" t="str">
            <v>S</v>
          </cell>
          <cell r="W391" t="str">
            <v>MEX</v>
          </cell>
          <cell r="X391">
            <v>0.1042</v>
          </cell>
          <cell r="Y391">
            <v>0.1042</v>
          </cell>
          <cell r="Z391">
            <v>0.1042</v>
          </cell>
          <cell r="AA391">
            <v>0.1784</v>
          </cell>
          <cell r="AB391">
            <v>0.1042</v>
          </cell>
          <cell r="AC391">
            <v>0.1042</v>
          </cell>
          <cell r="AD391">
            <v>0.1784</v>
          </cell>
          <cell r="AE391">
            <v>0.1042</v>
          </cell>
          <cell r="AF391">
            <v>0.1042</v>
          </cell>
          <cell r="AG391">
            <v>0.1042</v>
          </cell>
          <cell r="AH391">
            <v>0.03</v>
          </cell>
          <cell r="AI391">
            <v>0.03</v>
          </cell>
          <cell r="AJ391">
            <v>6.6600000000000006E-2</v>
          </cell>
          <cell r="AK391">
            <v>6.6600000000000006E-2</v>
          </cell>
          <cell r="AL391">
            <v>6.6600000000000006E-2</v>
          </cell>
          <cell r="AM391">
            <v>6.6600000000000006E-2</v>
          </cell>
          <cell r="AN391">
            <v>6.6600000000000006E-2</v>
          </cell>
          <cell r="AO391">
            <v>6.6600000000000006E-2</v>
          </cell>
          <cell r="AP391">
            <v>6.6600000000000006E-2</v>
          </cell>
          <cell r="AQ391">
            <v>6.6600000000000006E-2</v>
          </cell>
          <cell r="AR391">
            <v>6.6600000000000006E-2</v>
          </cell>
          <cell r="AS391">
            <v>6.6600000000000006E-2</v>
          </cell>
          <cell r="AT391">
            <v>6.6600000000000006E-2</v>
          </cell>
          <cell r="AU391">
            <v>6.6600000000000006E-2</v>
          </cell>
          <cell r="AV391">
            <v>0.1042</v>
          </cell>
          <cell r="AW391">
            <v>0.1042</v>
          </cell>
          <cell r="AX391">
            <v>0.1042</v>
          </cell>
          <cell r="AY391">
            <v>0.1784</v>
          </cell>
          <cell r="AZ391">
            <v>0.1042</v>
          </cell>
          <cell r="BA391">
            <v>0.1042</v>
          </cell>
          <cell r="BB391">
            <v>0.1784</v>
          </cell>
          <cell r="BC391">
            <v>0.1042</v>
          </cell>
          <cell r="BD391">
            <v>0.1042</v>
          </cell>
          <cell r="BE391">
            <v>0.1042</v>
          </cell>
          <cell r="BF391">
            <v>0.03</v>
          </cell>
          <cell r="BG391">
            <v>0.03</v>
          </cell>
          <cell r="BH391">
            <v>6.6600000000000006E-2</v>
          </cell>
          <cell r="BI391">
            <v>6.6600000000000006E-2</v>
          </cell>
          <cell r="BJ391">
            <v>6.6600000000000006E-2</v>
          </cell>
          <cell r="BK391">
            <v>6.6600000000000006E-2</v>
          </cell>
          <cell r="BL391">
            <v>6.6600000000000006E-2</v>
          </cell>
          <cell r="BM391">
            <v>6.6600000000000006E-2</v>
          </cell>
          <cell r="BN391">
            <v>6.6600000000000006E-2</v>
          </cell>
          <cell r="BO391">
            <v>6.6600000000000006E-2</v>
          </cell>
          <cell r="BP391">
            <v>6.6600000000000006E-2</v>
          </cell>
          <cell r="BQ391">
            <v>6.6600000000000006E-2</v>
          </cell>
          <cell r="BR391">
            <v>6.6600000000000006E-2</v>
          </cell>
          <cell r="BS391">
            <v>6.6600000000000006E-2</v>
          </cell>
          <cell r="BT391" t="str">
            <v>CFE</v>
          </cell>
          <cell r="BU391" t="str">
            <v>INT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B391">
            <v>0</v>
          </cell>
          <cell r="CC391">
            <v>0</v>
          </cell>
          <cell r="CD391">
            <v>0</v>
          </cell>
        </row>
        <row r="392">
          <cell r="A392">
            <v>1</v>
          </cell>
          <cell r="B392">
            <v>10</v>
          </cell>
          <cell r="C392" t="str">
            <v>NOV</v>
          </cell>
          <cell r="D392">
            <v>47788</v>
          </cell>
          <cell r="E392">
            <v>2030</v>
          </cell>
          <cell r="I392">
            <v>0</v>
          </cell>
          <cell r="J392">
            <v>0</v>
          </cell>
          <cell r="K392" t="str">
            <v>OCT</v>
          </cell>
          <cell r="L392">
            <v>1972</v>
          </cell>
          <cell r="M392" t="str">
            <v>CEN</v>
          </cell>
          <cell r="N392" t="str">
            <v>CENTRAL</v>
          </cell>
          <cell r="O392" t="str">
            <v>TER</v>
          </cell>
          <cell r="P392">
            <v>26573</v>
          </cell>
          <cell r="Q392">
            <v>0</v>
          </cell>
          <cell r="R392">
            <v>0</v>
          </cell>
          <cell r="S392">
            <v>0</v>
          </cell>
          <cell r="T392">
            <v>3.2000000000000001E-2</v>
          </cell>
          <cell r="U392">
            <v>2030</v>
          </cell>
          <cell r="V392" t="str">
            <v>S</v>
          </cell>
          <cell r="W392" t="str">
            <v>MEX</v>
          </cell>
          <cell r="X392">
            <v>0.1042</v>
          </cell>
          <cell r="Y392">
            <v>0.1042</v>
          </cell>
          <cell r="Z392">
            <v>0.1042</v>
          </cell>
          <cell r="AA392">
            <v>0.1784</v>
          </cell>
          <cell r="AB392">
            <v>0.1042</v>
          </cell>
          <cell r="AC392">
            <v>0.1042</v>
          </cell>
          <cell r="AD392">
            <v>0.1784</v>
          </cell>
          <cell r="AE392">
            <v>0.1042</v>
          </cell>
          <cell r="AF392">
            <v>0.1042</v>
          </cell>
          <cell r="AG392">
            <v>0.1042</v>
          </cell>
          <cell r="AH392">
            <v>0.03</v>
          </cell>
          <cell r="AI392">
            <v>0.03</v>
          </cell>
          <cell r="AJ392">
            <v>6.6600000000000006E-2</v>
          </cell>
          <cell r="AK392">
            <v>6.6600000000000006E-2</v>
          </cell>
          <cell r="AL392">
            <v>6.6600000000000006E-2</v>
          </cell>
          <cell r="AM392">
            <v>6.6600000000000006E-2</v>
          </cell>
          <cell r="AN392">
            <v>6.6600000000000006E-2</v>
          </cell>
          <cell r="AO392">
            <v>6.6600000000000006E-2</v>
          </cell>
          <cell r="AP392">
            <v>6.6600000000000006E-2</v>
          </cell>
          <cell r="AQ392">
            <v>6.6600000000000006E-2</v>
          </cell>
          <cell r="AR392">
            <v>6.6600000000000006E-2</v>
          </cell>
          <cell r="AS392">
            <v>6.6600000000000006E-2</v>
          </cell>
          <cell r="AT392">
            <v>6.6600000000000006E-2</v>
          </cell>
          <cell r="AU392">
            <v>6.6600000000000006E-2</v>
          </cell>
          <cell r="AV392">
            <v>0.1042</v>
          </cell>
          <cell r="AW392">
            <v>0.1042</v>
          </cell>
          <cell r="AX392">
            <v>0.1042</v>
          </cell>
          <cell r="AY392">
            <v>0.1784</v>
          </cell>
          <cell r="AZ392">
            <v>0.1042</v>
          </cell>
          <cell r="BA392">
            <v>0.1042</v>
          </cell>
          <cell r="BB392">
            <v>0.1784</v>
          </cell>
          <cell r="BC392">
            <v>0.1042</v>
          </cell>
          <cell r="BD392">
            <v>0.1042</v>
          </cell>
          <cell r="BE392">
            <v>0.1042</v>
          </cell>
          <cell r="BF392">
            <v>0.03</v>
          </cell>
          <cell r="BG392">
            <v>0.03</v>
          </cell>
          <cell r="BH392">
            <v>6.6600000000000006E-2</v>
          </cell>
          <cell r="BI392">
            <v>6.6600000000000006E-2</v>
          </cell>
          <cell r="BJ392">
            <v>6.6600000000000006E-2</v>
          </cell>
          <cell r="BK392">
            <v>6.6600000000000006E-2</v>
          </cell>
          <cell r="BL392">
            <v>6.6600000000000006E-2</v>
          </cell>
          <cell r="BM392">
            <v>6.6600000000000006E-2</v>
          </cell>
          <cell r="BN392">
            <v>6.6600000000000006E-2</v>
          </cell>
          <cell r="BO392">
            <v>6.6600000000000006E-2</v>
          </cell>
          <cell r="BP392">
            <v>6.6600000000000006E-2</v>
          </cell>
          <cell r="BQ392">
            <v>6.6600000000000006E-2</v>
          </cell>
          <cell r="BR392">
            <v>6.6600000000000006E-2</v>
          </cell>
          <cell r="BS392">
            <v>6.6600000000000006E-2</v>
          </cell>
          <cell r="BT392" t="str">
            <v>CFE</v>
          </cell>
          <cell r="BU392" t="str">
            <v>INT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B392">
            <v>0</v>
          </cell>
          <cell r="CC392">
            <v>0</v>
          </cell>
          <cell r="CD392">
            <v>0</v>
          </cell>
        </row>
        <row r="393">
          <cell r="A393">
            <v>1</v>
          </cell>
          <cell r="B393">
            <v>9</v>
          </cell>
          <cell r="C393" t="str">
            <v>NOV</v>
          </cell>
          <cell r="D393">
            <v>47788</v>
          </cell>
          <cell r="E393">
            <v>2030</v>
          </cell>
          <cell r="I393">
            <v>0</v>
          </cell>
          <cell r="J393">
            <v>0</v>
          </cell>
          <cell r="K393" t="str">
            <v>SEP</v>
          </cell>
          <cell r="L393">
            <v>1972</v>
          </cell>
          <cell r="M393" t="str">
            <v>CEN</v>
          </cell>
          <cell r="N393" t="str">
            <v>CENTRAL</v>
          </cell>
          <cell r="O393" t="str">
            <v>TER</v>
          </cell>
          <cell r="P393">
            <v>26543</v>
          </cell>
          <cell r="Q393">
            <v>0</v>
          </cell>
          <cell r="R393">
            <v>0</v>
          </cell>
          <cell r="S393">
            <v>0</v>
          </cell>
          <cell r="T393">
            <v>3.2000000000000001E-2</v>
          </cell>
          <cell r="U393">
            <v>2030</v>
          </cell>
          <cell r="V393" t="str">
            <v>S</v>
          </cell>
          <cell r="W393" t="str">
            <v>MEX</v>
          </cell>
          <cell r="X393">
            <v>0.1042</v>
          </cell>
          <cell r="Y393">
            <v>0.1042</v>
          </cell>
          <cell r="Z393">
            <v>0.1042</v>
          </cell>
          <cell r="AA393">
            <v>0.1784</v>
          </cell>
          <cell r="AB393">
            <v>0.1042</v>
          </cell>
          <cell r="AC393">
            <v>0.1042</v>
          </cell>
          <cell r="AD393">
            <v>0.1784</v>
          </cell>
          <cell r="AE393">
            <v>0.1042</v>
          </cell>
          <cell r="AF393">
            <v>0.1042</v>
          </cell>
          <cell r="AG393">
            <v>0.1042</v>
          </cell>
          <cell r="AH393">
            <v>0.03</v>
          </cell>
          <cell r="AI393">
            <v>0.03</v>
          </cell>
          <cell r="AJ393">
            <v>6.6600000000000006E-2</v>
          </cell>
          <cell r="AK393">
            <v>6.6600000000000006E-2</v>
          </cell>
          <cell r="AL393">
            <v>6.6600000000000006E-2</v>
          </cell>
          <cell r="AM393">
            <v>6.6600000000000006E-2</v>
          </cell>
          <cell r="AN393">
            <v>6.6600000000000006E-2</v>
          </cell>
          <cell r="AO393">
            <v>6.6600000000000006E-2</v>
          </cell>
          <cell r="AP393">
            <v>6.6600000000000006E-2</v>
          </cell>
          <cell r="AQ393">
            <v>6.6600000000000006E-2</v>
          </cell>
          <cell r="AR393">
            <v>6.6600000000000006E-2</v>
          </cell>
          <cell r="AS393">
            <v>6.6600000000000006E-2</v>
          </cell>
          <cell r="AT393">
            <v>6.6600000000000006E-2</v>
          </cell>
          <cell r="AU393">
            <v>6.6600000000000006E-2</v>
          </cell>
          <cell r="AV393">
            <v>0.1042</v>
          </cell>
          <cell r="AW393">
            <v>0.1042</v>
          </cell>
          <cell r="AX393">
            <v>0.1042</v>
          </cell>
          <cell r="AY393">
            <v>0.1784</v>
          </cell>
          <cell r="AZ393">
            <v>0.1042</v>
          </cell>
          <cell r="BA393">
            <v>0.1042</v>
          </cell>
          <cell r="BB393">
            <v>0.1784</v>
          </cell>
          <cell r="BC393">
            <v>0.1042</v>
          </cell>
          <cell r="BD393">
            <v>0.1042</v>
          </cell>
          <cell r="BE393">
            <v>0.1042</v>
          </cell>
          <cell r="BF393">
            <v>0.03</v>
          </cell>
          <cell r="BG393">
            <v>0.03</v>
          </cell>
          <cell r="BH393">
            <v>6.6600000000000006E-2</v>
          </cell>
          <cell r="BI393">
            <v>6.6600000000000006E-2</v>
          </cell>
          <cell r="BJ393">
            <v>6.6600000000000006E-2</v>
          </cell>
          <cell r="BK393">
            <v>6.6600000000000006E-2</v>
          </cell>
          <cell r="BL393">
            <v>6.6600000000000006E-2</v>
          </cell>
          <cell r="BM393">
            <v>6.6600000000000006E-2</v>
          </cell>
          <cell r="BN393">
            <v>6.6600000000000006E-2</v>
          </cell>
          <cell r="BO393">
            <v>6.6600000000000006E-2</v>
          </cell>
          <cell r="BP393">
            <v>6.6600000000000006E-2</v>
          </cell>
          <cell r="BQ393">
            <v>6.6600000000000006E-2</v>
          </cell>
          <cell r="BR393">
            <v>6.6600000000000006E-2</v>
          </cell>
          <cell r="BS393">
            <v>6.6600000000000006E-2</v>
          </cell>
          <cell r="BT393" t="str">
            <v>CFE</v>
          </cell>
          <cell r="BU393" t="str">
            <v>INT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B393">
            <v>0</v>
          </cell>
          <cell r="CC393">
            <v>0</v>
          </cell>
          <cell r="CD393">
            <v>0</v>
          </cell>
        </row>
        <row r="394">
          <cell r="A394">
            <v>1</v>
          </cell>
          <cell r="B394">
            <v>0</v>
          </cell>
          <cell r="I394">
            <v>0</v>
          </cell>
          <cell r="J394">
            <v>0</v>
          </cell>
          <cell r="O394" t="str">
            <v>TER</v>
          </cell>
          <cell r="Q394">
            <v>0</v>
          </cell>
          <cell r="R394">
            <v>0</v>
          </cell>
          <cell r="S394">
            <v>0</v>
          </cell>
          <cell r="T394">
            <v>1.0999999999999999E-2</v>
          </cell>
          <cell r="U394">
            <v>0</v>
          </cell>
          <cell r="V394" t="str">
            <v>S</v>
          </cell>
          <cell r="W394" t="str">
            <v>JAL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 t="str">
            <v>CFE</v>
          </cell>
          <cell r="BU394" t="str">
            <v>INT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 t="str">
            <v>C</v>
          </cell>
          <cell r="CB394">
            <v>0</v>
          </cell>
          <cell r="CC394">
            <v>0</v>
          </cell>
          <cell r="CD394">
            <v>0</v>
          </cell>
        </row>
        <row r="395">
          <cell r="A395">
            <v>1</v>
          </cell>
          <cell r="B395">
            <v>9</v>
          </cell>
          <cell r="C395" t="str">
            <v>DIC</v>
          </cell>
          <cell r="D395">
            <v>47818</v>
          </cell>
          <cell r="E395">
            <v>2030</v>
          </cell>
          <cell r="F395" t="str">
            <v>OAXACA UNO</v>
          </cell>
          <cell r="G395">
            <v>1</v>
          </cell>
          <cell r="H395" t="str">
            <v>EOL</v>
          </cell>
          <cell r="I395">
            <v>102</v>
          </cell>
          <cell r="J395">
            <v>102</v>
          </cell>
          <cell r="K395" t="str">
            <v>SEP</v>
          </cell>
          <cell r="L395">
            <v>2012</v>
          </cell>
          <cell r="M395" t="str">
            <v>ORI</v>
          </cell>
          <cell r="N395" t="str">
            <v>TEMASCAL</v>
          </cell>
          <cell r="O395" t="str">
            <v>EOL</v>
          </cell>
          <cell r="P395">
            <v>41153</v>
          </cell>
          <cell r="Q395">
            <v>3.06</v>
          </cell>
          <cell r="R395">
            <v>5.8140000000000009</v>
          </cell>
          <cell r="S395">
            <v>7.1400000000000006</v>
          </cell>
          <cell r="T395">
            <v>3.2000000000000001E-2</v>
          </cell>
          <cell r="U395">
            <v>2030</v>
          </cell>
          <cell r="V395" t="str">
            <v>S</v>
          </cell>
          <cell r="W395" t="str">
            <v>OAX</v>
          </cell>
          <cell r="X395">
            <v>0.05</v>
          </cell>
          <cell r="Y395">
            <v>0.05</v>
          </cell>
          <cell r="Z395">
            <v>0.04</v>
          </cell>
          <cell r="AA395">
            <v>0.04</v>
          </cell>
          <cell r="AB395">
            <v>0.04</v>
          </cell>
          <cell r="AC395">
            <v>0.04</v>
          </cell>
          <cell r="AD395">
            <v>0.05</v>
          </cell>
          <cell r="AE395">
            <v>0.04</v>
          </cell>
          <cell r="AF395">
            <v>0.04</v>
          </cell>
          <cell r="AG395">
            <v>0.03</v>
          </cell>
          <cell r="AH395">
            <v>0.04</v>
          </cell>
          <cell r="AI395">
            <v>0.03</v>
          </cell>
          <cell r="AJ395">
            <v>0.56999999999999995</v>
          </cell>
          <cell r="AK395">
            <v>0.56999999999999995</v>
          </cell>
          <cell r="AL395">
            <v>0.56999999999999995</v>
          </cell>
          <cell r="AM395">
            <v>0.56999999999999995</v>
          </cell>
          <cell r="AN395">
            <v>0.56999999999999995</v>
          </cell>
          <cell r="AO395">
            <v>0.56999999999999995</v>
          </cell>
          <cell r="AP395">
            <v>0.56999999999999995</v>
          </cell>
          <cell r="AQ395">
            <v>0.56999999999999995</v>
          </cell>
          <cell r="AR395">
            <v>0.56999999999999995</v>
          </cell>
          <cell r="AS395">
            <v>0.56999999999999995</v>
          </cell>
          <cell r="AT395">
            <v>0.56999999999999995</v>
          </cell>
          <cell r="AU395">
            <v>0.56999999999999995</v>
          </cell>
          <cell r="AV395">
            <v>0.05</v>
          </cell>
          <cell r="AW395">
            <v>0.05</v>
          </cell>
          <cell r="AX395">
            <v>0.04</v>
          </cell>
          <cell r="AY395">
            <v>0.04</v>
          </cell>
          <cell r="AZ395">
            <v>0.04</v>
          </cell>
          <cell r="BA395">
            <v>0.04</v>
          </cell>
          <cell r="BB395">
            <v>0.05</v>
          </cell>
          <cell r="BC395">
            <v>0.04</v>
          </cell>
          <cell r="BD395">
            <v>0.04</v>
          </cell>
          <cell r="BE395">
            <v>0.03</v>
          </cell>
          <cell r="BF395">
            <v>0.04</v>
          </cell>
          <cell r="BG395">
            <v>0.03</v>
          </cell>
          <cell r="BH395">
            <v>0.56999999999999995</v>
          </cell>
          <cell r="BI395">
            <v>0.56999999999999995</v>
          </cell>
          <cell r="BJ395">
            <v>0.56999999999999995</v>
          </cell>
          <cell r="BK395">
            <v>0.56999999999999995</v>
          </cell>
          <cell r="BL395">
            <v>0.56999999999999995</v>
          </cell>
          <cell r="BM395">
            <v>0.56999999999999995</v>
          </cell>
          <cell r="BN395">
            <v>0.56999999999999995</v>
          </cell>
          <cell r="BO395">
            <v>0.56999999999999995</v>
          </cell>
          <cell r="BP395">
            <v>0.56999999999999995</v>
          </cell>
          <cell r="BQ395">
            <v>0.56999999999999995</v>
          </cell>
          <cell r="BR395">
            <v>0.56999999999999995</v>
          </cell>
          <cell r="BS395">
            <v>0.56999999999999995</v>
          </cell>
          <cell r="BT395" t="str">
            <v>PEE</v>
          </cell>
          <cell r="BU395" t="str">
            <v>INT</v>
          </cell>
          <cell r="BV395">
            <v>3.06</v>
          </cell>
          <cell r="BW395">
            <v>3.06</v>
          </cell>
          <cell r="BX395">
            <v>0</v>
          </cell>
          <cell r="BY395">
            <v>0.9</v>
          </cell>
          <cell r="BZ395">
            <v>91.8</v>
          </cell>
          <cell r="CB395">
            <v>98.736000000000004</v>
          </cell>
          <cell r="CC395">
            <v>102</v>
          </cell>
          <cell r="CD395">
            <v>102</v>
          </cell>
        </row>
        <row r="396">
          <cell r="A396">
            <v>1</v>
          </cell>
          <cell r="B396">
            <v>6</v>
          </cell>
          <cell r="C396" t="str">
            <v>ABR</v>
          </cell>
          <cell r="D396">
            <v>45748</v>
          </cell>
          <cell r="E396">
            <v>2025</v>
          </cell>
          <cell r="F396" t="str">
            <v>LA   LAGUNA</v>
          </cell>
          <cell r="G396">
            <v>4</v>
          </cell>
          <cell r="H396" t="str">
            <v>TG</v>
          </cell>
          <cell r="I396">
            <v>14</v>
          </cell>
          <cell r="J396">
            <v>14</v>
          </cell>
          <cell r="K396" t="str">
            <v>JUN</v>
          </cell>
          <cell r="L396">
            <v>1973</v>
          </cell>
          <cell r="M396" t="str">
            <v>NTE</v>
          </cell>
          <cell r="N396" t="str">
            <v>LAGUNA</v>
          </cell>
          <cell r="O396" t="str">
            <v>TER</v>
          </cell>
          <cell r="P396">
            <v>26816</v>
          </cell>
          <cell r="Q396">
            <v>0.63139999999999996</v>
          </cell>
          <cell r="R396">
            <v>0.20579999999999998</v>
          </cell>
          <cell r="S396">
            <v>12.372080962884219</v>
          </cell>
          <cell r="T396">
            <v>3.2000000000000001E-2</v>
          </cell>
          <cell r="U396">
            <v>2025</v>
          </cell>
          <cell r="V396" t="str">
            <v>N</v>
          </cell>
          <cell r="W396" t="str">
            <v>DGO</v>
          </cell>
          <cell r="X396">
            <v>1.0500000000000001E-2</v>
          </cell>
          <cell r="Y396">
            <v>1.0500000000000001E-2</v>
          </cell>
          <cell r="Z396">
            <v>1.0500000000000001E-2</v>
          </cell>
          <cell r="AA396">
            <v>1.0500000000000001E-2</v>
          </cell>
          <cell r="AB396">
            <v>1.0500000000000001E-2</v>
          </cell>
          <cell r="AC396">
            <v>1.0500000000000001E-2</v>
          </cell>
          <cell r="AD396">
            <v>1.0500000000000001E-2</v>
          </cell>
          <cell r="AE396">
            <v>1.0500000000000001E-2</v>
          </cell>
          <cell r="AF396">
            <v>1.0500000000000001E-2</v>
          </cell>
          <cell r="AG396">
            <v>1.0500000000000001E-2</v>
          </cell>
          <cell r="AH396">
            <v>1.0500000000000001E-2</v>
          </cell>
          <cell r="AI396">
            <v>1.0500000000000001E-2</v>
          </cell>
          <cell r="AJ396">
            <v>1.47E-2</v>
          </cell>
          <cell r="AK396">
            <v>1.47E-2</v>
          </cell>
          <cell r="AL396">
            <v>1.47E-2</v>
          </cell>
          <cell r="AM396">
            <v>1.47E-2</v>
          </cell>
          <cell r="AN396">
            <v>1.47E-2</v>
          </cell>
          <cell r="AO396">
            <v>1.47E-2</v>
          </cell>
          <cell r="AP396">
            <v>1.47E-2</v>
          </cell>
          <cell r="AQ396">
            <v>1.47E-2</v>
          </cell>
          <cell r="AR396">
            <v>1.47E-2</v>
          </cell>
          <cell r="AS396">
            <v>1.47E-2</v>
          </cell>
          <cell r="AT396">
            <v>1.47E-2</v>
          </cell>
          <cell r="AU396">
            <v>1.47E-2</v>
          </cell>
          <cell r="AV396">
            <v>1.0500000000000001E-2</v>
          </cell>
          <cell r="AW396">
            <v>1.0500000000000001E-2</v>
          </cell>
          <cell r="AX396">
            <v>1.0500000000000001E-2</v>
          </cell>
          <cell r="AY396">
            <v>1.0500000000000001E-2</v>
          </cell>
          <cell r="AZ396">
            <v>1.0500000000000001E-2</v>
          </cell>
          <cell r="BA396">
            <v>1.0500000000000001E-2</v>
          </cell>
          <cell r="BB396">
            <v>1.0500000000000001E-2</v>
          </cell>
          <cell r="BC396">
            <v>1.0500000000000001E-2</v>
          </cell>
          <cell r="BD396">
            <v>1.0500000000000001E-2</v>
          </cell>
          <cell r="BE396">
            <v>1.0500000000000001E-2</v>
          </cell>
          <cell r="BF396">
            <v>1.0500000000000001E-2</v>
          </cell>
          <cell r="BG396">
            <v>1.0500000000000001E-2</v>
          </cell>
          <cell r="BH396">
            <v>1.47E-2</v>
          </cell>
          <cell r="BI396">
            <v>1.47E-2</v>
          </cell>
          <cell r="BJ396">
            <v>1.47E-2</v>
          </cell>
          <cell r="BK396">
            <v>1.47E-2</v>
          </cell>
          <cell r="BL396">
            <v>1.47E-2</v>
          </cell>
          <cell r="BM396">
            <v>1.47E-2</v>
          </cell>
          <cell r="BN396">
            <v>1.47E-2</v>
          </cell>
          <cell r="BO396">
            <v>1.47E-2</v>
          </cell>
          <cell r="BP396">
            <v>1.47E-2</v>
          </cell>
          <cell r="BQ396">
            <v>1.47E-2</v>
          </cell>
          <cell r="BR396">
            <v>1.47E-2</v>
          </cell>
          <cell r="BS396">
            <v>1.47E-2</v>
          </cell>
          <cell r="BT396" t="str">
            <v>CFE</v>
          </cell>
          <cell r="BU396" t="str">
            <v>INT</v>
          </cell>
          <cell r="BV396">
            <v>0.63139999999999996</v>
          </cell>
          <cell r="BW396">
            <v>0.63139999999999996</v>
          </cell>
          <cell r="BX396">
            <v>0.99651903711578171</v>
          </cell>
          <cell r="BY396">
            <v>0</v>
          </cell>
          <cell r="BZ396">
            <v>0</v>
          </cell>
          <cell r="CB396">
            <v>13.552</v>
          </cell>
          <cell r="CC396">
            <v>14</v>
          </cell>
          <cell r="CD396">
            <v>14</v>
          </cell>
        </row>
        <row r="397">
          <cell r="A397">
            <v>1</v>
          </cell>
          <cell r="B397">
            <v>1</v>
          </cell>
          <cell r="C397" t="str">
            <v>NOV</v>
          </cell>
          <cell r="D397">
            <v>44136</v>
          </cell>
          <cell r="E397">
            <v>2020</v>
          </cell>
          <cell r="F397" t="str">
            <v>CANCÚN</v>
          </cell>
          <cell r="G397">
            <v>1</v>
          </cell>
          <cell r="H397" t="str">
            <v>DTG</v>
          </cell>
          <cell r="I397">
            <v>14</v>
          </cell>
          <cell r="J397">
            <v>14</v>
          </cell>
          <cell r="K397" t="str">
            <v>ENE</v>
          </cell>
          <cell r="L397">
            <v>1974</v>
          </cell>
          <cell r="M397" t="str">
            <v>PEN</v>
          </cell>
          <cell r="N397" t="str">
            <v>CANCUN</v>
          </cell>
          <cell r="O397" t="str">
            <v>TER</v>
          </cell>
          <cell r="P397">
            <v>27030</v>
          </cell>
          <cell r="Q397">
            <v>0.63139999999999996</v>
          </cell>
          <cell r="R397">
            <v>0.30099999999999999</v>
          </cell>
          <cell r="S397">
            <v>12.372080962884219</v>
          </cell>
          <cell r="T397">
            <v>3.2000000000000001E-2</v>
          </cell>
          <cell r="U397">
            <v>2020</v>
          </cell>
          <cell r="V397" t="str">
            <v>S</v>
          </cell>
          <cell r="W397" t="str">
            <v>QROO</v>
          </cell>
          <cell r="X397">
            <v>0.158</v>
          </cell>
          <cell r="Y397">
            <v>9.4E-2</v>
          </cell>
          <cell r="Z397">
            <v>9.4E-2</v>
          </cell>
          <cell r="AA397">
            <v>9.4E-2</v>
          </cell>
          <cell r="AB397">
            <v>9.4E-2</v>
          </cell>
          <cell r="AC397">
            <v>9.4E-2</v>
          </cell>
          <cell r="AD397">
            <v>9.4E-2</v>
          </cell>
          <cell r="AE397">
            <v>9.4E-2</v>
          </cell>
          <cell r="AF397">
            <v>9.4E-2</v>
          </cell>
          <cell r="AG397">
            <v>0.03</v>
          </cell>
          <cell r="AH397">
            <v>9.4E-2</v>
          </cell>
          <cell r="AI397">
            <v>9.4E-2</v>
          </cell>
          <cell r="AJ397">
            <v>2.1499999999999998E-2</v>
          </cell>
          <cell r="AK397">
            <v>2.1499999999999998E-2</v>
          </cell>
          <cell r="AL397">
            <v>2.1499999999999998E-2</v>
          </cell>
          <cell r="AM397">
            <v>2.1499999999999998E-2</v>
          </cell>
          <cell r="AN397">
            <v>2.1499999999999998E-2</v>
          </cell>
          <cell r="AO397">
            <v>2.1499999999999998E-2</v>
          </cell>
          <cell r="AP397">
            <v>2.1499999999999998E-2</v>
          </cell>
          <cell r="AQ397">
            <v>2.1499999999999998E-2</v>
          </cell>
          <cell r="AR397">
            <v>2.1499999999999998E-2</v>
          </cell>
          <cell r="AS397">
            <v>2.1499999999999998E-2</v>
          </cell>
          <cell r="AT397">
            <v>2.1499999999999998E-2</v>
          </cell>
          <cell r="AU397">
            <v>2.1499999999999998E-2</v>
          </cell>
          <cell r="AV397">
            <v>0.158</v>
          </cell>
          <cell r="AW397">
            <v>9.4E-2</v>
          </cell>
          <cell r="AX397">
            <v>9.4E-2</v>
          </cell>
          <cell r="AY397">
            <v>9.4E-2</v>
          </cell>
          <cell r="AZ397">
            <v>9.4E-2</v>
          </cell>
          <cell r="BA397">
            <v>9.4E-2</v>
          </cell>
          <cell r="BB397">
            <v>9.4E-2</v>
          </cell>
          <cell r="BC397">
            <v>9.4E-2</v>
          </cell>
          <cell r="BD397">
            <v>9.4E-2</v>
          </cell>
          <cell r="BE397">
            <v>0.03</v>
          </cell>
          <cell r="BF397">
            <v>9.4E-2</v>
          </cell>
          <cell r="BG397">
            <v>9.4E-2</v>
          </cell>
          <cell r="BH397">
            <v>2.1499999999999998E-2</v>
          </cell>
          <cell r="BI397">
            <v>2.1499999999999998E-2</v>
          </cell>
          <cell r="BJ397">
            <v>2.1499999999999998E-2</v>
          </cell>
          <cell r="BK397">
            <v>2.1499999999999998E-2</v>
          </cell>
          <cell r="BL397">
            <v>2.1499999999999998E-2</v>
          </cell>
          <cell r="BM397">
            <v>2.1499999999999998E-2</v>
          </cell>
          <cell r="BN397">
            <v>2.1499999999999998E-2</v>
          </cell>
          <cell r="BO397">
            <v>2.1499999999999998E-2</v>
          </cell>
          <cell r="BP397">
            <v>2.1499999999999998E-2</v>
          </cell>
          <cell r="BQ397">
            <v>2.1499999999999998E-2</v>
          </cell>
          <cell r="BR397">
            <v>2.1499999999999998E-2</v>
          </cell>
          <cell r="BS397">
            <v>2.1499999999999998E-2</v>
          </cell>
          <cell r="BT397" t="str">
            <v>CFE</v>
          </cell>
          <cell r="BU397" t="str">
            <v>INT</v>
          </cell>
          <cell r="BV397">
            <v>0.63139999999999996</v>
          </cell>
          <cell r="BW397">
            <v>0.63139999999999996</v>
          </cell>
          <cell r="BX397">
            <v>0.99651903711578171</v>
          </cell>
          <cell r="BZ397">
            <v>0</v>
          </cell>
          <cell r="CB397">
            <v>13.552</v>
          </cell>
          <cell r="CC397">
            <v>14</v>
          </cell>
          <cell r="CD397">
            <v>14</v>
          </cell>
        </row>
        <row r="398">
          <cell r="A398">
            <v>1</v>
          </cell>
          <cell r="B398">
            <v>2</v>
          </cell>
          <cell r="C398" t="str">
            <v>JUN</v>
          </cell>
          <cell r="D398">
            <v>42156</v>
          </cell>
          <cell r="E398">
            <v>2015</v>
          </cell>
          <cell r="F398" t="str">
            <v>TECNOLÓGICO</v>
          </cell>
          <cell r="G398">
            <v>1</v>
          </cell>
          <cell r="H398" t="str">
            <v>DTG</v>
          </cell>
          <cell r="I398">
            <v>26</v>
          </cell>
          <cell r="J398">
            <v>26</v>
          </cell>
          <cell r="K398" t="str">
            <v>FEB</v>
          </cell>
          <cell r="L398">
            <v>1974</v>
          </cell>
          <cell r="M398" t="str">
            <v>NES</v>
          </cell>
          <cell r="N398" t="str">
            <v>MONTERREY</v>
          </cell>
          <cell r="O398" t="str">
            <v>TER</v>
          </cell>
          <cell r="P398">
            <v>27061</v>
          </cell>
          <cell r="Q398">
            <v>1.1726000000000001</v>
          </cell>
          <cell r="R398">
            <v>1.0400000000000001E-2</v>
          </cell>
          <cell r="S398">
            <v>22.976721788213549</v>
          </cell>
          <cell r="T398">
            <v>3.2000000000000001E-2</v>
          </cell>
          <cell r="U398">
            <v>2015</v>
          </cell>
          <cell r="V398" t="str">
            <v>N</v>
          </cell>
          <cell r="W398" t="str">
            <v>NL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4.0000000000000002E-4</v>
          </cell>
          <cell r="AK398">
            <v>4.0000000000000002E-4</v>
          </cell>
          <cell r="AL398">
            <v>4.0000000000000002E-4</v>
          </cell>
          <cell r="AM398">
            <v>4.0000000000000002E-4</v>
          </cell>
          <cell r="AN398">
            <v>4.0000000000000002E-4</v>
          </cell>
          <cell r="AO398">
            <v>4.0000000000000002E-4</v>
          </cell>
          <cell r="AP398">
            <v>4.0000000000000002E-4</v>
          </cell>
          <cell r="AQ398">
            <v>4.0000000000000002E-4</v>
          </cell>
          <cell r="AR398">
            <v>4.0000000000000002E-4</v>
          </cell>
          <cell r="AS398">
            <v>4.0000000000000002E-4</v>
          </cell>
          <cell r="AT398">
            <v>4.0000000000000002E-4</v>
          </cell>
          <cell r="AU398">
            <v>4.0000000000000002E-4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4.0000000000000002E-4</v>
          </cell>
          <cell r="BI398">
            <v>4.0000000000000002E-4</v>
          </cell>
          <cell r="BJ398">
            <v>4.0000000000000002E-4</v>
          </cell>
          <cell r="BK398">
            <v>4.0000000000000002E-4</v>
          </cell>
          <cell r="BL398">
            <v>4.0000000000000002E-4</v>
          </cell>
          <cell r="BM398">
            <v>4.0000000000000002E-4</v>
          </cell>
          <cell r="BN398">
            <v>4.0000000000000002E-4</v>
          </cell>
          <cell r="BO398">
            <v>4.0000000000000002E-4</v>
          </cell>
          <cell r="BP398">
            <v>4.0000000000000002E-4</v>
          </cell>
          <cell r="BQ398">
            <v>4.0000000000000002E-4</v>
          </cell>
          <cell r="BR398">
            <v>4.0000000000000002E-4</v>
          </cell>
          <cell r="BS398">
            <v>4.0000000000000002E-4</v>
          </cell>
          <cell r="BT398" t="str">
            <v>CFE</v>
          </cell>
          <cell r="BU398" t="str">
            <v>INT</v>
          </cell>
          <cell r="BV398">
            <v>1.1726000000000001</v>
          </cell>
          <cell r="BW398">
            <v>1.1726000000000001</v>
          </cell>
          <cell r="BX398">
            <v>1.8506782117864518</v>
          </cell>
          <cell r="BZ398">
            <v>0</v>
          </cell>
          <cell r="CB398">
            <v>25.167999999999999</v>
          </cell>
          <cell r="CC398">
            <v>26</v>
          </cell>
          <cell r="CD398">
            <v>26</v>
          </cell>
        </row>
        <row r="399">
          <cell r="A399">
            <v>1</v>
          </cell>
          <cell r="B399">
            <v>10</v>
          </cell>
          <cell r="C399" t="str">
            <v>NOV</v>
          </cell>
          <cell r="D399">
            <v>42675</v>
          </cell>
          <cell r="E399">
            <v>2016</v>
          </cell>
          <cell r="F399" t="str">
            <v>MEXICALI</v>
          </cell>
          <cell r="G399">
            <v>1</v>
          </cell>
          <cell r="H399" t="str">
            <v>DTG</v>
          </cell>
          <cell r="I399">
            <v>26</v>
          </cell>
          <cell r="J399">
            <v>26</v>
          </cell>
          <cell r="K399" t="str">
            <v>OCT</v>
          </cell>
          <cell r="L399">
            <v>1974</v>
          </cell>
          <cell r="M399" t="str">
            <v>BC</v>
          </cell>
          <cell r="N399" t="str">
            <v>MEXICALI</v>
          </cell>
          <cell r="O399" t="str">
            <v>TER</v>
          </cell>
          <cell r="P399">
            <v>27303</v>
          </cell>
          <cell r="Q399">
            <v>1.1726000000000001</v>
          </cell>
          <cell r="R399">
            <v>2.6234000000000002</v>
          </cell>
          <cell r="S399">
            <v>22.877400000000002</v>
          </cell>
          <cell r="T399">
            <v>2.1000000000000001E-2</v>
          </cell>
          <cell r="U399">
            <v>2016</v>
          </cell>
          <cell r="V399" t="str">
            <v>S</v>
          </cell>
          <cell r="W399" t="str">
            <v>BCN</v>
          </cell>
          <cell r="X399">
            <v>3.8999999999999998E-3</v>
          </cell>
          <cell r="Y399">
            <v>3.8999999999999998E-3</v>
          </cell>
          <cell r="Z399">
            <v>3.8999999999999998E-3</v>
          </cell>
          <cell r="AA399">
            <v>3.8999999999999998E-3</v>
          </cell>
          <cell r="AB399">
            <v>3.8999999999999998E-3</v>
          </cell>
          <cell r="AC399">
            <v>3.8999999999999998E-3</v>
          </cell>
          <cell r="AD399">
            <v>3.8999999999999998E-3</v>
          </cell>
          <cell r="AE399">
            <v>3.8999999999999998E-3</v>
          </cell>
          <cell r="AF399">
            <v>3.8999999999999998E-3</v>
          </cell>
          <cell r="AG399">
            <v>3.8999999999999998E-3</v>
          </cell>
          <cell r="AH399">
            <v>3.8999999999999998E-3</v>
          </cell>
          <cell r="AI399">
            <v>3.8999999999999998E-3</v>
          </cell>
          <cell r="AJ399">
            <v>0.1009</v>
          </cell>
          <cell r="AK399">
            <v>0.1009</v>
          </cell>
          <cell r="AL399">
            <v>0.1009</v>
          </cell>
          <cell r="AM399">
            <v>0.1009</v>
          </cell>
          <cell r="AN399">
            <v>0.1009</v>
          </cell>
          <cell r="AO399">
            <v>0.1009</v>
          </cell>
          <cell r="AP399">
            <v>0.1009</v>
          </cell>
          <cell r="AQ399">
            <v>0.1009</v>
          </cell>
          <cell r="AR399">
            <v>0.1009</v>
          </cell>
          <cell r="AS399">
            <v>0.1009</v>
          </cell>
          <cell r="AT399">
            <v>0.1009</v>
          </cell>
          <cell r="AU399">
            <v>0.1009</v>
          </cell>
          <cell r="AV399">
            <v>3.8999999999999998E-3</v>
          </cell>
          <cell r="AW399">
            <v>3.8999999999999998E-3</v>
          </cell>
          <cell r="AX399">
            <v>3.8999999999999998E-3</v>
          </cell>
          <cell r="AY399">
            <v>3.8999999999999998E-3</v>
          </cell>
          <cell r="AZ399">
            <v>3.8999999999999998E-3</v>
          </cell>
          <cell r="BA399">
            <v>3.8999999999999998E-3</v>
          </cell>
          <cell r="BB399">
            <v>3.8999999999999998E-3</v>
          </cell>
          <cell r="BC399">
            <v>3.8999999999999998E-3</v>
          </cell>
          <cell r="BD399">
            <v>3.8999999999999998E-3</v>
          </cell>
          <cell r="BE399">
            <v>3.8999999999999998E-3</v>
          </cell>
          <cell r="BF399">
            <v>3.8999999999999998E-3</v>
          </cell>
          <cell r="BG399">
            <v>3.8999999999999998E-3</v>
          </cell>
          <cell r="BH399">
            <v>0.1009</v>
          </cell>
          <cell r="BI399">
            <v>0.1009</v>
          </cell>
          <cell r="BJ399">
            <v>0.1009</v>
          </cell>
          <cell r="BK399">
            <v>0.1009</v>
          </cell>
          <cell r="BL399">
            <v>0.1009</v>
          </cell>
          <cell r="BM399">
            <v>0.1009</v>
          </cell>
          <cell r="BN399">
            <v>0.1009</v>
          </cell>
          <cell r="BO399">
            <v>0.1009</v>
          </cell>
          <cell r="BP399">
            <v>0.1009</v>
          </cell>
          <cell r="BQ399">
            <v>0.1009</v>
          </cell>
          <cell r="BR399">
            <v>0.1009</v>
          </cell>
          <cell r="BS399">
            <v>0.1009</v>
          </cell>
          <cell r="BT399" t="str">
            <v>CFE</v>
          </cell>
          <cell r="BU399" t="str">
            <v>BC</v>
          </cell>
          <cell r="BV399">
            <v>1.1726000000000001</v>
          </cell>
          <cell r="BW399">
            <v>1.1726000000000001</v>
          </cell>
          <cell r="BX399">
            <v>1.95</v>
          </cell>
          <cell r="BZ399">
            <v>0</v>
          </cell>
          <cell r="CB399">
            <v>25.454000000000001</v>
          </cell>
          <cell r="CC399">
            <v>26</v>
          </cell>
          <cell r="CD399">
            <v>26</v>
          </cell>
        </row>
        <row r="400">
          <cell r="A400">
            <v>1</v>
          </cell>
          <cell r="B400">
            <v>4</v>
          </cell>
          <cell r="C400" t="str">
            <v>NOV</v>
          </cell>
          <cell r="D400">
            <v>44136</v>
          </cell>
          <cell r="E400">
            <v>2020</v>
          </cell>
          <cell r="F400" t="str">
            <v>CANCÚN</v>
          </cell>
          <cell r="G400">
            <v>2</v>
          </cell>
          <cell r="H400" t="str">
            <v>DTG</v>
          </cell>
          <cell r="I400">
            <v>14</v>
          </cell>
          <cell r="J400">
            <v>14</v>
          </cell>
          <cell r="K400" t="str">
            <v>ABR</v>
          </cell>
          <cell r="L400">
            <v>1975</v>
          </cell>
          <cell r="M400" t="str">
            <v>PEN</v>
          </cell>
          <cell r="N400" t="str">
            <v>CANCUN</v>
          </cell>
          <cell r="O400" t="str">
            <v>TER</v>
          </cell>
          <cell r="P400">
            <v>27485</v>
          </cell>
          <cell r="Q400">
            <v>0.63139999999999996</v>
          </cell>
          <cell r="R400">
            <v>1.7864</v>
          </cell>
          <cell r="S400">
            <v>12.372080962884219</v>
          </cell>
          <cell r="T400">
            <v>3.2000000000000001E-2</v>
          </cell>
          <cell r="U400">
            <v>2020</v>
          </cell>
          <cell r="V400" t="str">
            <v>S</v>
          </cell>
          <cell r="W400" t="str">
            <v>QROO</v>
          </cell>
          <cell r="X400">
            <v>9.1999999999999998E-2</v>
          </cell>
          <cell r="Y400">
            <v>6.0999999999999999E-2</v>
          </cell>
          <cell r="Z400">
            <v>6.0999999999999999E-2</v>
          </cell>
          <cell r="AA400">
            <v>6.0999999999999999E-2</v>
          </cell>
          <cell r="AB400">
            <v>6.0999999999999999E-2</v>
          </cell>
          <cell r="AC400">
            <v>6.0999999999999999E-2</v>
          </cell>
          <cell r="AD400">
            <v>6.0999999999999999E-2</v>
          </cell>
          <cell r="AE400">
            <v>6.0999999999999999E-2</v>
          </cell>
          <cell r="AF400">
            <v>6.0999999999999999E-2</v>
          </cell>
          <cell r="AG400">
            <v>0.03</v>
          </cell>
          <cell r="AH400">
            <v>6.0999999999999999E-2</v>
          </cell>
          <cell r="AI400">
            <v>6.0999999999999999E-2</v>
          </cell>
          <cell r="AJ400">
            <v>0.12759999999999999</v>
          </cell>
          <cell r="AK400">
            <v>0.12759999999999999</v>
          </cell>
          <cell r="AL400">
            <v>0.12759999999999999</v>
          </cell>
          <cell r="AM400">
            <v>0.12759999999999999</v>
          </cell>
          <cell r="AN400">
            <v>0.12759999999999999</v>
          </cell>
          <cell r="AO400">
            <v>0.12759999999999999</v>
          </cell>
          <cell r="AP400">
            <v>0.12759999999999999</v>
          </cell>
          <cell r="AQ400">
            <v>0.12759999999999999</v>
          </cell>
          <cell r="AR400">
            <v>0.12759999999999999</v>
          </cell>
          <cell r="AS400">
            <v>0.12759999999999999</v>
          </cell>
          <cell r="AT400">
            <v>0.12759999999999999</v>
          </cell>
          <cell r="AU400">
            <v>0.12759999999999999</v>
          </cell>
          <cell r="AV400">
            <v>9.1999999999999998E-2</v>
          </cell>
          <cell r="AW400">
            <v>6.0999999999999999E-2</v>
          </cell>
          <cell r="AX400">
            <v>6.0999999999999999E-2</v>
          </cell>
          <cell r="AY400">
            <v>6.0999999999999999E-2</v>
          </cell>
          <cell r="AZ400">
            <v>6.0999999999999999E-2</v>
          </cell>
          <cell r="BA400">
            <v>6.0999999999999999E-2</v>
          </cell>
          <cell r="BB400">
            <v>6.0999999999999999E-2</v>
          </cell>
          <cell r="BC400">
            <v>6.0999999999999999E-2</v>
          </cell>
          <cell r="BD400">
            <v>6.0999999999999999E-2</v>
          </cell>
          <cell r="BE400">
            <v>0.03</v>
          </cell>
          <cell r="BF400">
            <v>6.0999999999999999E-2</v>
          </cell>
          <cell r="BG400">
            <v>6.0999999999999999E-2</v>
          </cell>
          <cell r="BH400">
            <v>0.12759999999999999</v>
          </cell>
          <cell r="BI400">
            <v>0.12759999999999999</v>
          </cell>
          <cell r="BJ400">
            <v>0.12759999999999999</v>
          </cell>
          <cell r="BK400">
            <v>0.12759999999999999</v>
          </cell>
          <cell r="BL400">
            <v>0.12759999999999999</v>
          </cell>
          <cell r="BM400">
            <v>0.12759999999999999</v>
          </cell>
          <cell r="BN400">
            <v>0.12759999999999999</v>
          </cell>
          <cell r="BO400">
            <v>0.12759999999999999</v>
          </cell>
          <cell r="BP400">
            <v>0.12759999999999999</v>
          </cell>
          <cell r="BQ400">
            <v>0.12759999999999999</v>
          </cell>
          <cell r="BR400">
            <v>0.12759999999999999</v>
          </cell>
          <cell r="BS400">
            <v>0.12759999999999999</v>
          </cell>
          <cell r="BT400" t="str">
            <v>CFE</v>
          </cell>
          <cell r="BU400" t="str">
            <v>INT</v>
          </cell>
          <cell r="BV400">
            <v>0.63139999999999996</v>
          </cell>
          <cell r="BW400">
            <v>0.63139999999999996</v>
          </cell>
          <cell r="BX400">
            <v>0.99651903711578171</v>
          </cell>
          <cell r="BZ400">
            <v>0</v>
          </cell>
          <cell r="CB400">
            <v>13.552</v>
          </cell>
          <cell r="CC400">
            <v>14</v>
          </cell>
          <cell r="CD400">
            <v>14</v>
          </cell>
        </row>
        <row r="401">
          <cell r="A401">
            <v>1</v>
          </cell>
          <cell r="B401">
            <v>12</v>
          </cell>
          <cell r="C401" t="str">
            <v>JUN</v>
          </cell>
          <cell r="D401">
            <v>42156</v>
          </cell>
          <cell r="E401">
            <v>2015</v>
          </cell>
          <cell r="F401" t="str">
            <v>MONCLOVA</v>
          </cell>
          <cell r="G401" t="str">
            <v>1 y 2</v>
          </cell>
          <cell r="H401" t="str">
            <v>TG</v>
          </cell>
          <cell r="I401">
            <v>48</v>
          </cell>
          <cell r="J401">
            <v>48</v>
          </cell>
          <cell r="K401" t="str">
            <v>DIC</v>
          </cell>
          <cell r="L401">
            <v>1975</v>
          </cell>
          <cell r="M401" t="str">
            <v>NES</v>
          </cell>
          <cell r="N401" t="str">
            <v>MONTERREY</v>
          </cell>
          <cell r="O401" t="str">
            <v>TER</v>
          </cell>
          <cell r="P401">
            <v>27729</v>
          </cell>
          <cell r="Q401">
            <v>2.1648000000000001</v>
          </cell>
          <cell r="R401">
            <v>1.0367999999999999</v>
          </cell>
          <cell r="S401">
            <v>42.41856330131732</v>
          </cell>
          <cell r="T401">
            <v>3.2000000000000001E-2</v>
          </cell>
          <cell r="U401">
            <v>2015</v>
          </cell>
          <cell r="V401" t="str">
            <v>N</v>
          </cell>
          <cell r="W401" t="str">
            <v>COAH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2.1600000000000001E-2</v>
          </cell>
          <cell r="AK401">
            <v>2.1600000000000001E-2</v>
          </cell>
          <cell r="AL401">
            <v>2.1600000000000001E-2</v>
          </cell>
          <cell r="AM401">
            <v>2.1600000000000001E-2</v>
          </cell>
          <cell r="AN401">
            <v>2.1600000000000001E-2</v>
          </cell>
          <cell r="AO401">
            <v>2.1600000000000001E-2</v>
          </cell>
          <cell r="AP401">
            <v>2.1600000000000001E-2</v>
          </cell>
          <cell r="AQ401">
            <v>2.1600000000000001E-2</v>
          </cell>
          <cell r="AR401">
            <v>2.1600000000000001E-2</v>
          </cell>
          <cell r="AS401">
            <v>2.1600000000000001E-2</v>
          </cell>
          <cell r="AT401">
            <v>2.1600000000000001E-2</v>
          </cell>
          <cell r="AU401">
            <v>2.1600000000000001E-2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2.1600000000000001E-2</v>
          </cell>
          <cell r="BI401">
            <v>2.1600000000000001E-2</v>
          </cell>
          <cell r="BJ401">
            <v>2.1600000000000001E-2</v>
          </cell>
          <cell r="BK401">
            <v>2.1600000000000001E-2</v>
          </cell>
          <cell r="BL401">
            <v>2.1600000000000001E-2</v>
          </cell>
          <cell r="BM401">
            <v>2.1600000000000001E-2</v>
          </cell>
          <cell r="BN401">
            <v>2.1600000000000001E-2</v>
          </cell>
          <cell r="BO401">
            <v>2.1600000000000001E-2</v>
          </cell>
          <cell r="BP401">
            <v>2.1600000000000001E-2</v>
          </cell>
          <cell r="BQ401">
            <v>2.1600000000000001E-2</v>
          </cell>
          <cell r="BR401">
            <v>2.1600000000000001E-2</v>
          </cell>
          <cell r="BS401">
            <v>2.1600000000000001E-2</v>
          </cell>
          <cell r="BT401" t="str">
            <v>CFE</v>
          </cell>
          <cell r="BU401" t="str">
            <v>INT</v>
          </cell>
          <cell r="BV401">
            <v>2.1648000000000001</v>
          </cell>
          <cell r="BW401">
            <v>2.1648000000000001</v>
          </cell>
          <cell r="BX401">
            <v>3.4166366986826802</v>
          </cell>
          <cell r="BY401">
            <v>0</v>
          </cell>
          <cell r="BZ401">
            <v>0</v>
          </cell>
          <cell r="CB401">
            <v>46.463999999999999</v>
          </cell>
          <cell r="CC401">
            <v>48</v>
          </cell>
          <cell r="CD401">
            <v>48</v>
          </cell>
        </row>
        <row r="402">
          <cell r="A402">
            <v>1</v>
          </cell>
          <cell r="B402">
            <v>10</v>
          </cell>
          <cell r="C402" t="str">
            <v>NOV</v>
          </cell>
          <cell r="D402">
            <v>42309</v>
          </cell>
          <cell r="E402">
            <v>2015</v>
          </cell>
          <cell r="F402" t="str">
            <v xml:space="preserve">NONOALCO </v>
          </cell>
          <cell r="G402" t="str">
            <v>3 Y 4</v>
          </cell>
          <cell r="H402" t="str">
            <v>TG</v>
          </cell>
          <cell r="I402">
            <v>42</v>
          </cell>
          <cell r="J402">
            <v>42</v>
          </cell>
          <cell r="K402" t="str">
            <v>OCT</v>
          </cell>
          <cell r="L402">
            <v>1975</v>
          </cell>
          <cell r="M402" t="str">
            <v>CEN</v>
          </cell>
          <cell r="N402" t="str">
            <v>CENTRAL</v>
          </cell>
          <cell r="O402" t="str">
            <v>TER</v>
          </cell>
          <cell r="P402">
            <v>27668</v>
          </cell>
          <cell r="Q402">
            <v>1.8942000000000001</v>
          </cell>
          <cell r="R402">
            <v>2.7972000000000001</v>
          </cell>
          <cell r="S402">
            <v>37.116242888652657</v>
          </cell>
          <cell r="T402">
            <v>3.2000000000000001E-2</v>
          </cell>
          <cell r="U402">
            <v>2015</v>
          </cell>
          <cell r="V402" t="str">
            <v>S</v>
          </cell>
          <cell r="W402" t="str">
            <v>DISTRITO  FEDERAL</v>
          </cell>
          <cell r="X402">
            <v>0.10930000000000001</v>
          </cell>
          <cell r="Y402">
            <v>0.10930000000000001</v>
          </cell>
          <cell r="Z402">
            <v>0.1042</v>
          </cell>
          <cell r="AA402">
            <v>0.1042</v>
          </cell>
          <cell r="AB402">
            <v>9.4E-2</v>
          </cell>
          <cell r="AC402">
            <v>9.4E-2</v>
          </cell>
          <cell r="AD402">
            <v>0.1784</v>
          </cell>
          <cell r="AE402">
            <v>0.1042</v>
          </cell>
          <cell r="AF402">
            <v>0.1042</v>
          </cell>
          <cell r="AG402">
            <v>0.10930000000000001</v>
          </cell>
          <cell r="AH402">
            <v>0.10930000000000001</v>
          </cell>
          <cell r="AI402">
            <v>0.1042</v>
          </cell>
          <cell r="AJ402">
            <v>6.6600000000000006E-2</v>
          </cell>
          <cell r="AK402">
            <v>6.6600000000000006E-2</v>
          </cell>
          <cell r="AL402">
            <v>6.6600000000000006E-2</v>
          </cell>
          <cell r="AM402">
            <v>6.6600000000000006E-2</v>
          </cell>
          <cell r="AN402">
            <v>6.6600000000000006E-2</v>
          </cell>
          <cell r="AO402">
            <v>6.6600000000000006E-2</v>
          </cell>
          <cell r="AP402">
            <v>6.6600000000000006E-2</v>
          </cell>
          <cell r="AQ402">
            <v>6.6600000000000006E-2</v>
          </cell>
          <cell r="AR402">
            <v>6.6600000000000006E-2</v>
          </cell>
          <cell r="AS402">
            <v>6.6600000000000006E-2</v>
          </cell>
          <cell r="AT402">
            <v>6.6600000000000006E-2</v>
          </cell>
          <cell r="AU402">
            <v>6.6600000000000006E-2</v>
          </cell>
          <cell r="AV402">
            <v>0.10930000000000001</v>
          </cell>
          <cell r="AW402">
            <v>0.10930000000000001</v>
          </cell>
          <cell r="AX402">
            <v>0.1042</v>
          </cell>
          <cell r="AY402">
            <v>0.1042</v>
          </cell>
          <cell r="AZ402">
            <v>9.4E-2</v>
          </cell>
          <cell r="BA402">
            <v>9.4E-2</v>
          </cell>
          <cell r="BB402">
            <v>0.1784</v>
          </cell>
          <cell r="BC402">
            <v>0.1042</v>
          </cell>
          <cell r="BD402">
            <v>0.1042</v>
          </cell>
          <cell r="BE402">
            <v>0.10930000000000001</v>
          </cell>
          <cell r="BF402">
            <v>0.10930000000000001</v>
          </cell>
          <cell r="BG402">
            <v>0.1042</v>
          </cell>
          <cell r="BH402">
            <v>6.6600000000000006E-2</v>
          </cell>
          <cell r="BI402">
            <v>6.6600000000000006E-2</v>
          </cell>
          <cell r="BJ402">
            <v>6.6600000000000006E-2</v>
          </cell>
          <cell r="BK402">
            <v>6.6600000000000006E-2</v>
          </cell>
          <cell r="BL402">
            <v>6.6600000000000006E-2</v>
          </cell>
          <cell r="BM402">
            <v>6.6600000000000006E-2</v>
          </cell>
          <cell r="BN402">
            <v>6.6600000000000006E-2</v>
          </cell>
          <cell r="BO402">
            <v>6.6600000000000006E-2</v>
          </cell>
          <cell r="BP402">
            <v>6.6600000000000006E-2</v>
          </cell>
          <cell r="BQ402">
            <v>6.6600000000000006E-2</v>
          </cell>
          <cell r="BR402">
            <v>6.6600000000000006E-2</v>
          </cell>
          <cell r="BS402">
            <v>6.6600000000000006E-2</v>
          </cell>
          <cell r="BT402" t="str">
            <v>CFE</v>
          </cell>
          <cell r="BU402" t="str">
            <v>INT</v>
          </cell>
          <cell r="BV402">
            <v>1.8942000000000001</v>
          </cell>
          <cell r="BW402">
            <v>1.8942000000000001</v>
          </cell>
          <cell r="BX402">
            <v>2.9895571113473451</v>
          </cell>
          <cell r="BY402">
            <v>0</v>
          </cell>
          <cell r="BZ402">
            <v>0</v>
          </cell>
          <cell r="CB402">
            <v>40.655999999999999</v>
          </cell>
          <cell r="CC402">
            <v>42</v>
          </cell>
          <cell r="CD402">
            <v>42</v>
          </cell>
        </row>
        <row r="403">
          <cell r="A403">
            <v>1</v>
          </cell>
          <cell r="B403">
            <v>10</v>
          </cell>
          <cell r="C403" t="str">
            <v>DIC</v>
          </cell>
          <cell r="D403">
            <v>47818</v>
          </cell>
          <cell r="E403">
            <v>2030</v>
          </cell>
          <cell r="F403" t="str">
            <v>LA VENTA III</v>
          </cell>
          <cell r="G403">
            <v>1</v>
          </cell>
          <cell r="H403" t="str">
            <v>EOL</v>
          </cell>
          <cell r="I403">
            <v>102</v>
          </cell>
          <cell r="J403">
            <v>102</v>
          </cell>
          <cell r="K403" t="str">
            <v>OCT</v>
          </cell>
          <cell r="L403">
            <v>2012</v>
          </cell>
          <cell r="M403" t="str">
            <v>ORI</v>
          </cell>
          <cell r="N403" t="str">
            <v>TEMASCAL</v>
          </cell>
          <cell r="O403" t="str">
            <v>EOL</v>
          </cell>
          <cell r="P403">
            <v>41183</v>
          </cell>
          <cell r="Q403">
            <v>3.06</v>
          </cell>
          <cell r="R403">
            <v>5.8140000000000009</v>
          </cell>
          <cell r="S403">
            <v>7.1400000000000006</v>
          </cell>
          <cell r="T403">
            <v>3.2000000000000001E-2</v>
          </cell>
          <cell r="U403">
            <v>2030</v>
          </cell>
          <cell r="V403" t="str">
            <v>S</v>
          </cell>
          <cell r="W403" t="str">
            <v>OAX</v>
          </cell>
          <cell r="X403">
            <v>0.05</v>
          </cell>
          <cell r="Y403">
            <v>0.05</v>
          </cell>
          <cell r="Z403">
            <v>0.04</v>
          </cell>
          <cell r="AA403">
            <v>0.04</v>
          </cell>
          <cell r="AB403">
            <v>0.04</v>
          </cell>
          <cell r="AC403">
            <v>0.04</v>
          </cell>
          <cell r="AD403">
            <v>0.05</v>
          </cell>
          <cell r="AE403">
            <v>0.04</v>
          </cell>
          <cell r="AF403">
            <v>0.04</v>
          </cell>
          <cell r="AG403">
            <v>0.03</v>
          </cell>
          <cell r="AH403">
            <v>0.04</v>
          </cell>
          <cell r="AI403">
            <v>0.03</v>
          </cell>
          <cell r="AJ403">
            <v>0.56999999999999995</v>
          </cell>
          <cell r="AK403">
            <v>0.56999999999999995</v>
          </cell>
          <cell r="AL403">
            <v>0.56999999999999995</v>
          </cell>
          <cell r="AM403">
            <v>0.56999999999999995</v>
          </cell>
          <cell r="AN403">
            <v>0.56999999999999995</v>
          </cell>
          <cell r="AO403">
            <v>0.56999999999999995</v>
          </cell>
          <cell r="AP403">
            <v>0.56999999999999995</v>
          </cell>
          <cell r="AQ403">
            <v>0.56999999999999995</v>
          </cell>
          <cell r="AR403">
            <v>0.56999999999999995</v>
          </cell>
          <cell r="AS403">
            <v>0.56999999999999995</v>
          </cell>
          <cell r="AT403">
            <v>0.56999999999999995</v>
          </cell>
          <cell r="AU403">
            <v>0.56999999999999995</v>
          </cell>
          <cell r="AV403">
            <v>0.05</v>
          </cell>
          <cell r="AW403">
            <v>0.05</v>
          </cell>
          <cell r="AX403">
            <v>0.04</v>
          </cell>
          <cell r="AY403">
            <v>0.04</v>
          </cell>
          <cell r="AZ403">
            <v>0.04</v>
          </cell>
          <cell r="BA403">
            <v>0.04</v>
          </cell>
          <cell r="BB403">
            <v>0.05</v>
          </cell>
          <cell r="BC403">
            <v>0.04</v>
          </cell>
          <cell r="BD403">
            <v>0.04</v>
          </cell>
          <cell r="BE403">
            <v>0.03</v>
          </cell>
          <cell r="BF403">
            <v>0.04</v>
          </cell>
          <cell r="BG403">
            <v>0.03</v>
          </cell>
          <cell r="BH403">
            <v>0.56999999999999995</v>
          </cell>
          <cell r="BI403">
            <v>0.56999999999999995</v>
          </cell>
          <cell r="BJ403">
            <v>0.56999999999999995</v>
          </cell>
          <cell r="BK403">
            <v>0.56999999999999995</v>
          </cell>
          <cell r="BL403">
            <v>0.56999999999999995</v>
          </cell>
          <cell r="BM403">
            <v>0.56999999999999995</v>
          </cell>
          <cell r="BN403">
            <v>0.56999999999999995</v>
          </cell>
          <cell r="BO403">
            <v>0.56999999999999995</v>
          </cell>
          <cell r="BP403">
            <v>0.56999999999999995</v>
          </cell>
          <cell r="BQ403">
            <v>0.56999999999999995</v>
          </cell>
          <cell r="BR403">
            <v>0.56999999999999995</v>
          </cell>
          <cell r="BS403">
            <v>0.56999999999999995</v>
          </cell>
          <cell r="BT403" t="str">
            <v>PEE</v>
          </cell>
          <cell r="BU403" t="str">
            <v>INT</v>
          </cell>
          <cell r="BV403">
            <v>3.06</v>
          </cell>
          <cell r="BW403">
            <v>3.06</v>
          </cell>
          <cell r="BX403">
            <v>0</v>
          </cell>
          <cell r="BY403">
            <v>0.9</v>
          </cell>
          <cell r="BZ403">
            <v>91.8</v>
          </cell>
          <cell r="CB403">
            <v>98.736000000000004</v>
          </cell>
          <cell r="CC403">
            <v>102</v>
          </cell>
          <cell r="CD403">
            <v>102</v>
          </cell>
        </row>
        <row r="404">
          <cell r="A404">
            <v>1</v>
          </cell>
          <cell r="B404">
            <v>6</v>
          </cell>
          <cell r="C404" t="str">
            <v>ABR</v>
          </cell>
          <cell r="D404">
            <v>45748</v>
          </cell>
          <cell r="E404">
            <v>2025</v>
          </cell>
          <cell r="F404" t="str">
            <v>LA   LAGUNA</v>
          </cell>
          <cell r="G404">
            <v>3</v>
          </cell>
          <cell r="H404" t="str">
            <v>TG</v>
          </cell>
          <cell r="I404">
            <v>14</v>
          </cell>
          <cell r="J404">
            <v>14</v>
          </cell>
          <cell r="K404" t="str">
            <v>JUN</v>
          </cell>
          <cell r="L404">
            <v>1976</v>
          </cell>
          <cell r="M404" t="str">
            <v>NTE</v>
          </cell>
          <cell r="N404" t="str">
            <v>LAGUNA</v>
          </cell>
          <cell r="O404" t="str">
            <v>TER</v>
          </cell>
          <cell r="P404">
            <v>27912</v>
          </cell>
          <cell r="Q404">
            <v>0.63139999999999996</v>
          </cell>
          <cell r="R404">
            <v>0.20579999999999998</v>
          </cell>
          <cell r="S404">
            <v>12.372080962884219</v>
          </cell>
          <cell r="T404">
            <v>3.2000000000000001E-2</v>
          </cell>
          <cell r="U404">
            <v>2025</v>
          </cell>
          <cell r="V404" t="str">
            <v>N</v>
          </cell>
          <cell r="W404" t="str">
            <v>DGO</v>
          </cell>
          <cell r="X404">
            <v>1.0500000000000001E-2</v>
          </cell>
          <cell r="Y404">
            <v>1.0500000000000001E-2</v>
          </cell>
          <cell r="Z404">
            <v>1.0500000000000001E-2</v>
          </cell>
          <cell r="AA404">
            <v>1.0500000000000001E-2</v>
          </cell>
          <cell r="AB404">
            <v>1.0500000000000001E-2</v>
          </cell>
          <cell r="AC404">
            <v>1.0500000000000001E-2</v>
          </cell>
          <cell r="AD404">
            <v>1.0500000000000001E-2</v>
          </cell>
          <cell r="AE404">
            <v>1.0500000000000001E-2</v>
          </cell>
          <cell r="AF404">
            <v>1.0500000000000001E-2</v>
          </cell>
          <cell r="AG404">
            <v>1.0500000000000001E-2</v>
          </cell>
          <cell r="AH404">
            <v>1.0500000000000001E-2</v>
          </cell>
          <cell r="AI404">
            <v>1.0500000000000001E-2</v>
          </cell>
          <cell r="AJ404">
            <v>1.47E-2</v>
          </cell>
          <cell r="AK404">
            <v>1.47E-2</v>
          </cell>
          <cell r="AL404">
            <v>1.47E-2</v>
          </cell>
          <cell r="AM404">
            <v>1.47E-2</v>
          </cell>
          <cell r="AN404">
            <v>1.47E-2</v>
          </cell>
          <cell r="AO404">
            <v>1.47E-2</v>
          </cell>
          <cell r="AP404">
            <v>1.47E-2</v>
          </cell>
          <cell r="AQ404">
            <v>1.47E-2</v>
          </cell>
          <cell r="AR404">
            <v>1.47E-2</v>
          </cell>
          <cell r="AS404">
            <v>1.47E-2</v>
          </cell>
          <cell r="AT404">
            <v>1.47E-2</v>
          </cell>
          <cell r="AU404">
            <v>1.47E-2</v>
          </cell>
          <cell r="AV404">
            <v>1.0500000000000001E-2</v>
          </cell>
          <cell r="AW404">
            <v>1.0500000000000001E-2</v>
          </cell>
          <cell r="AX404">
            <v>1.0500000000000001E-2</v>
          </cell>
          <cell r="AY404">
            <v>1.0500000000000001E-2</v>
          </cell>
          <cell r="AZ404">
            <v>1.0500000000000001E-2</v>
          </cell>
          <cell r="BA404">
            <v>1.0500000000000001E-2</v>
          </cell>
          <cell r="BB404">
            <v>1.0500000000000001E-2</v>
          </cell>
          <cell r="BC404">
            <v>1.0500000000000001E-2</v>
          </cell>
          <cell r="BD404">
            <v>1.0500000000000001E-2</v>
          </cell>
          <cell r="BE404">
            <v>1.0500000000000001E-2</v>
          </cell>
          <cell r="BF404">
            <v>1.0500000000000001E-2</v>
          </cell>
          <cell r="BG404">
            <v>1.0500000000000001E-2</v>
          </cell>
          <cell r="BH404">
            <v>1.47E-2</v>
          </cell>
          <cell r="BI404">
            <v>1.47E-2</v>
          </cell>
          <cell r="BJ404">
            <v>1.47E-2</v>
          </cell>
          <cell r="BK404">
            <v>1.47E-2</v>
          </cell>
          <cell r="BL404">
            <v>1.47E-2</v>
          </cell>
          <cell r="BM404">
            <v>1.47E-2</v>
          </cell>
          <cell r="BN404">
            <v>1.47E-2</v>
          </cell>
          <cell r="BO404">
            <v>1.47E-2</v>
          </cell>
          <cell r="BP404">
            <v>1.47E-2</v>
          </cell>
          <cell r="BQ404">
            <v>1.47E-2</v>
          </cell>
          <cell r="BR404">
            <v>1.47E-2</v>
          </cell>
          <cell r="BS404">
            <v>1.47E-2</v>
          </cell>
          <cell r="BT404" t="str">
            <v>CFE</v>
          </cell>
          <cell r="BU404" t="str">
            <v>INT</v>
          </cell>
          <cell r="BV404">
            <v>0.63139999999999996</v>
          </cell>
          <cell r="BW404">
            <v>0.63139999999999996</v>
          </cell>
          <cell r="BX404">
            <v>0.99651903711578171</v>
          </cell>
          <cell r="BY404">
            <v>0</v>
          </cell>
          <cell r="BZ404">
            <v>0</v>
          </cell>
          <cell r="CB404">
            <v>13.552</v>
          </cell>
          <cell r="CC404">
            <v>14</v>
          </cell>
          <cell r="CD404">
            <v>14</v>
          </cell>
        </row>
        <row r="405">
          <cell r="A405">
            <v>1</v>
          </cell>
          <cell r="B405">
            <v>8</v>
          </cell>
          <cell r="C405" t="str">
            <v>NOV</v>
          </cell>
          <cell r="D405">
            <v>42675</v>
          </cell>
          <cell r="E405">
            <v>2016</v>
          </cell>
          <cell r="F405" t="str">
            <v>MEXICALI</v>
          </cell>
          <cell r="G405">
            <v>3</v>
          </cell>
          <cell r="H405" t="str">
            <v>DTG</v>
          </cell>
          <cell r="I405">
            <v>18</v>
          </cell>
          <cell r="J405">
            <v>18</v>
          </cell>
          <cell r="K405" t="str">
            <v>AGO</v>
          </cell>
          <cell r="L405">
            <v>1977</v>
          </cell>
          <cell r="M405" t="str">
            <v>BC</v>
          </cell>
          <cell r="N405" t="str">
            <v>MEXICALI</v>
          </cell>
          <cell r="O405" t="str">
            <v>TER</v>
          </cell>
          <cell r="P405">
            <v>28338</v>
          </cell>
          <cell r="Q405">
            <v>0.81180000000000008</v>
          </cell>
          <cell r="R405">
            <v>0.23760000000000001</v>
          </cell>
          <cell r="S405">
            <v>15.838199999999999</v>
          </cell>
          <cell r="T405">
            <v>2.1000000000000001E-2</v>
          </cell>
          <cell r="U405">
            <v>2016</v>
          </cell>
          <cell r="V405" t="str">
            <v>S</v>
          </cell>
          <cell r="W405" t="str">
            <v>BCN</v>
          </cell>
          <cell r="X405">
            <v>4.8899999999999999E-2</v>
          </cell>
          <cell r="Y405">
            <v>4.8899999999999999E-2</v>
          </cell>
          <cell r="Z405">
            <v>4.8899999999999999E-2</v>
          </cell>
          <cell r="AA405">
            <v>4.8899999999999999E-2</v>
          </cell>
          <cell r="AB405">
            <v>4.8899999999999999E-2</v>
          </cell>
          <cell r="AC405">
            <v>4.8899999999999999E-2</v>
          </cell>
          <cell r="AD405">
            <v>4.8899999999999999E-2</v>
          </cell>
          <cell r="AE405">
            <v>4.8899999999999999E-2</v>
          </cell>
          <cell r="AF405">
            <v>4.8899999999999999E-2</v>
          </cell>
          <cell r="AG405">
            <v>4.8899999999999999E-2</v>
          </cell>
          <cell r="AH405">
            <v>4.8899999999999999E-2</v>
          </cell>
          <cell r="AI405">
            <v>4.8899999999999999E-2</v>
          </cell>
          <cell r="AJ405">
            <v>1.32E-2</v>
          </cell>
          <cell r="AK405">
            <v>1.32E-2</v>
          </cell>
          <cell r="AL405">
            <v>1.32E-2</v>
          </cell>
          <cell r="AM405">
            <v>1.32E-2</v>
          </cell>
          <cell r="AN405">
            <v>1.32E-2</v>
          </cell>
          <cell r="AO405">
            <v>1.32E-2</v>
          </cell>
          <cell r="AP405">
            <v>1.32E-2</v>
          </cell>
          <cell r="AQ405">
            <v>1.32E-2</v>
          </cell>
          <cell r="AR405">
            <v>1.32E-2</v>
          </cell>
          <cell r="AS405">
            <v>1.32E-2</v>
          </cell>
          <cell r="AT405">
            <v>1.32E-2</v>
          </cell>
          <cell r="AU405">
            <v>1.32E-2</v>
          </cell>
          <cell r="AV405">
            <v>4.8899999999999999E-2</v>
          </cell>
          <cell r="AW405">
            <v>4.8899999999999999E-2</v>
          </cell>
          <cell r="AX405">
            <v>4.8899999999999999E-2</v>
          </cell>
          <cell r="AY405">
            <v>4.8899999999999999E-2</v>
          </cell>
          <cell r="AZ405">
            <v>4.8899999999999999E-2</v>
          </cell>
          <cell r="BA405">
            <v>4.8899999999999999E-2</v>
          </cell>
          <cell r="BB405">
            <v>4.8899999999999999E-2</v>
          </cell>
          <cell r="BC405">
            <v>4.8899999999999999E-2</v>
          </cell>
          <cell r="BD405">
            <v>4.8899999999999999E-2</v>
          </cell>
          <cell r="BE405">
            <v>4.8899999999999999E-2</v>
          </cell>
          <cell r="BF405">
            <v>4.8899999999999999E-2</v>
          </cell>
          <cell r="BG405">
            <v>4.8899999999999999E-2</v>
          </cell>
          <cell r="BH405">
            <v>1.32E-2</v>
          </cell>
          <cell r="BI405">
            <v>1.32E-2</v>
          </cell>
          <cell r="BJ405">
            <v>1.32E-2</v>
          </cell>
          <cell r="BK405">
            <v>1.32E-2</v>
          </cell>
          <cell r="BL405">
            <v>1.32E-2</v>
          </cell>
          <cell r="BM405">
            <v>1.32E-2</v>
          </cell>
          <cell r="BN405">
            <v>1.32E-2</v>
          </cell>
          <cell r="BO405">
            <v>1.32E-2</v>
          </cell>
          <cell r="BP405">
            <v>1.32E-2</v>
          </cell>
          <cell r="BQ405">
            <v>1.32E-2</v>
          </cell>
          <cell r="BR405">
            <v>1.32E-2</v>
          </cell>
          <cell r="BS405">
            <v>1.32E-2</v>
          </cell>
          <cell r="BT405" t="str">
            <v>CFE</v>
          </cell>
          <cell r="BU405" t="str">
            <v>BC</v>
          </cell>
          <cell r="BV405">
            <v>0.81180000000000008</v>
          </cell>
          <cell r="BW405">
            <v>0.81180000000000008</v>
          </cell>
          <cell r="BX405">
            <v>1.3499999999999999</v>
          </cell>
          <cell r="BZ405">
            <v>0</v>
          </cell>
          <cell r="CB405">
            <v>17.622</v>
          </cell>
          <cell r="CC405">
            <v>18</v>
          </cell>
          <cell r="CD405">
            <v>18</v>
          </cell>
        </row>
        <row r="406">
          <cell r="A406">
            <v>1</v>
          </cell>
          <cell r="B406">
            <v>8</v>
          </cell>
          <cell r="C406" t="str">
            <v>NOV</v>
          </cell>
          <cell r="D406">
            <v>42675</v>
          </cell>
          <cell r="E406">
            <v>2016</v>
          </cell>
          <cell r="F406" t="str">
            <v>MEXICALI</v>
          </cell>
          <cell r="G406">
            <v>2</v>
          </cell>
          <cell r="H406" t="str">
            <v>DTG</v>
          </cell>
          <cell r="I406">
            <v>18</v>
          </cell>
          <cell r="J406">
            <v>18</v>
          </cell>
          <cell r="K406" t="str">
            <v>AGO</v>
          </cell>
          <cell r="L406">
            <v>1977</v>
          </cell>
          <cell r="M406" t="str">
            <v>BC</v>
          </cell>
          <cell r="N406" t="str">
            <v>MEXICALI</v>
          </cell>
          <cell r="O406" t="str">
            <v>TER</v>
          </cell>
          <cell r="P406">
            <v>28338</v>
          </cell>
          <cell r="Q406">
            <v>0.81180000000000008</v>
          </cell>
          <cell r="R406">
            <v>0.41220000000000001</v>
          </cell>
          <cell r="S406">
            <v>15.838199999999999</v>
          </cell>
          <cell r="T406">
            <v>2.1000000000000001E-2</v>
          </cell>
          <cell r="U406">
            <v>2016</v>
          </cell>
          <cell r="V406" t="str">
            <v>S</v>
          </cell>
          <cell r="W406" t="str">
            <v>BCN</v>
          </cell>
          <cell r="X406">
            <v>1.2999999999999999E-3</v>
          </cell>
          <cell r="Y406">
            <v>1.2999999999999999E-3</v>
          </cell>
          <cell r="Z406">
            <v>1.2999999999999999E-3</v>
          </cell>
          <cell r="AA406">
            <v>1.2999999999999999E-3</v>
          </cell>
          <cell r="AB406">
            <v>1.2999999999999999E-3</v>
          </cell>
          <cell r="AC406">
            <v>1.2999999999999999E-3</v>
          </cell>
          <cell r="AD406">
            <v>1.2999999999999999E-3</v>
          </cell>
          <cell r="AE406">
            <v>1.2999999999999999E-3</v>
          </cell>
          <cell r="AF406">
            <v>1.2999999999999999E-3</v>
          </cell>
          <cell r="AG406">
            <v>1.2999999999999999E-3</v>
          </cell>
          <cell r="AH406">
            <v>1.2999999999999999E-3</v>
          </cell>
          <cell r="AI406">
            <v>1.2999999999999999E-3</v>
          </cell>
          <cell r="AJ406">
            <v>2.29E-2</v>
          </cell>
          <cell r="AK406">
            <v>2.29E-2</v>
          </cell>
          <cell r="AL406">
            <v>2.29E-2</v>
          </cell>
          <cell r="AM406">
            <v>2.29E-2</v>
          </cell>
          <cell r="AN406">
            <v>2.29E-2</v>
          </cell>
          <cell r="AO406">
            <v>2.29E-2</v>
          </cell>
          <cell r="AP406">
            <v>2.29E-2</v>
          </cell>
          <cell r="AQ406">
            <v>2.29E-2</v>
          </cell>
          <cell r="AR406">
            <v>2.29E-2</v>
          </cell>
          <cell r="AS406">
            <v>2.29E-2</v>
          </cell>
          <cell r="AT406">
            <v>2.29E-2</v>
          </cell>
          <cell r="AU406">
            <v>2.29E-2</v>
          </cell>
          <cell r="AV406">
            <v>1.2999999999999999E-3</v>
          </cell>
          <cell r="AW406">
            <v>1.2999999999999999E-3</v>
          </cell>
          <cell r="AX406">
            <v>1.2999999999999999E-3</v>
          </cell>
          <cell r="AY406">
            <v>1.2999999999999999E-3</v>
          </cell>
          <cell r="AZ406">
            <v>1.2999999999999999E-3</v>
          </cell>
          <cell r="BA406">
            <v>1.2999999999999999E-3</v>
          </cell>
          <cell r="BB406">
            <v>1.2999999999999999E-3</v>
          </cell>
          <cell r="BC406">
            <v>1.2999999999999999E-3</v>
          </cell>
          <cell r="BD406">
            <v>1.2999999999999999E-3</v>
          </cell>
          <cell r="BE406">
            <v>1.2999999999999999E-3</v>
          </cell>
          <cell r="BF406">
            <v>1.2999999999999999E-3</v>
          </cell>
          <cell r="BG406">
            <v>1.2999999999999999E-3</v>
          </cell>
          <cell r="BH406">
            <v>2.29E-2</v>
          </cell>
          <cell r="BI406">
            <v>2.29E-2</v>
          </cell>
          <cell r="BJ406">
            <v>2.29E-2</v>
          </cell>
          <cell r="BK406">
            <v>2.29E-2</v>
          </cell>
          <cell r="BL406">
            <v>2.29E-2</v>
          </cell>
          <cell r="BM406">
            <v>2.29E-2</v>
          </cell>
          <cell r="BN406">
            <v>2.29E-2</v>
          </cell>
          <cell r="BO406">
            <v>2.29E-2</v>
          </cell>
          <cell r="BP406">
            <v>2.29E-2</v>
          </cell>
          <cell r="BQ406">
            <v>2.29E-2</v>
          </cell>
          <cell r="BR406">
            <v>2.29E-2</v>
          </cell>
          <cell r="BS406">
            <v>2.29E-2</v>
          </cell>
          <cell r="BT406" t="str">
            <v>CFE</v>
          </cell>
          <cell r="BU406" t="str">
            <v>BC</v>
          </cell>
          <cell r="BV406">
            <v>0.81180000000000008</v>
          </cell>
          <cell r="BW406">
            <v>0.81180000000000008</v>
          </cell>
          <cell r="BX406">
            <v>1.3499999999999999</v>
          </cell>
          <cell r="BZ406">
            <v>0</v>
          </cell>
          <cell r="CB406">
            <v>17.622</v>
          </cell>
          <cell r="CC406">
            <v>18</v>
          </cell>
          <cell r="CD406">
            <v>18</v>
          </cell>
        </row>
        <row r="407">
          <cell r="A407">
            <v>1</v>
          </cell>
          <cell r="B407">
            <v>1</v>
          </cell>
          <cell r="C407" t="str">
            <v>NOV</v>
          </cell>
          <cell r="D407">
            <v>47788</v>
          </cell>
          <cell r="E407">
            <v>2030</v>
          </cell>
          <cell r="I407">
            <v>0</v>
          </cell>
          <cell r="J407">
            <v>0</v>
          </cell>
          <cell r="K407" t="str">
            <v>ENE</v>
          </cell>
          <cell r="L407">
            <v>1977</v>
          </cell>
          <cell r="M407" t="str">
            <v>CEN</v>
          </cell>
          <cell r="N407" t="str">
            <v>CENTRAL</v>
          </cell>
          <cell r="O407" t="str">
            <v>TER</v>
          </cell>
          <cell r="P407">
            <v>28126</v>
          </cell>
          <cell r="Q407">
            <v>0</v>
          </cell>
          <cell r="R407">
            <v>0</v>
          </cell>
          <cell r="S407">
            <v>0</v>
          </cell>
          <cell r="T407">
            <v>3.2000000000000001E-2</v>
          </cell>
          <cell r="U407">
            <v>2030</v>
          </cell>
          <cell r="V407" t="str">
            <v>S</v>
          </cell>
          <cell r="W407" t="str">
            <v>MEX</v>
          </cell>
          <cell r="X407">
            <v>0.1042</v>
          </cell>
          <cell r="Y407">
            <v>0.1042</v>
          </cell>
          <cell r="Z407">
            <v>0.1042</v>
          </cell>
          <cell r="AA407">
            <v>0.1784</v>
          </cell>
          <cell r="AB407">
            <v>0.1042</v>
          </cell>
          <cell r="AC407">
            <v>0.1042</v>
          </cell>
          <cell r="AD407">
            <v>0.1784</v>
          </cell>
          <cell r="AE407">
            <v>0.1042</v>
          </cell>
          <cell r="AF407">
            <v>0.1042</v>
          </cell>
          <cell r="AG407">
            <v>0.1042</v>
          </cell>
          <cell r="AH407">
            <v>0.03</v>
          </cell>
          <cell r="AI407">
            <v>0.03</v>
          </cell>
          <cell r="AJ407">
            <v>6.6600000000000006E-2</v>
          </cell>
          <cell r="AK407">
            <v>6.6600000000000006E-2</v>
          </cell>
          <cell r="AL407">
            <v>6.6600000000000006E-2</v>
          </cell>
          <cell r="AM407">
            <v>6.6600000000000006E-2</v>
          </cell>
          <cell r="AN407">
            <v>6.6600000000000006E-2</v>
          </cell>
          <cell r="AO407">
            <v>6.6600000000000006E-2</v>
          </cell>
          <cell r="AP407">
            <v>6.6600000000000006E-2</v>
          </cell>
          <cell r="AQ407">
            <v>6.6600000000000006E-2</v>
          </cell>
          <cell r="AR407">
            <v>6.6600000000000006E-2</v>
          </cell>
          <cell r="AS407">
            <v>6.6600000000000006E-2</v>
          </cell>
          <cell r="AT407">
            <v>6.6600000000000006E-2</v>
          </cell>
          <cell r="AU407">
            <v>6.6600000000000006E-2</v>
          </cell>
          <cell r="AV407">
            <v>0.1042</v>
          </cell>
          <cell r="AW407">
            <v>0.1042</v>
          </cell>
          <cell r="AX407">
            <v>0.1042</v>
          </cell>
          <cell r="AY407">
            <v>0.1784</v>
          </cell>
          <cell r="AZ407">
            <v>0.1042</v>
          </cell>
          <cell r="BA407">
            <v>0.1042</v>
          </cell>
          <cell r="BB407">
            <v>0.1784</v>
          </cell>
          <cell r="BC407">
            <v>0.1042</v>
          </cell>
          <cell r="BD407">
            <v>0.1042</v>
          </cell>
          <cell r="BE407">
            <v>0.1042</v>
          </cell>
          <cell r="BF407">
            <v>0.03</v>
          </cell>
          <cell r="BG407">
            <v>0.03</v>
          </cell>
          <cell r="BH407">
            <v>6.6600000000000006E-2</v>
          </cell>
          <cell r="BI407">
            <v>6.6600000000000006E-2</v>
          </cell>
          <cell r="BJ407">
            <v>6.6600000000000006E-2</v>
          </cell>
          <cell r="BK407">
            <v>6.6600000000000006E-2</v>
          </cell>
          <cell r="BL407">
            <v>6.6600000000000006E-2</v>
          </cell>
          <cell r="BM407">
            <v>6.6600000000000006E-2</v>
          </cell>
          <cell r="BN407">
            <v>6.6600000000000006E-2</v>
          </cell>
          <cell r="BO407">
            <v>6.6600000000000006E-2</v>
          </cell>
          <cell r="BP407">
            <v>6.6600000000000006E-2</v>
          </cell>
          <cell r="BQ407">
            <v>6.6600000000000006E-2</v>
          </cell>
          <cell r="BR407">
            <v>6.6600000000000006E-2</v>
          </cell>
          <cell r="BS407">
            <v>6.6600000000000006E-2</v>
          </cell>
          <cell r="BT407" t="str">
            <v>CFE</v>
          </cell>
          <cell r="BU407" t="str">
            <v>INT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B407">
            <v>0</v>
          </cell>
          <cell r="CC407">
            <v>0</v>
          </cell>
          <cell r="CD407">
            <v>0</v>
          </cell>
        </row>
        <row r="408">
          <cell r="A408">
            <v>1</v>
          </cell>
          <cell r="B408">
            <v>6</v>
          </cell>
          <cell r="C408" t="str">
            <v>ABR</v>
          </cell>
          <cell r="D408">
            <v>43191</v>
          </cell>
          <cell r="E408">
            <v>2018</v>
          </cell>
          <cell r="F408" t="str">
            <v>LA   PAZ</v>
          </cell>
          <cell r="G408">
            <v>1</v>
          </cell>
          <cell r="H408" t="str">
            <v>DTG</v>
          </cell>
          <cell r="I408">
            <v>18</v>
          </cell>
          <cell r="J408">
            <v>18</v>
          </cell>
          <cell r="K408" t="str">
            <v>JUN</v>
          </cell>
          <cell r="L408">
            <v>1977</v>
          </cell>
          <cell r="M408" t="str">
            <v>BACS</v>
          </cell>
          <cell r="N408" t="str">
            <v>PAZ</v>
          </cell>
          <cell r="O408" t="str">
            <v>TER</v>
          </cell>
          <cell r="P408">
            <v>28277</v>
          </cell>
          <cell r="Q408">
            <v>0.81180000000000008</v>
          </cell>
          <cell r="R408">
            <v>1.8</v>
          </cell>
          <cell r="S408">
            <v>15.838199999999999</v>
          </cell>
          <cell r="T408">
            <v>2.1000000000000001E-2</v>
          </cell>
          <cell r="U408">
            <v>2018</v>
          </cell>
          <cell r="V408" t="str">
            <v>N</v>
          </cell>
          <cell r="W408" t="str">
            <v>BCS</v>
          </cell>
          <cell r="X408">
            <v>0.1</v>
          </cell>
          <cell r="Y408">
            <v>0.1</v>
          </cell>
          <cell r="Z408">
            <v>0.1</v>
          </cell>
          <cell r="AA408">
            <v>0.1</v>
          </cell>
          <cell r="AB408">
            <v>0.1</v>
          </cell>
          <cell r="AC408">
            <v>0.1</v>
          </cell>
          <cell r="AD408">
            <v>0.1</v>
          </cell>
          <cell r="AE408">
            <v>0.1</v>
          </cell>
          <cell r="AF408">
            <v>0.1</v>
          </cell>
          <cell r="AG408">
            <v>0.1</v>
          </cell>
          <cell r="AH408">
            <v>0.1</v>
          </cell>
          <cell r="AI408">
            <v>0.1</v>
          </cell>
          <cell r="AJ408">
            <v>0.1</v>
          </cell>
          <cell r="AK408">
            <v>0.1</v>
          </cell>
          <cell r="AL408">
            <v>0.1</v>
          </cell>
          <cell r="AM408">
            <v>0.1</v>
          </cell>
          <cell r="AN408">
            <v>0.1</v>
          </cell>
          <cell r="AO408">
            <v>0.1</v>
          </cell>
          <cell r="AP408">
            <v>0.1</v>
          </cell>
          <cell r="AQ408">
            <v>0.1</v>
          </cell>
          <cell r="AR408">
            <v>0.1</v>
          </cell>
          <cell r="AS408">
            <v>0.1</v>
          </cell>
          <cell r="AT408">
            <v>0.1</v>
          </cell>
          <cell r="AU408">
            <v>0.1</v>
          </cell>
          <cell r="AV408">
            <v>0.1</v>
          </cell>
          <cell r="AW408">
            <v>0.1</v>
          </cell>
          <cell r="AX408">
            <v>0.1</v>
          </cell>
          <cell r="AY408">
            <v>0.1</v>
          </cell>
          <cell r="AZ408">
            <v>0.1</v>
          </cell>
          <cell r="BA408">
            <v>0.1</v>
          </cell>
          <cell r="BB408">
            <v>0.1</v>
          </cell>
          <cell r="BC408">
            <v>0.1</v>
          </cell>
          <cell r="BD408">
            <v>0.1</v>
          </cell>
          <cell r="BE408">
            <v>0.1</v>
          </cell>
          <cell r="BF408">
            <v>0.1</v>
          </cell>
          <cell r="BG408">
            <v>0.1</v>
          </cell>
          <cell r="BH408">
            <v>0.1</v>
          </cell>
          <cell r="BI408">
            <v>0.1</v>
          </cell>
          <cell r="BJ408">
            <v>0.1</v>
          </cell>
          <cell r="BK408">
            <v>0.1</v>
          </cell>
          <cell r="BL408">
            <v>0.1</v>
          </cell>
          <cell r="BM408">
            <v>0.1</v>
          </cell>
          <cell r="BN408">
            <v>0.1</v>
          </cell>
          <cell r="BO408">
            <v>0.1</v>
          </cell>
          <cell r="BP408">
            <v>0.1</v>
          </cell>
          <cell r="BQ408">
            <v>0.1</v>
          </cell>
          <cell r="BR408">
            <v>0.1</v>
          </cell>
          <cell r="BS408">
            <v>0.1</v>
          </cell>
          <cell r="BT408" t="str">
            <v>CFE</v>
          </cell>
          <cell r="BU408" t="str">
            <v>BACS</v>
          </cell>
          <cell r="BV408">
            <v>0.81180000000000008</v>
          </cell>
          <cell r="BW408">
            <v>0.81180000000000008</v>
          </cell>
          <cell r="BX408">
            <v>1.3499999999999999</v>
          </cell>
          <cell r="BZ408">
            <v>0</v>
          </cell>
          <cell r="CB408">
            <v>17.622</v>
          </cell>
          <cell r="CC408">
            <v>18</v>
          </cell>
          <cell r="CD408">
            <v>18</v>
          </cell>
        </row>
        <row r="409">
          <cell r="A409">
            <v>1</v>
          </cell>
          <cell r="B409">
            <v>6</v>
          </cell>
          <cell r="C409" t="str">
            <v>ABR</v>
          </cell>
          <cell r="D409">
            <v>43191</v>
          </cell>
          <cell r="E409">
            <v>2018</v>
          </cell>
          <cell r="F409" t="str">
            <v>LA   PAZ</v>
          </cell>
          <cell r="G409">
            <v>2</v>
          </cell>
          <cell r="H409" t="str">
            <v>DTG</v>
          </cell>
          <cell r="I409">
            <v>25</v>
          </cell>
          <cell r="J409">
            <v>25</v>
          </cell>
          <cell r="K409" t="str">
            <v>JUN</v>
          </cell>
          <cell r="L409">
            <v>1977</v>
          </cell>
          <cell r="M409" t="str">
            <v>BACS</v>
          </cell>
          <cell r="N409" t="str">
            <v>PAZ</v>
          </cell>
          <cell r="O409" t="str">
            <v>TER</v>
          </cell>
          <cell r="P409">
            <v>28277</v>
          </cell>
          <cell r="Q409">
            <v>1.1274999999999999</v>
          </cell>
          <cell r="R409">
            <v>2.5</v>
          </cell>
          <cell r="S409">
            <v>21.997499999999999</v>
          </cell>
          <cell r="T409">
            <v>2.1000000000000001E-2</v>
          </cell>
          <cell r="U409">
            <v>2018</v>
          </cell>
          <cell r="V409" t="str">
            <v>N</v>
          </cell>
          <cell r="W409" t="str">
            <v>BCS</v>
          </cell>
          <cell r="X409">
            <v>0.1</v>
          </cell>
          <cell r="Y409">
            <v>0.1</v>
          </cell>
          <cell r="Z409">
            <v>0.1</v>
          </cell>
          <cell r="AA409">
            <v>0.1</v>
          </cell>
          <cell r="AB409">
            <v>0.1</v>
          </cell>
          <cell r="AC409">
            <v>0.1</v>
          </cell>
          <cell r="AD409">
            <v>0.1</v>
          </cell>
          <cell r="AE409">
            <v>0.1</v>
          </cell>
          <cell r="AF409">
            <v>0.1</v>
          </cell>
          <cell r="AG409">
            <v>0.1</v>
          </cell>
          <cell r="AH409">
            <v>0.1</v>
          </cell>
          <cell r="AI409">
            <v>0.1</v>
          </cell>
          <cell r="AJ409">
            <v>0.1</v>
          </cell>
          <cell r="AK409">
            <v>0.1</v>
          </cell>
          <cell r="AL409">
            <v>0.1</v>
          </cell>
          <cell r="AM409">
            <v>0.1</v>
          </cell>
          <cell r="AN409">
            <v>0.1</v>
          </cell>
          <cell r="AO409">
            <v>0.1</v>
          </cell>
          <cell r="AP409">
            <v>0.1</v>
          </cell>
          <cell r="AQ409">
            <v>0.1</v>
          </cell>
          <cell r="AR409">
            <v>0.1</v>
          </cell>
          <cell r="AS409">
            <v>0.1</v>
          </cell>
          <cell r="AT409">
            <v>0.1</v>
          </cell>
          <cell r="AU409">
            <v>0.1</v>
          </cell>
          <cell r="AV409">
            <v>0.1</v>
          </cell>
          <cell r="AW409">
            <v>0.1</v>
          </cell>
          <cell r="AX409">
            <v>0.1</v>
          </cell>
          <cell r="AY409">
            <v>0.1</v>
          </cell>
          <cell r="AZ409">
            <v>0.1</v>
          </cell>
          <cell r="BA409">
            <v>0.1</v>
          </cell>
          <cell r="BB409">
            <v>0.1</v>
          </cell>
          <cell r="BC409">
            <v>0.1</v>
          </cell>
          <cell r="BD409">
            <v>0.1</v>
          </cell>
          <cell r="BE409">
            <v>0.1</v>
          </cell>
          <cell r="BF409">
            <v>0.1</v>
          </cell>
          <cell r="BG409">
            <v>0.1</v>
          </cell>
          <cell r="BH409">
            <v>0.1</v>
          </cell>
          <cell r="BI409">
            <v>0.1</v>
          </cell>
          <cell r="BJ409">
            <v>0.1</v>
          </cell>
          <cell r="BK409">
            <v>0.1</v>
          </cell>
          <cell r="BL409">
            <v>0.1</v>
          </cell>
          <cell r="BM409">
            <v>0.1</v>
          </cell>
          <cell r="BN409">
            <v>0.1</v>
          </cell>
          <cell r="BO409">
            <v>0.1</v>
          </cell>
          <cell r="BP409">
            <v>0.1</v>
          </cell>
          <cell r="BQ409">
            <v>0.1</v>
          </cell>
          <cell r="BR409">
            <v>0.1</v>
          </cell>
          <cell r="BS409">
            <v>0.1</v>
          </cell>
          <cell r="BT409" t="str">
            <v>CFE</v>
          </cell>
          <cell r="BU409" t="str">
            <v>BACS</v>
          </cell>
          <cell r="BV409">
            <v>1.1274999999999999</v>
          </cell>
          <cell r="BW409">
            <v>1.1274999999999999</v>
          </cell>
          <cell r="BX409">
            <v>1.875</v>
          </cell>
          <cell r="BZ409">
            <v>0</v>
          </cell>
          <cell r="CB409">
            <v>24.475000000000001</v>
          </cell>
          <cell r="CC409">
            <v>25</v>
          </cell>
          <cell r="CD409">
            <v>25</v>
          </cell>
        </row>
        <row r="410">
          <cell r="A410">
            <v>1</v>
          </cell>
          <cell r="B410">
            <v>3</v>
          </cell>
          <cell r="C410" t="str">
            <v>ABR</v>
          </cell>
          <cell r="D410">
            <v>43556</v>
          </cell>
          <cell r="E410">
            <v>2019</v>
          </cell>
          <cell r="F410" t="str">
            <v>INDUSTRIAL</v>
          </cell>
          <cell r="G410">
            <v>1</v>
          </cell>
          <cell r="H410" t="str">
            <v>DTG</v>
          </cell>
          <cell r="I410">
            <v>18</v>
          </cell>
          <cell r="J410">
            <v>18</v>
          </cell>
          <cell r="K410" t="str">
            <v>MAR</v>
          </cell>
          <cell r="L410">
            <v>1977</v>
          </cell>
          <cell r="M410" t="str">
            <v>NTE</v>
          </cell>
          <cell r="N410" t="str">
            <v>JUAREZ</v>
          </cell>
          <cell r="O410" t="str">
            <v>TER</v>
          </cell>
          <cell r="P410">
            <v>28185</v>
          </cell>
          <cell r="Q410">
            <v>0.81180000000000008</v>
          </cell>
          <cell r="R410">
            <v>0.16020000000000001</v>
          </cell>
          <cell r="S410">
            <v>15.906961237993993</v>
          </cell>
          <cell r="T410">
            <v>3.2000000000000001E-2</v>
          </cell>
          <cell r="U410">
            <v>2019</v>
          </cell>
          <cell r="V410" t="str">
            <v>N</v>
          </cell>
          <cell r="W410" t="str">
            <v>CHIH</v>
          </cell>
          <cell r="X410">
            <v>1.1999999999999999E-3</v>
          </cell>
          <cell r="Y410">
            <v>1.1999999999999999E-3</v>
          </cell>
          <cell r="Z410">
            <v>1.1999999999999999E-3</v>
          </cell>
          <cell r="AA410">
            <v>1.1999999999999999E-3</v>
          </cell>
          <cell r="AB410">
            <v>1.1999999999999999E-3</v>
          </cell>
          <cell r="AC410">
            <v>1.1999999999999999E-3</v>
          </cell>
          <cell r="AD410">
            <v>1.1999999999999999E-3</v>
          </cell>
          <cell r="AE410">
            <v>1.1999999999999999E-3</v>
          </cell>
          <cell r="AF410">
            <v>1.1999999999999999E-3</v>
          </cell>
          <cell r="AG410">
            <v>1.1999999999999999E-3</v>
          </cell>
          <cell r="AH410">
            <v>1.1999999999999999E-3</v>
          </cell>
          <cell r="AI410">
            <v>1.1999999999999999E-3</v>
          </cell>
          <cell r="AJ410">
            <v>8.8999999999999999E-3</v>
          </cell>
          <cell r="AK410">
            <v>8.8999999999999999E-3</v>
          </cell>
          <cell r="AL410">
            <v>8.8999999999999999E-3</v>
          </cell>
          <cell r="AM410">
            <v>8.8999999999999999E-3</v>
          </cell>
          <cell r="AN410">
            <v>8.8999999999999999E-3</v>
          </cell>
          <cell r="AO410">
            <v>8.8999999999999999E-3</v>
          </cell>
          <cell r="AP410">
            <v>8.8999999999999999E-3</v>
          </cell>
          <cell r="AQ410">
            <v>8.8999999999999999E-3</v>
          </cell>
          <cell r="AR410">
            <v>8.8999999999999999E-3</v>
          </cell>
          <cell r="AS410">
            <v>8.8999999999999999E-3</v>
          </cell>
          <cell r="AT410">
            <v>8.8999999999999999E-3</v>
          </cell>
          <cell r="AU410">
            <v>8.8999999999999999E-3</v>
          </cell>
          <cell r="AV410">
            <v>1.1999999999999999E-3</v>
          </cell>
          <cell r="AW410">
            <v>1.1999999999999999E-3</v>
          </cell>
          <cell r="AX410">
            <v>1.1999999999999999E-3</v>
          </cell>
          <cell r="AY410">
            <v>1.1999999999999999E-3</v>
          </cell>
          <cell r="AZ410">
            <v>1.1999999999999999E-3</v>
          </cell>
          <cell r="BA410">
            <v>1.1999999999999999E-3</v>
          </cell>
          <cell r="BB410">
            <v>1.1999999999999999E-3</v>
          </cell>
          <cell r="BC410">
            <v>1.1999999999999999E-3</v>
          </cell>
          <cell r="BD410">
            <v>1.1999999999999999E-3</v>
          </cell>
          <cell r="BE410">
            <v>1.1999999999999999E-3</v>
          </cell>
          <cell r="BF410">
            <v>1.1999999999999999E-3</v>
          </cell>
          <cell r="BG410">
            <v>1.1999999999999999E-3</v>
          </cell>
          <cell r="BH410">
            <v>8.8999999999999999E-3</v>
          </cell>
          <cell r="BI410">
            <v>8.8999999999999999E-3</v>
          </cell>
          <cell r="BJ410">
            <v>8.8999999999999999E-3</v>
          </cell>
          <cell r="BK410">
            <v>8.8999999999999999E-3</v>
          </cell>
          <cell r="BL410">
            <v>8.8999999999999999E-3</v>
          </cell>
          <cell r="BM410">
            <v>8.8999999999999999E-3</v>
          </cell>
          <cell r="BN410">
            <v>8.8999999999999999E-3</v>
          </cell>
          <cell r="BO410">
            <v>8.8999999999999999E-3</v>
          </cell>
          <cell r="BP410">
            <v>8.8999999999999999E-3</v>
          </cell>
          <cell r="BQ410">
            <v>8.8999999999999999E-3</v>
          </cell>
          <cell r="BR410">
            <v>8.8999999999999999E-3</v>
          </cell>
          <cell r="BS410">
            <v>8.8999999999999999E-3</v>
          </cell>
          <cell r="BT410" t="str">
            <v>CFE</v>
          </cell>
          <cell r="BU410" t="str">
            <v>INT</v>
          </cell>
          <cell r="BV410">
            <v>0.81180000000000008</v>
          </cell>
          <cell r="BW410">
            <v>0.81180000000000008</v>
          </cell>
          <cell r="BX410">
            <v>1.2812387620060051</v>
          </cell>
          <cell r="BZ410">
            <v>0</v>
          </cell>
          <cell r="CB410">
            <v>17.423999999999999</v>
          </cell>
          <cell r="CC410">
            <v>18</v>
          </cell>
          <cell r="CD410">
            <v>18</v>
          </cell>
        </row>
        <row r="411">
          <cell r="A411">
            <v>1</v>
          </cell>
          <cell r="B411">
            <v>10</v>
          </cell>
          <cell r="C411" t="str">
            <v>NOV</v>
          </cell>
          <cell r="D411">
            <v>43040</v>
          </cell>
          <cell r="E411">
            <v>2017</v>
          </cell>
          <cell r="F411" t="str">
            <v>PARQUE</v>
          </cell>
          <cell r="G411">
            <v>2</v>
          </cell>
          <cell r="H411" t="str">
            <v>DTG</v>
          </cell>
          <cell r="I411">
            <v>18</v>
          </cell>
          <cell r="J411">
            <v>18</v>
          </cell>
          <cell r="K411" t="str">
            <v>OCT</v>
          </cell>
          <cell r="L411">
            <v>1977</v>
          </cell>
          <cell r="M411" t="str">
            <v>NTE</v>
          </cell>
          <cell r="N411" t="str">
            <v>JUAREZ</v>
          </cell>
          <cell r="O411" t="str">
            <v>TER</v>
          </cell>
          <cell r="P411">
            <v>28399</v>
          </cell>
          <cell r="Q411">
            <v>0.81180000000000008</v>
          </cell>
          <cell r="R411">
            <v>5.7600000000000005E-2</v>
          </cell>
          <cell r="S411">
            <v>15.906961237993993</v>
          </cell>
          <cell r="T411">
            <v>3.2000000000000001E-2</v>
          </cell>
          <cell r="U411">
            <v>2017</v>
          </cell>
          <cell r="V411" t="str">
            <v>N</v>
          </cell>
          <cell r="W411" t="str">
            <v>CHIH</v>
          </cell>
          <cell r="X411">
            <v>8.2000000000000007E-3</v>
          </cell>
          <cell r="Y411">
            <v>8.2000000000000007E-3</v>
          </cell>
          <cell r="Z411">
            <v>8.2000000000000007E-3</v>
          </cell>
          <cell r="AA411">
            <v>8.2000000000000007E-3</v>
          </cell>
          <cell r="AB411">
            <v>8.2000000000000007E-3</v>
          </cell>
          <cell r="AC411">
            <v>8.2000000000000007E-3</v>
          </cell>
          <cell r="AD411">
            <v>8.2000000000000007E-3</v>
          </cell>
          <cell r="AE411">
            <v>8.2000000000000007E-3</v>
          </cell>
          <cell r="AF411">
            <v>8.2000000000000007E-3</v>
          </cell>
          <cell r="AG411">
            <v>8.2000000000000007E-3</v>
          </cell>
          <cell r="AH411">
            <v>8.2000000000000007E-3</v>
          </cell>
          <cell r="AI411">
            <v>8.2000000000000007E-3</v>
          </cell>
          <cell r="AJ411">
            <v>3.2000000000000002E-3</v>
          </cell>
          <cell r="AK411">
            <v>3.2000000000000002E-3</v>
          </cell>
          <cell r="AL411">
            <v>3.2000000000000002E-3</v>
          </cell>
          <cell r="AM411">
            <v>3.2000000000000002E-3</v>
          </cell>
          <cell r="AN411">
            <v>3.2000000000000002E-3</v>
          </cell>
          <cell r="AO411">
            <v>3.2000000000000002E-3</v>
          </cell>
          <cell r="AP411">
            <v>3.2000000000000002E-3</v>
          </cell>
          <cell r="AQ411">
            <v>3.2000000000000002E-3</v>
          </cell>
          <cell r="AR411">
            <v>3.2000000000000002E-3</v>
          </cell>
          <cell r="AS411">
            <v>3.2000000000000002E-3</v>
          </cell>
          <cell r="AT411">
            <v>3.2000000000000002E-3</v>
          </cell>
          <cell r="AU411">
            <v>3.2000000000000002E-3</v>
          </cell>
          <cell r="AV411">
            <v>8.2000000000000007E-3</v>
          </cell>
          <cell r="AW411">
            <v>8.2000000000000007E-3</v>
          </cell>
          <cell r="AX411">
            <v>8.2000000000000007E-3</v>
          </cell>
          <cell r="AY411">
            <v>8.2000000000000007E-3</v>
          </cell>
          <cell r="AZ411">
            <v>8.2000000000000007E-3</v>
          </cell>
          <cell r="BA411">
            <v>8.2000000000000007E-3</v>
          </cell>
          <cell r="BB411">
            <v>8.2000000000000007E-3</v>
          </cell>
          <cell r="BC411">
            <v>8.2000000000000007E-3</v>
          </cell>
          <cell r="BD411">
            <v>8.2000000000000007E-3</v>
          </cell>
          <cell r="BE411">
            <v>8.2000000000000007E-3</v>
          </cell>
          <cell r="BF411">
            <v>8.2000000000000007E-3</v>
          </cell>
          <cell r="BG411">
            <v>8.2000000000000007E-3</v>
          </cell>
          <cell r="BH411">
            <v>3.2000000000000002E-3</v>
          </cell>
          <cell r="BI411">
            <v>3.2000000000000002E-3</v>
          </cell>
          <cell r="BJ411">
            <v>3.2000000000000002E-3</v>
          </cell>
          <cell r="BK411">
            <v>3.2000000000000002E-3</v>
          </cell>
          <cell r="BL411">
            <v>3.2000000000000002E-3</v>
          </cell>
          <cell r="BM411">
            <v>3.2000000000000002E-3</v>
          </cell>
          <cell r="BN411">
            <v>3.2000000000000002E-3</v>
          </cell>
          <cell r="BO411">
            <v>3.2000000000000002E-3</v>
          </cell>
          <cell r="BP411">
            <v>3.2000000000000002E-3</v>
          </cell>
          <cell r="BQ411">
            <v>3.2000000000000002E-3</v>
          </cell>
          <cell r="BR411">
            <v>3.2000000000000002E-3</v>
          </cell>
          <cell r="BS411">
            <v>3.2000000000000002E-3</v>
          </cell>
          <cell r="BT411" t="str">
            <v>CFE</v>
          </cell>
          <cell r="BU411" t="str">
            <v>INT</v>
          </cell>
          <cell r="BV411">
            <v>0.81180000000000008</v>
          </cell>
          <cell r="BW411">
            <v>0.81180000000000008</v>
          </cell>
          <cell r="BX411">
            <v>1.2812387620060051</v>
          </cell>
          <cell r="BZ411">
            <v>0</v>
          </cell>
          <cell r="CB411">
            <v>17.423999999999999</v>
          </cell>
          <cell r="CC411">
            <v>18</v>
          </cell>
          <cell r="CD411">
            <v>18</v>
          </cell>
        </row>
        <row r="412">
          <cell r="A412">
            <v>1</v>
          </cell>
          <cell r="B412">
            <v>4</v>
          </cell>
          <cell r="C412" t="str">
            <v>DIC</v>
          </cell>
          <cell r="D412">
            <v>51471</v>
          </cell>
          <cell r="E412">
            <v>2040</v>
          </cell>
          <cell r="I412">
            <v>0</v>
          </cell>
          <cell r="J412">
            <v>0</v>
          </cell>
          <cell r="K412" t="str">
            <v>ABR</v>
          </cell>
          <cell r="L412">
            <v>1980</v>
          </cell>
          <cell r="M412" t="str">
            <v>NTE</v>
          </cell>
          <cell r="N412" t="str">
            <v>CHIHUAHUA</v>
          </cell>
          <cell r="O412" t="str">
            <v>TER</v>
          </cell>
          <cell r="P412">
            <v>29312</v>
          </cell>
          <cell r="Q412">
            <v>0</v>
          </cell>
          <cell r="R412">
            <v>0</v>
          </cell>
          <cell r="S412">
            <v>0</v>
          </cell>
          <cell r="T412">
            <v>3.2000000000000001E-2</v>
          </cell>
          <cell r="U412">
            <v>2040</v>
          </cell>
          <cell r="V412" t="str">
            <v>N</v>
          </cell>
          <cell r="W412" t="str">
            <v>CHIH</v>
          </cell>
          <cell r="X412">
            <v>1.9400000000000001E-2</v>
          </cell>
          <cell r="Y412">
            <v>1.9400000000000001E-2</v>
          </cell>
          <cell r="Z412">
            <v>1.9400000000000001E-2</v>
          </cell>
          <cell r="AA412">
            <v>1.9400000000000001E-2</v>
          </cell>
          <cell r="AB412">
            <v>1.9400000000000001E-2</v>
          </cell>
          <cell r="AC412">
            <v>1.9400000000000001E-2</v>
          </cell>
          <cell r="AD412">
            <v>1.9400000000000001E-2</v>
          </cell>
          <cell r="AE412">
            <v>1.9400000000000001E-2</v>
          </cell>
          <cell r="AF412">
            <v>1.9400000000000001E-2</v>
          </cell>
          <cell r="AG412">
            <v>1.9400000000000001E-2</v>
          </cell>
          <cell r="AH412">
            <v>1.9400000000000001E-2</v>
          </cell>
          <cell r="AI412">
            <v>1.9400000000000001E-2</v>
          </cell>
          <cell r="AJ412">
            <v>2.1000000000000001E-2</v>
          </cell>
          <cell r="AK412">
            <v>2.1000000000000001E-2</v>
          </cell>
          <cell r="AL412">
            <v>2.1000000000000001E-2</v>
          </cell>
          <cell r="AM412">
            <v>2.1000000000000001E-2</v>
          </cell>
          <cell r="AN412">
            <v>2.1000000000000001E-2</v>
          </cell>
          <cell r="AO412">
            <v>2.1000000000000001E-2</v>
          </cell>
          <cell r="AP412">
            <v>2.1000000000000001E-2</v>
          </cell>
          <cell r="AQ412">
            <v>2.1000000000000001E-2</v>
          </cell>
          <cell r="AR412">
            <v>2.1000000000000001E-2</v>
          </cell>
          <cell r="AS412">
            <v>2.1000000000000001E-2</v>
          </cell>
          <cell r="AT412">
            <v>2.1000000000000001E-2</v>
          </cell>
          <cell r="AU412">
            <v>2.1000000000000001E-2</v>
          </cell>
          <cell r="AV412">
            <v>1.9400000000000001E-2</v>
          </cell>
          <cell r="AW412">
            <v>1.9400000000000001E-2</v>
          </cell>
          <cell r="AX412">
            <v>1.9400000000000001E-2</v>
          </cell>
          <cell r="AY412">
            <v>1.9400000000000001E-2</v>
          </cell>
          <cell r="AZ412">
            <v>1.9400000000000001E-2</v>
          </cell>
          <cell r="BA412">
            <v>1.9400000000000001E-2</v>
          </cell>
          <cell r="BB412">
            <v>1.9400000000000001E-2</v>
          </cell>
          <cell r="BC412">
            <v>1.9400000000000001E-2</v>
          </cell>
          <cell r="BD412">
            <v>1.9400000000000001E-2</v>
          </cell>
          <cell r="BE412">
            <v>1.9400000000000001E-2</v>
          </cell>
          <cell r="BF412">
            <v>1.9400000000000001E-2</v>
          </cell>
          <cell r="BG412">
            <v>1.9400000000000001E-2</v>
          </cell>
          <cell r="BH412">
            <v>2.1000000000000001E-2</v>
          </cell>
          <cell r="BI412">
            <v>2.1000000000000001E-2</v>
          </cell>
          <cell r="BJ412">
            <v>2.1000000000000001E-2</v>
          </cell>
          <cell r="BK412">
            <v>2.1000000000000001E-2</v>
          </cell>
          <cell r="BL412">
            <v>2.1000000000000001E-2</v>
          </cell>
          <cell r="BM412">
            <v>2.1000000000000001E-2</v>
          </cell>
          <cell r="BN412">
            <v>2.1000000000000001E-2</v>
          </cell>
          <cell r="BO412">
            <v>2.1000000000000001E-2</v>
          </cell>
          <cell r="BP412">
            <v>2.1000000000000001E-2</v>
          </cell>
          <cell r="BQ412">
            <v>2.1000000000000001E-2</v>
          </cell>
          <cell r="BR412">
            <v>2.1000000000000001E-2</v>
          </cell>
          <cell r="BS412">
            <v>2.1000000000000001E-2</v>
          </cell>
          <cell r="BT412" t="str">
            <v>CFE</v>
          </cell>
          <cell r="BU412" t="str">
            <v>INT</v>
          </cell>
          <cell r="BV412">
            <v>0</v>
          </cell>
          <cell r="BW412">
            <v>0</v>
          </cell>
          <cell r="BX412">
            <v>0</v>
          </cell>
          <cell r="BZ412">
            <v>0</v>
          </cell>
          <cell r="CB412">
            <v>0</v>
          </cell>
          <cell r="CC412">
            <v>0</v>
          </cell>
          <cell r="CD412">
            <v>0</v>
          </cell>
        </row>
        <row r="413">
          <cell r="A413">
            <v>1</v>
          </cell>
          <cell r="B413">
            <v>8</v>
          </cell>
          <cell r="C413" t="str">
            <v>DIC</v>
          </cell>
          <cell r="D413">
            <v>47818</v>
          </cell>
          <cell r="E413">
            <v>2030</v>
          </cell>
          <cell r="I413">
            <v>0</v>
          </cell>
          <cell r="J413">
            <v>0</v>
          </cell>
          <cell r="K413" t="str">
            <v>AGO</v>
          </cell>
          <cell r="L413">
            <v>1980</v>
          </cell>
          <cell r="M413" t="str">
            <v>NTE</v>
          </cell>
          <cell r="N413" t="str">
            <v>JUAREZ</v>
          </cell>
          <cell r="O413" t="str">
            <v>TER</v>
          </cell>
          <cell r="P413">
            <v>29434</v>
          </cell>
          <cell r="Q413">
            <v>0</v>
          </cell>
          <cell r="R413">
            <v>0</v>
          </cell>
          <cell r="S413">
            <v>0</v>
          </cell>
          <cell r="T413">
            <v>3.2000000000000001E-2</v>
          </cell>
          <cell r="U413">
            <v>2030</v>
          </cell>
          <cell r="V413" t="str">
            <v>N</v>
          </cell>
          <cell r="W413" t="str">
            <v>CHIH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 t="str">
            <v>CFE</v>
          </cell>
          <cell r="BU413" t="str">
            <v>INT</v>
          </cell>
          <cell r="BV413">
            <v>0</v>
          </cell>
          <cell r="BW413">
            <v>0</v>
          </cell>
          <cell r="BX413">
            <v>0</v>
          </cell>
          <cell r="BZ413">
            <v>0</v>
          </cell>
          <cell r="CB413">
            <v>0</v>
          </cell>
          <cell r="CC413">
            <v>0</v>
          </cell>
          <cell r="CD413">
            <v>0</v>
          </cell>
        </row>
        <row r="414">
          <cell r="A414">
            <v>1</v>
          </cell>
          <cell r="B414">
            <v>12</v>
          </cell>
          <cell r="C414" t="str">
            <v>DIC</v>
          </cell>
          <cell r="D414">
            <v>51471</v>
          </cell>
          <cell r="E414">
            <v>2040</v>
          </cell>
          <cell r="I414">
            <v>0</v>
          </cell>
          <cell r="J414">
            <v>0</v>
          </cell>
          <cell r="K414" t="str">
            <v>DIC</v>
          </cell>
          <cell r="L414">
            <v>1980</v>
          </cell>
          <cell r="M414" t="str">
            <v>NES</v>
          </cell>
          <cell r="N414" t="str">
            <v>NLAREDO</v>
          </cell>
          <cell r="O414" t="str">
            <v>TER</v>
          </cell>
          <cell r="P414">
            <v>29556</v>
          </cell>
          <cell r="Q414">
            <v>0</v>
          </cell>
          <cell r="R414">
            <v>0</v>
          </cell>
          <cell r="S414">
            <v>0</v>
          </cell>
          <cell r="T414">
            <v>3.2000000000000001E-2</v>
          </cell>
          <cell r="U414">
            <v>2040</v>
          </cell>
          <cell r="V414" t="str">
            <v>N</v>
          </cell>
          <cell r="W414" t="str">
            <v>TAMS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 t="str">
            <v>CFE</v>
          </cell>
          <cell r="BU414" t="str">
            <v>INT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B414">
            <v>0</v>
          </cell>
          <cell r="CC414">
            <v>0</v>
          </cell>
          <cell r="CD414">
            <v>0</v>
          </cell>
        </row>
        <row r="415">
          <cell r="A415">
            <v>1</v>
          </cell>
          <cell r="B415">
            <v>7</v>
          </cell>
          <cell r="C415" t="str">
            <v>ABR</v>
          </cell>
          <cell r="D415">
            <v>45383</v>
          </cell>
          <cell r="E415">
            <v>2024</v>
          </cell>
          <cell r="F415" t="str">
            <v>CD.   DEL  CARMEN</v>
          </cell>
          <cell r="G415">
            <v>2</v>
          </cell>
          <cell r="H415" t="str">
            <v>DTG</v>
          </cell>
          <cell r="I415">
            <v>16</v>
          </cell>
          <cell r="J415">
            <v>16</v>
          </cell>
          <cell r="K415" t="str">
            <v>JUL</v>
          </cell>
          <cell r="L415">
            <v>1986</v>
          </cell>
          <cell r="M415" t="str">
            <v>PEN</v>
          </cell>
          <cell r="N415" t="str">
            <v>LERMA</v>
          </cell>
          <cell r="O415" t="str">
            <v>TER</v>
          </cell>
          <cell r="P415">
            <v>31594</v>
          </cell>
          <cell r="Q415">
            <v>0.72160000000000002</v>
          </cell>
          <cell r="R415">
            <v>0.57440000000000002</v>
          </cell>
          <cell r="S415">
            <v>14.139521100439106</v>
          </cell>
          <cell r="T415">
            <v>3.2000000000000001E-2</v>
          </cell>
          <cell r="U415">
            <v>2024</v>
          </cell>
          <cell r="V415" t="str">
            <v>S</v>
          </cell>
          <cell r="W415" t="str">
            <v>CAMP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3.5900000000000001E-2</v>
          </cell>
          <cell r="AK415">
            <v>3.5900000000000001E-2</v>
          </cell>
          <cell r="AL415">
            <v>3.5900000000000001E-2</v>
          </cell>
          <cell r="AM415">
            <v>3.5900000000000001E-2</v>
          </cell>
          <cell r="AN415">
            <v>3.5900000000000001E-2</v>
          </cell>
          <cell r="AO415">
            <v>3.5900000000000001E-2</v>
          </cell>
          <cell r="AP415">
            <v>3.5900000000000001E-2</v>
          </cell>
          <cell r="AQ415">
            <v>3.5900000000000001E-2</v>
          </cell>
          <cell r="AR415">
            <v>3.5900000000000001E-2</v>
          </cell>
          <cell r="AS415">
            <v>3.5900000000000001E-2</v>
          </cell>
          <cell r="AT415">
            <v>3.5900000000000001E-2</v>
          </cell>
          <cell r="AU415">
            <v>3.5900000000000001E-2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3.5900000000000001E-2</v>
          </cell>
          <cell r="BI415">
            <v>3.5900000000000001E-2</v>
          </cell>
          <cell r="BJ415">
            <v>3.5900000000000001E-2</v>
          </cell>
          <cell r="BK415">
            <v>3.5900000000000001E-2</v>
          </cell>
          <cell r="BL415">
            <v>3.5900000000000001E-2</v>
          </cell>
          <cell r="BM415">
            <v>3.5900000000000001E-2</v>
          </cell>
          <cell r="BN415">
            <v>3.5900000000000001E-2</v>
          </cell>
          <cell r="BO415">
            <v>3.5900000000000001E-2</v>
          </cell>
          <cell r="BP415">
            <v>3.5900000000000001E-2</v>
          </cell>
          <cell r="BQ415">
            <v>3.5900000000000001E-2</v>
          </cell>
          <cell r="BR415">
            <v>3.5900000000000001E-2</v>
          </cell>
          <cell r="BS415">
            <v>3.5900000000000001E-2</v>
          </cell>
          <cell r="BT415" t="str">
            <v>CFE</v>
          </cell>
          <cell r="BU415" t="str">
            <v>INT</v>
          </cell>
          <cell r="BV415">
            <v>0.72160000000000002</v>
          </cell>
          <cell r="BW415">
            <v>0.72160000000000002</v>
          </cell>
          <cell r="BX415">
            <v>1.1388788995608934</v>
          </cell>
          <cell r="BZ415">
            <v>0</v>
          </cell>
          <cell r="CB415">
            <v>15.488</v>
          </cell>
          <cell r="CC415">
            <v>16</v>
          </cell>
          <cell r="CD415">
            <v>16</v>
          </cell>
        </row>
        <row r="416">
          <cell r="A416">
            <v>1</v>
          </cell>
          <cell r="B416">
            <v>12</v>
          </cell>
          <cell r="C416" t="str">
            <v>DIC</v>
          </cell>
          <cell r="D416">
            <v>51471</v>
          </cell>
          <cell r="E416">
            <v>2040</v>
          </cell>
          <cell r="I416">
            <v>0</v>
          </cell>
          <cell r="J416">
            <v>0</v>
          </cell>
          <cell r="K416" t="str">
            <v>DIC</v>
          </cell>
          <cell r="L416">
            <v>1980</v>
          </cell>
          <cell r="M416" t="str">
            <v>NES</v>
          </cell>
          <cell r="N416" t="str">
            <v>NLAREDO</v>
          </cell>
          <cell r="O416" t="str">
            <v>TER</v>
          </cell>
          <cell r="P416">
            <v>29556</v>
          </cell>
          <cell r="Q416">
            <v>0</v>
          </cell>
          <cell r="R416">
            <v>0</v>
          </cell>
          <cell r="S416">
            <v>0</v>
          </cell>
          <cell r="T416">
            <v>3.2000000000000001E-2</v>
          </cell>
          <cell r="U416">
            <v>2040</v>
          </cell>
          <cell r="V416" t="str">
            <v>N</v>
          </cell>
          <cell r="W416" t="str">
            <v>TAMS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 t="str">
            <v>CFE</v>
          </cell>
          <cell r="BU416" t="str">
            <v>INT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B416">
            <v>0</v>
          </cell>
          <cell r="CC416">
            <v>0</v>
          </cell>
          <cell r="CD416">
            <v>0</v>
          </cell>
        </row>
        <row r="417">
          <cell r="A417">
            <v>1</v>
          </cell>
          <cell r="B417">
            <v>2</v>
          </cell>
          <cell r="C417" t="str">
            <v>DIC</v>
          </cell>
          <cell r="D417">
            <v>51471</v>
          </cell>
          <cell r="E417">
            <v>2040</v>
          </cell>
          <cell r="I417">
            <v>0</v>
          </cell>
          <cell r="J417">
            <v>0</v>
          </cell>
          <cell r="K417" t="str">
            <v>FEB</v>
          </cell>
          <cell r="L417">
            <v>1980</v>
          </cell>
          <cell r="M417" t="str">
            <v>NTE</v>
          </cell>
          <cell r="N417" t="str">
            <v>CHIHUAHUA</v>
          </cell>
          <cell r="O417" t="str">
            <v>TER</v>
          </cell>
          <cell r="P417">
            <v>29252</v>
          </cell>
          <cell r="Q417">
            <v>0</v>
          </cell>
          <cell r="R417">
            <v>0</v>
          </cell>
          <cell r="S417">
            <v>0</v>
          </cell>
          <cell r="T417">
            <v>3.2000000000000001E-2</v>
          </cell>
          <cell r="U417">
            <v>2040</v>
          </cell>
          <cell r="V417" t="str">
            <v>N</v>
          </cell>
          <cell r="W417" t="str">
            <v>CHIH</v>
          </cell>
          <cell r="X417">
            <v>1.9400000000000001E-2</v>
          </cell>
          <cell r="Y417">
            <v>1.9400000000000001E-2</v>
          </cell>
          <cell r="Z417">
            <v>1.9400000000000001E-2</v>
          </cell>
          <cell r="AA417">
            <v>1.9400000000000001E-2</v>
          </cell>
          <cell r="AB417">
            <v>1.9400000000000001E-2</v>
          </cell>
          <cell r="AC417">
            <v>1.9400000000000001E-2</v>
          </cell>
          <cell r="AD417">
            <v>1.9400000000000001E-2</v>
          </cell>
          <cell r="AE417">
            <v>1.9400000000000001E-2</v>
          </cell>
          <cell r="AF417">
            <v>1.9400000000000001E-2</v>
          </cell>
          <cell r="AG417">
            <v>1.9400000000000001E-2</v>
          </cell>
          <cell r="AH417">
            <v>1.9400000000000001E-2</v>
          </cell>
          <cell r="AI417">
            <v>1.9400000000000001E-2</v>
          </cell>
          <cell r="AJ417">
            <v>1.8800000000000001E-2</v>
          </cell>
          <cell r="AK417">
            <v>1.8800000000000001E-2</v>
          </cell>
          <cell r="AL417">
            <v>1.8800000000000001E-2</v>
          </cell>
          <cell r="AM417">
            <v>1.8800000000000001E-2</v>
          </cell>
          <cell r="AN417">
            <v>1.8800000000000001E-2</v>
          </cell>
          <cell r="AO417">
            <v>1.8800000000000001E-2</v>
          </cell>
          <cell r="AP417">
            <v>1.8800000000000001E-2</v>
          </cell>
          <cell r="AQ417">
            <v>1.8800000000000001E-2</v>
          </cell>
          <cell r="AR417">
            <v>1.8800000000000001E-2</v>
          </cell>
          <cell r="AS417">
            <v>1.8800000000000001E-2</v>
          </cell>
          <cell r="AT417">
            <v>1.8800000000000001E-2</v>
          </cell>
          <cell r="AU417">
            <v>1.8800000000000001E-2</v>
          </cell>
          <cell r="AV417">
            <v>1.9400000000000001E-2</v>
          </cell>
          <cell r="AW417">
            <v>1.9400000000000001E-2</v>
          </cell>
          <cell r="AX417">
            <v>1.9400000000000001E-2</v>
          </cell>
          <cell r="AY417">
            <v>1.9400000000000001E-2</v>
          </cell>
          <cell r="AZ417">
            <v>1.9400000000000001E-2</v>
          </cell>
          <cell r="BA417">
            <v>1.9400000000000001E-2</v>
          </cell>
          <cell r="BB417">
            <v>1.9400000000000001E-2</v>
          </cell>
          <cell r="BC417">
            <v>1.9400000000000001E-2</v>
          </cell>
          <cell r="BD417">
            <v>1.9400000000000001E-2</v>
          </cell>
          <cell r="BE417">
            <v>1.9400000000000001E-2</v>
          </cell>
          <cell r="BF417">
            <v>1.9400000000000001E-2</v>
          </cell>
          <cell r="BG417">
            <v>1.9400000000000001E-2</v>
          </cell>
          <cell r="BH417">
            <v>1.8800000000000001E-2</v>
          </cell>
          <cell r="BI417">
            <v>1.8800000000000001E-2</v>
          </cell>
          <cell r="BJ417">
            <v>1.8800000000000001E-2</v>
          </cell>
          <cell r="BK417">
            <v>1.8800000000000001E-2</v>
          </cell>
          <cell r="BL417">
            <v>1.8800000000000001E-2</v>
          </cell>
          <cell r="BM417">
            <v>1.8800000000000001E-2</v>
          </cell>
          <cell r="BN417">
            <v>1.8800000000000001E-2</v>
          </cell>
          <cell r="BO417">
            <v>1.8800000000000001E-2</v>
          </cell>
          <cell r="BP417">
            <v>1.8800000000000001E-2</v>
          </cell>
          <cell r="BQ417">
            <v>1.8800000000000001E-2</v>
          </cell>
          <cell r="BR417">
            <v>1.8800000000000001E-2</v>
          </cell>
          <cell r="BS417">
            <v>1.8800000000000001E-2</v>
          </cell>
          <cell r="BT417" t="str">
            <v>CFE</v>
          </cell>
          <cell r="BU417" t="str">
            <v>INT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B417">
            <v>0</v>
          </cell>
          <cell r="CC417">
            <v>0</v>
          </cell>
          <cell r="CD417">
            <v>0</v>
          </cell>
        </row>
        <row r="418">
          <cell r="A418">
            <v>1</v>
          </cell>
          <cell r="B418">
            <v>7</v>
          </cell>
          <cell r="C418" t="str">
            <v>ABR</v>
          </cell>
          <cell r="D418">
            <v>44287</v>
          </cell>
          <cell r="E418">
            <v>2021</v>
          </cell>
          <cell r="F418" t="str">
            <v>CULIACÁN</v>
          </cell>
          <cell r="G418">
            <v>1</v>
          </cell>
          <cell r="H418" t="str">
            <v>DTG</v>
          </cell>
          <cell r="I418">
            <v>30</v>
          </cell>
          <cell r="J418">
            <v>30</v>
          </cell>
          <cell r="K418" t="str">
            <v>JUL</v>
          </cell>
          <cell r="L418">
            <v>1980</v>
          </cell>
          <cell r="M418" t="str">
            <v>NOR</v>
          </cell>
          <cell r="N418" t="str">
            <v>CULIACAN</v>
          </cell>
          <cell r="O418" t="str">
            <v>TER</v>
          </cell>
          <cell r="P418">
            <v>29403</v>
          </cell>
          <cell r="Q418">
            <v>1.353</v>
          </cell>
          <cell r="R418">
            <v>8.6999999999999994E-2</v>
          </cell>
          <cell r="S418">
            <v>26.511602063323323</v>
          </cell>
          <cell r="T418">
            <v>3.2000000000000001E-2</v>
          </cell>
          <cell r="U418">
            <v>2021</v>
          </cell>
          <cell r="V418" t="str">
            <v>N</v>
          </cell>
          <cell r="W418" t="str">
            <v>SIN</v>
          </cell>
          <cell r="X418">
            <v>7.4999999999999997E-2</v>
          </cell>
          <cell r="Y418">
            <v>4.4600000000000001E-2</v>
          </cell>
          <cell r="Z418">
            <v>4.4600000000000001E-2</v>
          </cell>
          <cell r="AA418">
            <v>4.4600000000000001E-2</v>
          </cell>
          <cell r="AB418">
            <v>1.23E-2</v>
          </cell>
          <cell r="AC418">
            <v>1.23E-2</v>
          </cell>
          <cell r="AD418">
            <v>0.03</v>
          </cell>
          <cell r="AE418">
            <v>0.03</v>
          </cell>
          <cell r="AF418">
            <v>4.4999999999999998E-2</v>
          </cell>
          <cell r="AG418">
            <v>4.4600000000000001E-2</v>
          </cell>
          <cell r="AH418">
            <v>4.4600000000000001E-2</v>
          </cell>
          <cell r="AI418">
            <v>7.4999999999999997E-2</v>
          </cell>
          <cell r="AJ418">
            <v>2.8999999999999998E-3</v>
          </cell>
          <cell r="AK418">
            <v>2.8999999999999998E-3</v>
          </cell>
          <cell r="AL418">
            <v>2.8999999999999998E-3</v>
          </cell>
          <cell r="AM418">
            <v>2.8999999999999998E-3</v>
          </cell>
          <cell r="AN418">
            <v>2.8999999999999998E-3</v>
          </cell>
          <cell r="AO418">
            <v>2.8999999999999998E-3</v>
          </cell>
          <cell r="AP418">
            <v>2.8999999999999998E-3</v>
          </cell>
          <cell r="AQ418">
            <v>2.8999999999999998E-3</v>
          </cell>
          <cell r="AR418">
            <v>2.8999999999999998E-3</v>
          </cell>
          <cell r="AS418">
            <v>2.8999999999999998E-3</v>
          </cell>
          <cell r="AT418">
            <v>2.8999999999999998E-3</v>
          </cell>
          <cell r="AU418">
            <v>2.8999999999999998E-3</v>
          </cell>
          <cell r="AV418">
            <v>7.4999999999999997E-2</v>
          </cell>
          <cell r="AW418">
            <v>4.4600000000000001E-2</v>
          </cell>
          <cell r="AX418">
            <v>4.4600000000000001E-2</v>
          </cell>
          <cell r="AY418">
            <v>4.4600000000000001E-2</v>
          </cell>
          <cell r="AZ418">
            <v>1.23E-2</v>
          </cell>
          <cell r="BA418">
            <v>1.23E-2</v>
          </cell>
          <cell r="BB418">
            <v>0.03</v>
          </cell>
          <cell r="BC418">
            <v>0.03</v>
          </cell>
          <cell r="BD418">
            <v>4.4999999999999998E-2</v>
          </cell>
          <cell r="BE418">
            <v>4.4600000000000001E-2</v>
          </cell>
          <cell r="BF418">
            <v>4.4600000000000001E-2</v>
          </cell>
          <cell r="BG418">
            <v>7.4999999999999997E-2</v>
          </cell>
          <cell r="BH418">
            <v>2.8999999999999998E-3</v>
          </cell>
          <cell r="BI418">
            <v>2.8999999999999998E-3</v>
          </cell>
          <cell r="BJ418">
            <v>2.8999999999999998E-3</v>
          </cell>
          <cell r="BK418">
            <v>2.8999999999999998E-3</v>
          </cell>
          <cell r="BL418">
            <v>2.8999999999999998E-3</v>
          </cell>
          <cell r="BM418">
            <v>2.8999999999999998E-3</v>
          </cell>
          <cell r="BN418">
            <v>2.8999999999999998E-3</v>
          </cell>
          <cell r="BO418">
            <v>2.8999999999999998E-3</v>
          </cell>
          <cell r="BP418">
            <v>2.8999999999999998E-3</v>
          </cell>
          <cell r="BQ418">
            <v>2.8999999999999998E-3</v>
          </cell>
          <cell r="BR418">
            <v>2.8999999999999998E-3</v>
          </cell>
          <cell r="BS418">
            <v>2.8999999999999998E-3</v>
          </cell>
          <cell r="BT418" t="str">
            <v>CFE</v>
          </cell>
          <cell r="BU418" t="str">
            <v>INT</v>
          </cell>
          <cell r="BV418">
            <v>1.353</v>
          </cell>
          <cell r="BW418">
            <v>1.353</v>
          </cell>
          <cell r="BX418">
            <v>2.1353979366766751</v>
          </cell>
          <cell r="BZ418">
            <v>0</v>
          </cell>
          <cell r="CB418">
            <v>29.04</v>
          </cell>
          <cell r="CC418">
            <v>30</v>
          </cell>
          <cell r="CD418">
            <v>30</v>
          </cell>
        </row>
        <row r="419">
          <cell r="A419">
            <v>1</v>
          </cell>
          <cell r="B419">
            <v>11</v>
          </cell>
          <cell r="C419" t="str">
            <v>ABR</v>
          </cell>
          <cell r="D419">
            <v>44652</v>
          </cell>
          <cell r="E419">
            <v>2022</v>
          </cell>
          <cell r="F419" t="str">
            <v>XUL - HA</v>
          </cell>
          <cell r="G419">
            <v>1</v>
          </cell>
          <cell r="H419" t="str">
            <v>DTG</v>
          </cell>
          <cell r="I419">
            <v>14</v>
          </cell>
          <cell r="J419">
            <v>14</v>
          </cell>
          <cell r="K419" t="str">
            <v>NOV</v>
          </cell>
          <cell r="L419">
            <v>1980</v>
          </cell>
          <cell r="M419" t="str">
            <v>PEN</v>
          </cell>
          <cell r="N419" t="str">
            <v>CHETUMAL</v>
          </cell>
          <cell r="O419" t="str">
            <v>TER</v>
          </cell>
          <cell r="P419">
            <v>29526</v>
          </cell>
          <cell r="Q419">
            <v>0.63139999999999996</v>
          </cell>
          <cell r="R419">
            <v>9.9400000000000002E-2</v>
          </cell>
          <cell r="S419">
            <v>12.372080962884219</v>
          </cell>
          <cell r="T419">
            <v>3.2000000000000001E-2</v>
          </cell>
          <cell r="U419">
            <v>2022</v>
          </cell>
          <cell r="V419" t="str">
            <v>S</v>
          </cell>
          <cell r="W419" t="str">
            <v>QROO</v>
          </cell>
          <cell r="X419">
            <v>0.98</v>
          </cell>
          <cell r="Y419">
            <v>0.63429999999999997</v>
          </cell>
          <cell r="Z419">
            <v>0.63429999999999997</v>
          </cell>
          <cell r="AA419">
            <v>0.63429999999999997</v>
          </cell>
          <cell r="AB419">
            <v>0.63429999999999997</v>
          </cell>
          <cell r="AC419">
            <v>0.63429999999999997</v>
          </cell>
          <cell r="AD419">
            <v>0.63429999999999997</v>
          </cell>
          <cell r="AE419">
            <v>0.63429999999999997</v>
          </cell>
          <cell r="AF419">
            <v>0.63429999999999997</v>
          </cell>
          <cell r="AG419">
            <v>0.03</v>
          </cell>
          <cell r="AH419">
            <v>0.63429999999999997</v>
          </cell>
          <cell r="AI419">
            <v>0.63429999999999997</v>
          </cell>
          <cell r="AJ419">
            <v>7.1000000000000004E-3</v>
          </cell>
          <cell r="AK419">
            <v>7.1000000000000004E-3</v>
          </cell>
          <cell r="AL419">
            <v>7.1000000000000004E-3</v>
          </cell>
          <cell r="AM419">
            <v>7.1000000000000004E-3</v>
          </cell>
          <cell r="AN419">
            <v>7.1000000000000004E-3</v>
          </cell>
          <cell r="AO419">
            <v>7.1000000000000004E-3</v>
          </cell>
          <cell r="AP419">
            <v>7.1000000000000004E-3</v>
          </cell>
          <cell r="AQ419">
            <v>7.1000000000000004E-3</v>
          </cell>
          <cell r="AR419">
            <v>7.1000000000000004E-3</v>
          </cell>
          <cell r="AS419">
            <v>7.1000000000000004E-3</v>
          </cell>
          <cell r="AT419">
            <v>7.1000000000000004E-3</v>
          </cell>
          <cell r="AU419">
            <v>7.1000000000000004E-3</v>
          </cell>
          <cell r="AV419">
            <v>0.98</v>
          </cell>
          <cell r="AW419">
            <v>0.63429999999999997</v>
          </cell>
          <cell r="AX419">
            <v>0.63429999999999997</v>
          </cell>
          <cell r="AY419">
            <v>0.63429999999999997</v>
          </cell>
          <cell r="AZ419">
            <v>0.63429999999999997</v>
          </cell>
          <cell r="BA419">
            <v>0.63429999999999997</v>
          </cell>
          <cell r="BB419">
            <v>0.63429999999999997</v>
          </cell>
          <cell r="BC419">
            <v>0.63429999999999997</v>
          </cell>
          <cell r="BD419">
            <v>0.63429999999999997</v>
          </cell>
          <cell r="BE419">
            <v>0.03</v>
          </cell>
          <cell r="BF419">
            <v>0.63429999999999997</v>
          </cell>
          <cell r="BG419">
            <v>0.63429999999999997</v>
          </cell>
          <cell r="BH419">
            <v>7.1000000000000004E-3</v>
          </cell>
          <cell r="BI419">
            <v>7.1000000000000004E-3</v>
          </cell>
          <cell r="BJ419">
            <v>7.1000000000000004E-3</v>
          </cell>
          <cell r="BK419">
            <v>7.1000000000000004E-3</v>
          </cell>
          <cell r="BL419">
            <v>7.1000000000000004E-3</v>
          </cell>
          <cell r="BM419">
            <v>7.1000000000000004E-3</v>
          </cell>
          <cell r="BN419">
            <v>7.1000000000000004E-3</v>
          </cell>
          <cell r="BO419">
            <v>7.1000000000000004E-3</v>
          </cell>
          <cell r="BP419">
            <v>7.1000000000000004E-3</v>
          </cell>
          <cell r="BQ419">
            <v>7.1000000000000004E-3</v>
          </cell>
          <cell r="BR419">
            <v>7.1000000000000004E-3</v>
          </cell>
          <cell r="BS419">
            <v>7.1000000000000004E-3</v>
          </cell>
          <cell r="BT419" t="str">
            <v>CFE</v>
          </cell>
          <cell r="BU419" t="str">
            <v>INT</v>
          </cell>
          <cell r="BV419">
            <v>0.63139999999999996</v>
          </cell>
          <cell r="BW419">
            <v>0.63139999999999996</v>
          </cell>
          <cell r="BX419">
            <v>0.99651903711578171</v>
          </cell>
          <cell r="BZ419">
            <v>0</v>
          </cell>
          <cell r="CB419">
            <v>13.552</v>
          </cell>
          <cell r="CC419">
            <v>14</v>
          </cell>
          <cell r="CD419">
            <v>14</v>
          </cell>
        </row>
        <row r="420">
          <cell r="A420">
            <v>1</v>
          </cell>
          <cell r="B420">
            <v>10</v>
          </cell>
          <cell r="C420" t="str">
            <v>ABR</v>
          </cell>
          <cell r="D420">
            <v>44652</v>
          </cell>
          <cell r="E420">
            <v>2022</v>
          </cell>
          <cell r="F420" t="str">
            <v>PARQUE</v>
          </cell>
          <cell r="G420">
            <v>3</v>
          </cell>
          <cell r="H420" t="str">
            <v>DTG</v>
          </cell>
          <cell r="I420">
            <v>13</v>
          </cell>
          <cell r="J420">
            <v>13</v>
          </cell>
          <cell r="K420" t="str">
            <v>OCT</v>
          </cell>
          <cell r="L420">
            <v>1980</v>
          </cell>
          <cell r="M420" t="str">
            <v>NTE</v>
          </cell>
          <cell r="N420" t="str">
            <v>JUAREZ</v>
          </cell>
          <cell r="O420" t="str">
            <v>TER</v>
          </cell>
          <cell r="P420">
            <v>29495</v>
          </cell>
          <cell r="Q420">
            <v>0.58630000000000004</v>
          </cell>
          <cell r="R420">
            <v>8.4499999999999992E-2</v>
          </cell>
          <cell r="S420">
            <v>11.488360894106775</v>
          </cell>
          <cell r="T420">
            <v>3.2000000000000001E-2</v>
          </cell>
          <cell r="U420">
            <v>2022</v>
          </cell>
          <cell r="V420" t="str">
            <v>N</v>
          </cell>
          <cell r="W420" t="str">
            <v>CHIH</v>
          </cell>
          <cell r="X420">
            <v>0.01</v>
          </cell>
          <cell r="Y420">
            <v>0.01</v>
          </cell>
          <cell r="Z420">
            <v>0.01</v>
          </cell>
          <cell r="AA420">
            <v>0.01</v>
          </cell>
          <cell r="AB420">
            <v>0.01</v>
          </cell>
          <cell r="AC420">
            <v>0.01</v>
          </cell>
          <cell r="AD420">
            <v>0.01</v>
          </cell>
          <cell r="AE420">
            <v>0.01</v>
          </cell>
          <cell r="AF420">
            <v>0.01</v>
          </cell>
          <cell r="AG420">
            <v>0.01</v>
          </cell>
          <cell r="AH420">
            <v>0.01</v>
          </cell>
          <cell r="AI420">
            <v>0.01</v>
          </cell>
          <cell r="AJ420">
            <v>6.4999999999999997E-3</v>
          </cell>
          <cell r="AK420">
            <v>6.4999999999999997E-3</v>
          </cell>
          <cell r="AL420">
            <v>6.4999999999999997E-3</v>
          </cell>
          <cell r="AM420">
            <v>6.4999999999999997E-3</v>
          </cell>
          <cell r="AN420">
            <v>6.4999999999999997E-3</v>
          </cell>
          <cell r="AO420">
            <v>6.4999999999999997E-3</v>
          </cell>
          <cell r="AP420">
            <v>6.4999999999999997E-3</v>
          </cell>
          <cell r="AQ420">
            <v>6.4999999999999997E-3</v>
          </cell>
          <cell r="AR420">
            <v>6.4999999999999997E-3</v>
          </cell>
          <cell r="AS420">
            <v>6.4999999999999997E-3</v>
          </cell>
          <cell r="AT420">
            <v>6.4999999999999997E-3</v>
          </cell>
          <cell r="AU420">
            <v>6.4999999999999997E-3</v>
          </cell>
          <cell r="AV420">
            <v>0.01</v>
          </cell>
          <cell r="AW420">
            <v>0.01</v>
          </cell>
          <cell r="AX420">
            <v>0.01</v>
          </cell>
          <cell r="AY420">
            <v>0.01</v>
          </cell>
          <cell r="AZ420">
            <v>0.01</v>
          </cell>
          <cell r="BA420">
            <v>0.01</v>
          </cell>
          <cell r="BB420">
            <v>0.01</v>
          </cell>
          <cell r="BC420">
            <v>0.01</v>
          </cell>
          <cell r="BD420">
            <v>0.01</v>
          </cell>
          <cell r="BE420">
            <v>0.01</v>
          </cell>
          <cell r="BF420">
            <v>0.01</v>
          </cell>
          <cell r="BG420">
            <v>0.01</v>
          </cell>
          <cell r="BH420">
            <v>6.4999999999999997E-3</v>
          </cell>
          <cell r="BI420">
            <v>6.4999999999999997E-3</v>
          </cell>
          <cell r="BJ420">
            <v>6.4999999999999997E-3</v>
          </cell>
          <cell r="BK420">
            <v>6.4999999999999997E-3</v>
          </cell>
          <cell r="BL420">
            <v>6.4999999999999997E-3</v>
          </cell>
          <cell r="BM420">
            <v>6.4999999999999997E-3</v>
          </cell>
          <cell r="BN420">
            <v>6.4999999999999997E-3</v>
          </cell>
          <cell r="BO420">
            <v>6.4999999999999997E-3</v>
          </cell>
          <cell r="BP420">
            <v>6.4999999999999997E-3</v>
          </cell>
          <cell r="BQ420">
            <v>6.4999999999999997E-3</v>
          </cell>
          <cell r="BR420">
            <v>6.4999999999999997E-3</v>
          </cell>
          <cell r="BS420">
            <v>6.4999999999999997E-3</v>
          </cell>
          <cell r="BT420" t="str">
            <v>CFE</v>
          </cell>
          <cell r="BU420" t="str">
            <v>INT</v>
          </cell>
          <cell r="BV420">
            <v>0.58630000000000004</v>
          </cell>
          <cell r="BW420">
            <v>0.58630000000000004</v>
          </cell>
          <cell r="BX420">
            <v>0.92533910589322588</v>
          </cell>
          <cell r="BZ420">
            <v>0</v>
          </cell>
          <cell r="CB420">
            <v>12.584</v>
          </cell>
          <cell r="CC420">
            <v>13</v>
          </cell>
          <cell r="CD420">
            <v>13</v>
          </cell>
        </row>
        <row r="421">
          <cell r="A421">
            <v>1</v>
          </cell>
          <cell r="B421">
            <v>10</v>
          </cell>
          <cell r="C421" t="str">
            <v>ABR</v>
          </cell>
          <cell r="D421">
            <v>44652</v>
          </cell>
          <cell r="E421">
            <v>2022</v>
          </cell>
          <cell r="F421" t="str">
            <v>PARQUE</v>
          </cell>
          <cell r="G421">
            <v>4</v>
          </cell>
          <cell r="H421" t="str">
            <v>DTG</v>
          </cell>
          <cell r="I421">
            <v>28</v>
          </cell>
          <cell r="J421">
            <v>28</v>
          </cell>
          <cell r="K421" t="str">
            <v>OCT</v>
          </cell>
          <cell r="L421">
            <v>1980</v>
          </cell>
          <cell r="M421" t="str">
            <v>NTE</v>
          </cell>
          <cell r="N421" t="str">
            <v>JUAREZ</v>
          </cell>
          <cell r="O421" t="str">
            <v>TER</v>
          </cell>
          <cell r="P421">
            <v>29495</v>
          </cell>
          <cell r="Q421">
            <v>1.2627999999999999</v>
          </cell>
          <cell r="R421">
            <v>0.78400000000000003</v>
          </cell>
          <cell r="S421">
            <v>24.744161925768438</v>
          </cell>
          <cell r="T421">
            <v>3.2000000000000001E-2</v>
          </cell>
          <cell r="U421">
            <v>2022</v>
          </cell>
          <cell r="V421" t="str">
            <v>N</v>
          </cell>
          <cell r="W421" t="str">
            <v>CHIH</v>
          </cell>
          <cell r="X421">
            <v>1.2999999999999999E-2</v>
          </cell>
          <cell r="Y421">
            <v>1.2999999999999999E-2</v>
          </cell>
          <cell r="Z421">
            <v>1.2999999999999999E-2</v>
          </cell>
          <cell r="AA421">
            <v>1.2999999999999999E-2</v>
          </cell>
          <cell r="AB421">
            <v>1.2999999999999999E-2</v>
          </cell>
          <cell r="AC421">
            <v>1.2999999999999999E-2</v>
          </cell>
          <cell r="AD421">
            <v>1.2999999999999999E-2</v>
          </cell>
          <cell r="AE421">
            <v>1.2999999999999999E-2</v>
          </cell>
          <cell r="AF421">
            <v>1.2999999999999999E-2</v>
          </cell>
          <cell r="AG421">
            <v>1.2999999999999999E-2</v>
          </cell>
          <cell r="AH421">
            <v>1.2999999999999999E-2</v>
          </cell>
          <cell r="AI421">
            <v>1.2999999999999999E-2</v>
          </cell>
          <cell r="AJ421">
            <v>2.8000000000000001E-2</v>
          </cell>
          <cell r="AK421">
            <v>2.8000000000000001E-2</v>
          </cell>
          <cell r="AL421">
            <v>2.8000000000000001E-2</v>
          </cell>
          <cell r="AM421">
            <v>2.8000000000000001E-2</v>
          </cell>
          <cell r="AN421">
            <v>2.8000000000000001E-2</v>
          </cell>
          <cell r="AO421">
            <v>2.8000000000000001E-2</v>
          </cell>
          <cell r="AP421">
            <v>2.8000000000000001E-2</v>
          </cell>
          <cell r="AQ421">
            <v>2.8000000000000001E-2</v>
          </cell>
          <cell r="AR421">
            <v>2.8000000000000001E-2</v>
          </cell>
          <cell r="AS421">
            <v>2.8000000000000001E-2</v>
          </cell>
          <cell r="AT421">
            <v>2.8000000000000001E-2</v>
          </cell>
          <cell r="AU421">
            <v>2.8000000000000001E-2</v>
          </cell>
          <cell r="AV421">
            <v>1.2999999999999999E-2</v>
          </cell>
          <cell r="AW421">
            <v>1.2999999999999999E-2</v>
          </cell>
          <cell r="AX421">
            <v>1.2999999999999999E-2</v>
          </cell>
          <cell r="AY421">
            <v>1.2999999999999999E-2</v>
          </cell>
          <cell r="AZ421">
            <v>1.2999999999999999E-2</v>
          </cell>
          <cell r="BA421">
            <v>1.2999999999999999E-2</v>
          </cell>
          <cell r="BB421">
            <v>1.2999999999999999E-2</v>
          </cell>
          <cell r="BC421">
            <v>1.2999999999999999E-2</v>
          </cell>
          <cell r="BD421">
            <v>1.2999999999999999E-2</v>
          </cell>
          <cell r="BE421">
            <v>1.2999999999999999E-2</v>
          </cell>
          <cell r="BF421">
            <v>1.2999999999999999E-2</v>
          </cell>
          <cell r="BG421">
            <v>1.2999999999999999E-2</v>
          </cell>
          <cell r="BH421">
            <v>2.8000000000000001E-2</v>
          </cell>
          <cell r="BI421">
            <v>2.8000000000000001E-2</v>
          </cell>
          <cell r="BJ421">
            <v>2.8000000000000001E-2</v>
          </cell>
          <cell r="BK421">
            <v>2.8000000000000001E-2</v>
          </cell>
          <cell r="BL421">
            <v>2.8000000000000001E-2</v>
          </cell>
          <cell r="BM421">
            <v>2.8000000000000001E-2</v>
          </cell>
          <cell r="BN421">
            <v>2.8000000000000001E-2</v>
          </cell>
          <cell r="BO421">
            <v>2.8000000000000001E-2</v>
          </cell>
          <cell r="BP421">
            <v>2.8000000000000001E-2</v>
          </cell>
          <cell r="BQ421">
            <v>2.8000000000000001E-2</v>
          </cell>
          <cell r="BR421">
            <v>2.8000000000000001E-2</v>
          </cell>
          <cell r="BS421">
            <v>2.8000000000000001E-2</v>
          </cell>
          <cell r="BT421" t="str">
            <v>CFE</v>
          </cell>
          <cell r="BU421" t="str">
            <v>INT</v>
          </cell>
          <cell r="BV421">
            <v>1.2627999999999999</v>
          </cell>
          <cell r="BW421">
            <v>1.2627999999999999</v>
          </cell>
          <cell r="BX421">
            <v>1.9930380742315634</v>
          </cell>
          <cell r="BZ421">
            <v>0</v>
          </cell>
          <cell r="CB421">
            <v>27.103999999999999</v>
          </cell>
          <cell r="CC421">
            <v>28</v>
          </cell>
          <cell r="CD421">
            <v>28</v>
          </cell>
        </row>
        <row r="422">
          <cell r="A422">
            <v>1</v>
          </cell>
          <cell r="B422">
            <v>4</v>
          </cell>
          <cell r="C422" t="str">
            <v>ABR</v>
          </cell>
          <cell r="D422">
            <v>44652</v>
          </cell>
          <cell r="E422">
            <v>2022</v>
          </cell>
          <cell r="F422" t="str">
            <v>CANCÚN</v>
          </cell>
          <cell r="G422">
            <v>3</v>
          </cell>
          <cell r="H422" t="str">
            <v>DTG</v>
          </cell>
          <cell r="I422">
            <v>30</v>
          </cell>
          <cell r="J422">
            <v>30</v>
          </cell>
          <cell r="K422" t="str">
            <v>ABR</v>
          </cell>
          <cell r="L422">
            <v>1981</v>
          </cell>
          <cell r="M422" t="str">
            <v>PEN</v>
          </cell>
          <cell r="N422" t="str">
            <v>CANCUN</v>
          </cell>
          <cell r="O422" t="str">
            <v>TER</v>
          </cell>
          <cell r="P422">
            <v>29677</v>
          </cell>
          <cell r="Q422">
            <v>1.353</v>
          </cell>
          <cell r="R422">
            <v>1.9980000000000002</v>
          </cell>
          <cell r="S422">
            <v>26.511602063323323</v>
          </cell>
          <cell r="T422">
            <v>3.2000000000000001E-2</v>
          </cell>
          <cell r="U422">
            <v>2022</v>
          </cell>
          <cell r="V422" t="str">
            <v>S</v>
          </cell>
          <cell r="W422" t="str">
            <v>QROO</v>
          </cell>
          <cell r="X422">
            <v>0.1784</v>
          </cell>
          <cell r="Y422">
            <v>0.1042</v>
          </cell>
          <cell r="Z422">
            <v>0.1042</v>
          </cell>
          <cell r="AA422">
            <v>0.1042</v>
          </cell>
          <cell r="AB422">
            <v>0.1042</v>
          </cell>
          <cell r="AC422">
            <v>0.1042</v>
          </cell>
          <cell r="AD422">
            <v>0.1042</v>
          </cell>
          <cell r="AE422">
            <v>0.1042</v>
          </cell>
          <cell r="AF422">
            <v>0.1042</v>
          </cell>
          <cell r="AG422">
            <v>0.03</v>
          </cell>
          <cell r="AH422">
            <v>0.1042</v>
          </cell>
          <cell r="AI422">
            <v>0.1042</v>
          </cell>
          <cell r="AJ422">
            <v>6.6600000000000006E-2</v>
          </cell>
          <cell r="AK422">
            <v>6.6600000000000006E-2</v>
          </cell>
          <cell r="AL422">
            <v>6.6600000000000006E-2</v>
          </cell>
          <cell r="AM422">
            <v>6.6600000000000006E-2</v>
          </cell>
          <cell r="AN422">
            <v>6.6600000000000006E-2</v>
          </cell>
          <cell r="AO422">
            <v>6.6600000000000006E-2</v>
          </cell>
          <cell r="AP422">
            <v>6.6600000000000006E-2</v>
          </cell>
          <cell r="AQ422">
            <v>6.6600000000000006E-2</v>
          </cell>
          <cell r="AR422">
            <v>6.6600000000000006E-2</v>
          </cell>
          <cell r="AS422">
            <v>6.6600000000000006E-2</v>
          </cell>
          <cell r="AT422">
            <v>6.6600000000000006E-2</v>
          </cell>
          <cell r="AU422">
            <v>6.6600000000000006E-2</v>
          </cell>
          <cell r="AV422">
            <v>0.1784</v>
          </cell>
          <cell r="AW422">
            <v>0.1042</v>
          </cell>
          <cell r="AX422">
            <v>0.1042</v>
          </cell>
          <cell r="AY422">
            <v>0.1042</v>
          </cell>
          <cell r="AZ422">
            <v>0.1042</v>
          </cell>
          <cell r="BA422">
            <v>0.1042</v>
          </cell>
          <cell r="BB422">
            <v>0.1042</v>
          </cell>
          <cell r="BC422">
            <v>0.1042</v>
          </cell>
          <cell r="BD422">
            <v>0.1042</v>
          </cell>
          <cell r="BE422">
            <v>0.03</v>
          </cell>
          <cell r="BF422">
            <v>0.1042</v>
          </cell>
          <cell r="BG422">
            <v>0.1042</v>
          </cell>
          <cell r="BH422">
            <v>6.6600000000000006E-2</v>
          </cell>
          <cell r="BI422">
            <v>6.6600000000000006E-2</v>
          </cell>
          <cell r="BJ422">
            <v>6.6600000000000006E-2</v>
          </cell>
          <cell r="BK422">
            <v>6.6600000000000006E-2</v>
          </cell>
          <cell r="BL422">
            <v>6.6600000000000006E-2</v>
          </cell>
          <cell r="BM422">
            <v>6.6600000000000006E-2</v>
          </cell>
          <cell r="BN422">
            <v>6.6600000000000006E-2</v>
          </cell>
          <cell r="BO422">
            <v>6.6600000000000006E-2</v>
          </cell>
          <cell r="BP422">
            <v>6.6600000000000006E-2</v>
          </cell>
          <cell r="BQ422">
            <v>6.6600000000000006E-2</v>
          </cell>
          <cell r="BR422">
            <v>6.6600000000000006E-2</v>
          </cell>
          <cell r="BS422">
            <v>6.6600000000000006E-2</v>
          </cell>
          <cell r="BT422" t="str">
            <v>CFE</v>
          </cell>
          <cell r="BU422" t="str">
            <v>INT</v>
          </cell>
          <cell r="BV422">
            <v>1.353</v>
          </cell>
          <cell r="BW422">
            <v>1.353</v>
          </cell>
          <cell r="BX422">
            <v>2.1353979366766751</v>
          </cell>
          <cell r="BZ422">
            <v>0</v>
          </cell>
          <cell r="CB422">
            <v>29.04</v>
          </cell>
          <cell r="CC422">
            <v>30</v>
          </cell>
          <cell r="CD422">
            <v>30</v>
          </cell>
        </row>
        <row r="423">
          <cell r="A423">
            <v>1</v>
          </cell>
          <cell r="B423">
            <v>4</v>
          </cell>
          <cell r="C423" t="str">
            <v>ABR</v>
          </cell>
          <cell r="D423">
            <v>44652</v>
          </cell>
          <cell r="E423">
            <v>2022</v>
          </cell>
          <cell r="F423" t="str">
            <v>MÉRIDA</v>
          </cell>
          <cell r="G423">
            <v>3</v>
          </cell>
          <cell r="H423" t="str">
            <v>DTG</v>
          </cell>
          <cell r="I423">
            <v>30</v>
          </cell>
          <cell r="J423">
            <v>30</v>
          </cell>
          <cell r="K423" t="str">
            <v>ABR</v>
          </cell>
          <cell r="L423">
            <v>1981</v>
          </cell>
          <cell r="M423" t="str">
            <v>PEN</v>
          </cell>
          <cell r="N423" t="str">
            <v>MERIDA</v>
          </cell>
          <cell r="O423" t="str">
            <v>TER</v>
          </cell>
          <cell r="P423">
            <v>29677</v>
          </cell>
          <cell r="Q423">
            <v>1.353</v>
          </cell>
          <cell r="R423">
            <v>0.58499999999999996</v>
          </cell>
          <cell r="S423">
            <v>26.511602063323323</v>
          </cell>
          <cell r="T423">
            <v>3.2000000000000001E-2</v>
          </cell>
          <cell r="U423">
            <v>2022</v>
          </cell>
          <cell r="V423" t="str">
            <v>S</v>
          </cell>
          <cell r="W423" t="str">
            <v>YUC</v>
          </cell>
          <cell r="X423">
            <v>0.25319999999999998</v>
          </cell>
          <cell r="Y423">
            <v>0.1416</v>
          </cell>
          <cell r="Z423">
            <v>0.1416</v>
          </cell>
          <cell r="AA423">
            <v>0.1416</v>
          </cell>
          <cell r="AB423">
            <v>0.1416</v>
          </cell>
          <cell r="AC423">
            <v>0.1416</v>
          </cell>
          <cell r="AD423">
            <v>0.1416</v>
          </cell>
          <cell r="AE423">
            <v>0.1416</v>
          </cell>
          <cell r="AF423">
            <v>0.1416</v>
          </cell>
          <cell r="AG423">
            <v>0.03</v>
          </cell>
          <cell r="AH423">
            <v>0.1416</v>
          </cell>
          <cell r="AI423">
            <v>0.1416</v>
          </cell>
          <cell r="AJ423">
            <v>1.95E-2</v>
          </cell>
          <cell r="AK423">
            <v>1.95E-2</v>
          </cell>
          <cell r="AL423">
            <v>1.95E-2</v>
          </cell>
          <cell r="AM423">
            <v>1.95E-2</v>
          </cell>
          <cell r="AN423">
            <v>1.95E-2</v>
          </cell>
          <cell r="AO423">
            <v>1.95E-2</v>
          </cell>
          <cell r="AP423">
            <v>1.95E-2</v>
          </cell>
          <cell r="AQ423">
            <v>1.95E-2</v>
          </cell>
          <cell r="AR423">
            <v>1.95E-2</v>
          </cell>
          <cell r="AS423">
            <v>1.95E-2</v>
          </cell>
          <cell r="AT423">
            <v>1.95E-2</v>
          </cell>
          <cell r="AU423">
            <v>1.95E-2</v>
          </cell>
          <cell r="AV423">
            <v>0.25319999999999998</v>
          </cell>
          <cell r="AW423">
            <v>0.1416</v>
          </cell>
          <cell r="AX423">
            <v>0.1416</v>
          </cell>
          <cell r="AY423">
            <v>0.1416</v>
          </cell>
          <cell r="AZ423">
            <v>0.1416</v>
          </cell>
          <cell r="BA423">
            <v>0.1416</v>
          </cell>
          <cell r="BB423">
            <v>0.1416</v>
          </cell>
          <cell r="BC423">
            <v>0.1416</v>
          </cell>
          <cell r="BD423">
            <v>0.1416</v>
          </cell>
          <cell r="BE423">
            <v>0.03</v>
          </cell>
          <cell r="BF423">
            <v>0.1416</v>
          </cell>
          <cell r="BG423">
            <v>0.1416</v>
          </cell>
          <cell r="BH423">
            <v>1.95E-2</v>
          </cell>
          <cell r="BI423">
            <v>1.95E-2</v>
          </cell>
          <cell r="BJ423">
            <v>1.95E-2</v>
          </cell>
          <cell r="BK423">
            <v>1.95E-2</v>
          </cell>
          <cell r="BL423">
            <v>1.95E-2</v>
          </cell>
          <cell r="BM423">
            <v>1.95E-2</v>
          </cell>
          <cell r="BN423">
            <v>1.95E-2</v>
          </cell>
          <cell r="BO423">
            <v>1.95E-2</v>
          </cell>
          <cell r="BP423">
            <v>1.95E-2</v>
          </cell>
          <cell r="BQ423">
            <v>1.95E-2</v>
          </cell>
          <cell r="BR423">
            <v>1.95E-2</v>
          </cell>
          <cell r="BS423">
            <v>1.95E-2</v>
          </cell>
          <cell r="BT423" t="str">
            <v>CFE</v>
          </cell>
          <cell r="BU423" t="str">
            <v>INT</v>
          </cell>
          <cell r="BV423">
            <v>1.353</v>
          </cell>
          <cell r="BW423">
            <v>1.353</v>
          </cell>
          <cell r="BX423">
            <v>2.1353979366766751</v>
          </cell>
          <cell r="BZ423">
            <v>0</v>
          </cell>
          <cell r="CB423">
            <v>29.04</v>
          </cell>
          <cell r="CC423">
            <v>30</v>
          </cell>
          <cell r="CD423">
            <v>30</v>
          </cell>
        </row>
        <row r="424">
          <cell r="A424">
            <v>1</v>
          </cell>
          <cell r="B424">
            <v>4</v>
          </cell>
          <cell r="C424" t="str">
            <v>ABR</v>
          </cell>
          <cell r="D424">
            <v>44652</v>
          </cell>
          <cell r="E424">
            <v>2022</v>
          </cell>
          <cell r="F424" t="str">
            <v>NIZUC</v>
          </cell>
          <cell r="G424">
            <v>1</v>
          </cell>
          <cell r="H424" t="str">
            <v>DTG</v>
          </cell>
          <cell r="I424">
            <v>44</v>
          </cell>
          <cell r="J424">
            <v>44</v>
          </cell>
          <cell r="K424" t="str">
            <v>ABR</v>
          </cell>
          <cell r="L424">
            <v>1981</v>
          </cell>
          <cell r="M424" t="str">
            <v>PEN</v>
          </cell>
          <cell r="N424" t="str">
            <v>CANCUN</v>
          </cell>
          <cell r="O424" t="str">
            <v>TER</v>
          </cell>
          <cell r="P424">
            <v>29677</v>
          </cell>
          <cell r="Q424">
            <v>1.9843999999999999</v>
          </cell>
          <cell r="R424">
            <v>1.8612</v>
          </cell>
          <cell r="S424">
            <v>38.883683026207542</v>
          </cell>
          <cell r="T424">
            <v>3.2000000000000001E-2</v>
          </cell>
          <cell r="U424">
            <v>2022</v>
          </cell>
          <cell r="V424" t="str">
            <v>S</v>
          </cell>
          <cell r="W424" t="str">
            <v>QROO</v>
          </cell>
          <cell r="X424">
            <v>0.22940000000000002</v>
          </cell>
          <cell r="Y424">
            <v>0.12970000000000001</v>
          </cell>
          <cell r="Z424">
            <v>0.12970000000000001</v>
          </cell>
          <cell r="AA424">
            <v>0.12970000000000001</v>
          </cell>
          <cell r="AB424">
            <v>0.12970000000000001</v>
          </cell>
          <cell r="AC424">
            <v>0.12970000000000001</v>
          </cell>
          <cell r="AD424">
            <v>0.12970000000000001</v>
          </cell>
          <cell r="AE424">
            <v>0.12970000000000001</v>
          </cell>
          <cell r="AF424">
            <v>0.12970000000000001</v>
          </cell>
          <cell r="AG424">
            <v>0.03</v>
          </cell>
          <cell r="AH424">
            <v>0.12970000000000001</v>
          </cell>
          <cell r="AI424">
            <v>0.12970000000000001</v>
          </cell>
          <cell r="AJ424">
            <v>4.2299999999999997E-2</v>
          </cell>
          <cell r="AK424">
            <v>4.2299999999999997E-2</v>
          </cell>
          <cell r="AL424">
            <v>4.2299999999999997E-2</v>
          </cell>
          <cell r="AM424">
            <v>4.2299999999999997E-2</v>
          </cell>
          <cell r="AN424">
            <v>4.2299999999999997E-2</v>
          </cell>
          <cell r="AO424">
            <v>4.2299999999999997E-2</v>
          </cell>
          <cell r="AP424">
            <v>4.2299999999999997E-2</v>
          </cell>
          <cell r="AQ424">
            <v>4.2299999999999997E-2</v>
          </cell>
          <cell r="AR424">
            <v>4.2299999999999997E-2</v>
          </cell>
          <cell r="AS424">
            <v>4.2299999999999997E-2</v>
          </cell>
          <cell r="AT424">
            <v>4.2299999999999997E-2</v>
          </cell>
          <cell r="AU424">
            <v>4.2299999999999997E-2</v>
          </cell>
          <cell r="AV424">
            <v>0.22940000000000002</v>
          </cell>
          <cell r="AW424">
            <v>0.12970000000000001</v>
          </cell>
          <cell r="AX424">
            <v>0.12970000000000001</v>
          </cell>
          <cell r="AY424">
            <v>0.12970000000000001</v>
          </cell>
          <cell r="AZ424">
            <v>0.12970000000000001</v>
          </cell>
          <cell r="BA424">
            <v>0.12970000000000001</v>
          </cell>
          <cell r="BB424">
            <v>0.12970000000000001</v>
          </cell>
          <cell r="BC424">
            <v>0.12970000000000001</v>
          </cell>
          <cell r="BD424">
            <v>0.12970000000000001</v>
          </cell>
          <cell r="BE424">
            <v>0.03</v>
          </cell>
          <cell r="BF424">
            <v>0.12970000000000001</v>
          </cell>
          <cell r="BG424">
            <v>0.12970000000000001</v>
          </cell>
          <cell r="BH424">
            <v>4.2299999999999997E-2</v>
          </cell>
          <cell r="BI424">
            <v>4.2299999999999997E-2</v>
          </cell>
          <cell r="BJ424">
            <v>4.2299999999999997E-2</v>
          </cell>
          <cell r="BK424">
            <v>4.2299999999999997E-2</v>
          </cell>
          <cell r="BL424">
            <v>4.2299999999999997E-2</v>
          </cell>
          <cell r="BM424">
            <v>4.2299999999999997E-2</v>
          </cell>
          <cell r="BN424">
            <v>4.2299999999999997E-2</v>
          </cell>
          <cell r="BO424">
            <v>4.2299999999999997E-2</v>
          </cell>
          <cell r="BP424">
            <v>4.2299999999999997E-2</v>
          </cell>
          <cell r="BQ424">
            <v>4.2299999999999997E-2</v>
          </cell>
          <cell r="BR424">
            <v>4.2299999999999997E-2</v>
          </cell>
          <cell r="BS424">
            <v>4.2299999999999997E-2</v>
          </cell>
          <cell r="BT424" t="str">
            <v>CFE</v>
          </cell>
          <cell r="BU424" t="str">
            <v>INT</v>
          </cell>
          <cell r="BV424">
            <v>1.9843999999999999</v>
          </cell>
          <cell r="BW424">
            <v>1.9843999999999999</v>
          </cell>
          <cell r="BX424">
            <v>3.1319169737924568</v>
          </cell>
          <cell r="BZ424">
            <v>0</v>
          </cell>
          <cell r="CB424">
            <v>42.591999999999999</v>
          </cell>
          <cell r="CC424">
            <v>44</v>
          </cell>
          <cell r="CD424">
            <v>44</v>
          </cell>
        </row>
        <row r="425">
          <cell r="A425">
            <v>1</v>
          </cell>
          <cell r="B425">
            <v>4</v>
          </cell>
          <cell r="C425" t="str">
            <v>ABR</v>
          </cell>
          <cell r="D425">
            <v>44652</v>
          </cell>
          <cell r="E425">
            <v>2022</v>
          </cell>
          <cell r="F425" t="str">
            <v>NIZUC</v>
          </cell>
          <cell r="G425">
            <v>2</v>
          </cell>
          <cell r="H425" t="str">
            <v>DTG</v>
          </cell>
          <cell r="I425">
            <v>44</v>
          </cell>
          <cell r="J425">
            <v>44</v>
          </cell>
          <cell r="K425" t="str">
            <v>ABR</v>
          </cell>
          <cell r="L425">
            <v>1981</v>
          </cell>
          <cell r="M425" t="str">
            <v>PEN</v>
          </cell>
          <cell r="N425" t="str">
            <v>CANCUN</v>
          </cell>
          <cell r="O425" t="str">
            <v>TER</v>
          </cell>
          <cell r="P425">
            <v>29677</v>
          </cell>
          <cell r="Q425">
            <v>1.9843999999999999</v>
          </cell>
          <cell r="R425">
            <v>11.633600000000001</v>
          </cell>
          <cell r="S425">
            <v>38.883683026207542</v>
          </cell>
          <cell r="T425">
            <v>3.2000000000000001E-2</v>
          </cell>
          <cell r="U425">
            <v>2022</v>
          </cell>
          <cell r="V425" t="str">
            <v>S</v>
          </cell>
          <cell r="W425" t="str">
            <v>QROO</v>
          </cell>
          <cell r="X425">
            <v>0.22879999999999998</v>
          </cell>
          <cell r="Y425">
            <v>0.12939999999999999</v>
          </cell>
          <cell r="Z425">
            <v>0.12939999999999999</v>
          </cell>
          <cell r="AA425">
            <v>0.12939999999999999</v>
          </cell>
          <cell r="AB425">
            <v>0.12939999999999999</v>
          </cell>
          <cell r="AC425">
            <v>0.12939999999999999</v>
          </cell>
          <cell r="AD425">
            <v>0.12939999999999999</v>
          </cell>
          <cell r="AE425">
            <v>0.12939999999999999</v>
          </cell>
          <cell r="AF425">
            <v>0.12939999999999999</v>
          </cell>
          <cell r="AG425">
            <v>0.03</v>
          </cell>
          <cell r="AH425">
            <v>0.12939999999999999</v>
          </cell>
          <cell r="AI425">
            <v>0.12939999999999999</v>
          </cell>
          <cell r="AJ425">
            <v>0.26440000000000002</v>
          </cell>
          <cell r="AK425">
            <v>0.26440000000000002</v>
          </cell>
          <cell r="AL425">
            <v>0.26440000000000002</v>
          </cell>
          <cell r="AM425">
            <v>0.26440000000000002</v>
          </cell>
          <cell r="AN425">
            <v>0.26440000000000002</v>
          </cell>
          <cell r="AO425">
            <v>0.26440000000000002</v>
          </cell>
          <cell r="AP425">
            <v>0.26440000000000002</v>
          </cell>
          <cell r="AQ425">
            <v>0.26440000000000002</v>
          </cell>
          <cell r="AR425">
            <v>0.26440000000000002</v>
          </cell>
          <cell r="AS425">
            <v>0.26440000000000002</v>
          </cell>
          <cell r="AT425">
            <v>0.26440000000000002</v>
          </cell>
          <cell r="AU425">
            <v>0.26440000000000002</v>
          </cell>
          <cell r="AV425">
            <v>0.22879999999999998</v>
          </cell>
          <cell r="AW425">
            <v>0.12939999999999999</v>
          </cell>
          <cell r="AX425">
            <v>0.12939999999999999</v>
          </cell>
          <cell r="AY425">
            <v>0.12939999999999999</v>
          </cell>
          <cell r="AZ425">
            <v>0.12939999999999999</v>
          </cell>
          <cell r="BA425">
            <v>0.12939999999999999</v>
          </cell>
          <cell r="BB425">
            <v>0.12939999999999999</v>
          </cell>
          <cell r="BC425">
            <v>0.12939999999999999</v>
          </cell>
          <cell r="BD425">
            <v>0.12939999999999999</v>
          </cell>
          <cell r="BE425">
            <v>0.03</v>
          </cell>
          <cell r="BF425">
            <v>0.12939999999999999</v>
          </cell>
          <cell r="BG425">
            <v>0.12939999999999999</v>
          </cell>
          <cell r="BH425">
            <v>0.26440000000000002</v>
          </cell>
          <cell r="BI425">
            <v>0.26440000000000002</v>
          </cell>
          <cell r="BJ425">
            <v>0.26440000000000002</v>
          </cell>
          <cell r="BK425">
            <v>0.26440000000000002</v>
          </cell>
          <cell r="BL425">
            <v>0.26440000000000002</v>
          </cell>
          <cell r="BM425">
            <v>0.26440000000000002</v>
          </cell>
          <cell r="BN425">
            <v>0.26440000000000002</v>
          </cell>
          <cell r="BO425">
            <v>0.26440000000000002</v>
          </cell>
          <cell r="BP425">
            <v>0.26440000000000002</v>
          </cell>
          <cell r="BQ425">
            <v>0.26440000000000002</v>
          </cell>
          <cell r="BR425">
            <v>0.26440000000000002</v>
          </cell>
          <cell r="BS425">
            <v>0.26440000000000002</v>
          </cell>
          <cell r="BT425" t="str">
            <v>CFE</v>
          </cell>
          <cell r="BU425" t="str">
            <v>INT</v>
          </cell>
          <cell r="BV425">
            <v>1.9843999999999999</v>
          </cell>
          <cell r="BW425">
            <v>1.9843999999999999</v>
          </cell>
          <cell r="BX425">
            <v>3.1319169737924568</v>
          </cell>
          <cell r="BZ425">
            <v>0</v>
          </cell>
          <cell r="CB425">
            <v>42.591999999999999</v>
          </cell>
          <cell r="CC425">
            <v>44</v>
          </cell>
          <cell r="CD425">
            <v>44</v>
          </cell>
        </row>
        <row r="426">
          <cell r="A426">
            <v>1</v>
          </cell>
          <cell r="B426">
            <v>8</v>
          </cell>
          <cell r="C426" t="str">
            <v>ABR</v>
          </cell>
          <cell r="D426">
            <v>44652</v>
          </cell>
          <cell r="E426">
            <v>2022</v>
          </cell>
          <cell r="F426" t="str">
            <v>CANCÚN</v>
          </cell>
          <cell r="G426">
            <v>5</v>
          </cell>
          <cell r="H426" t="str">
            <v>DTG</v>
          </cell>
          <cell r="I426">
            <v>44</v>
          </cell>
          <cell r="J426">
            <v>44</v>
          </cell>
          <cell r="K426" t="str">
            <v>AGO</v>
          </cell>
          <cell r="L426">
            <v>1981</v>
          </cell>
          <cell r="M426" t="str">
            <v>PEN</v>
          </cell>
          <cell r="N426" t="str">
            <v>CANCUN</v>
          </cell>
          <cell r="O426" t="str">
            <v>TER</v>
          </cell>
          <cell r="P426">
            <v>29799</v>
          </cell>
          <cell r="Q426">
            <v>1.9843999999999999</v>
          </cell>
          <cell r="R426">
            <v>13.6488</v>
          </cell>
          <cell r="S426">
            <v>38.883683026207542</v>
          </cell>
          <cell r="T426">
            <v>3.2000000000000001E-2</v>
          </cell>
          <cell r="U426">
            <v>2022</v>
          </cell>
          <cell r="V426" t="str">
            <v>S</v>
          </cell>
          <cell r="W426" t="str">
            <v>QROO</v>
          </cell>
          <cell r="X426">
            <v>4.02E-2</v>
          </cell>
          <cell r="Y426">
            <v>3.5099999999999999E-2</v>
          </cell>
          <cell r="Z426">
            <v>3.5099999999999999E-2</v>
          </cell>
          <cell r="AA426">
            <v>3.5099999999999999E-2</v>
          </cell>
          <cell r="AB426">
            <v>3.5099999999999999E-2</v>
          </cell>
          <cell r="AC426">
            <v>3.5099999999999999E-2</v>
          </cell>
          <cell r="AD426">
            <v>3.5099999999999999E-2</v>
          </cell>
          <cell r="AE426">
            <v>3.5099999999999999E-2</v>
          </cell>
          <cell r="AF426">
            <v>3.5099999999999999E-2</v>
          </cell>
          <cell r="AG426">
            <v>0.03</v>
          </cell>
          <cell r="AH426">
            <v>3.5099999999999999E-2</v>
          </cell>
          <cell r="AI426">
            <v>3.5099999999999999E-2</v>
          </cell>
          <cell r="AJ426">
            <v>0.31019999999999998</v>
          </cell>
          <cell r="AK426">
            <v>0.31019999999999998</v>
          </cell>
          <cell r="AL426">
            <v>0.31019999999999998</v>
          </cell>
          <cell r="AM426">
            <v>0.31019999999999998</v>
          </cell>
          <cell r="AN426">
            <v>0.31019999999999998</v>
          </cell>
          <cell r="AO426">
            <v>0.31019999999999998</v>
          </cell>
          <cell r="AP426">
            <v>0.31019999999999998</v>
          </cell>
          <cell r="AQ426">
            <v>0.31019999999999998</v>
          </cell>
          <cell r="AR426">
            <v>0.31019999999999998</v>
          </cell>
          <cell r="AS426">
            <v>0.31019999999999998</v>
          </cell>
          <cell r="AT426">
            <v>0.31019999999999998</v>
          </cell>
          <cell r="AU426">
            <v>0.31019999999999998</v>
          </cell>
          <cell r="AV426">
            <v>4.02E-2</v>
          </cell>
          <cell r="AW426">
            <v>3.5099999999999999E-2</v>
          </cell>
          <cell r="AX426">
            <v>3.5099999999999999E-2</v>
          </cell>
          <cell r="AY426">
            <v>3.5099999999999999E-2</v>
          </cell>
          <cell r="AZ426">
            <v>3.5099999999999999E-2</v>
          </cell>
          <cell r="BA426">
            <v>3.5099999999999999E-2</v>
          </cell>
          <cell r="BB426">
            <v>3.5099999999999999E-2</v>
          </cell>
          <cell r="BC426">
            <v>3.5099999999999999E-2</v>
          </cell>
          <cell r="BD426">
            <v>3.5099999999999999E-2</v>
          </cell>
          <cell r="BE426">
            <v>0.03</v>
          </cell>
          <cell r="BF426">
            <v>3.5099999999999999E-2</v>
          </cell>
          <cell r="BG426">
            <v>3.5099999999999999E-2</v>
          </cell>
          <cell r="BH426">
            <v>0.31019999999999998</v>
          </cell>
          <cell r="BI426">
            <v>0.31019999999999998</v>
          </cell>
          <cell r="BJ426">
            <v>0.31019999999999998</v>
          </cell>
          <cell r="BK426">
            <v>0.31019999999999998</v>
          </cell>
          <cell r="BL426">
            <v>0.31019999999999998</v>
          </cell>
          <cell r="BM426">
            <v>0.31019999999999998</v>
          </cell>
          <cell r="BN426">
            <v>0.31019999999999998</v>
          </cell>
          <cell r="BO426">
            <v>0.31019999999999998</v>
          </cell>
          <cell r="BP426">
            <v>0.31019999999999998</v>
          </cell>
          <cell r="BQ426">
            <v>0.31019999999999998</v>
          </cell>
          <cell r="BR426">
            <v>0.31019999999999998</v>
          </cell>
          <cell r="BS426">
            <v>0.31019999999999998</v>
          </cell>
          <cell r="BT426" t="str">
            <v>CFE</v>
          </cell>
          <cell r="BU426" t="str">
            <v>INT</v>
          </cell>
          <cell r="BV426">
            <v>1.9843999999999999</v>
          </cell>
          <cell r="BW426">
            <v>1.9843999999999999</v>
          </cell>
          <cell r="BX426">
            <v>3.1319169737924568</v>
          </cell>
          <cell r="BZ426">
            <v>0</v>
          </cell>
          <cell r="CB426">
            <v>42.591999999999999</v>
          </cell>
          <cell r="CC426">
            <v>44</v>
          </cell>
          <cell r="CD426">
            <v>44</v>
          </cell>
        </row>
        <row r="427">
          <cell r="A427">
            <v>1</v>
          </cell>
          <cell r="B427">
            <v>12</v>
          </cell>
          <cell r="C427" t="str">
            <v>ABR</v>
          </cell>
          <cell r="D427">
            <v>44652</v>
          </cell>
          <cell r="E427">
            <v>2022</v>
          </cell>
          <cell r="F427" t="str">
            <v>LOS CABOS</v>
          </cell>
          <cell r="G427">
            <v>2</v>
          </cell>
          <cell r="H427" t="str">
            <v>DTG</v>
          </cell>
          <cell r="I427">
            <v>27.43</v>
          </cell>
          <cell r="J427">
            <v>27.43</v>
          </cell>
          <cell r="K427" t="str">
            <v>DIC</v>
          </cell>
          <cell r="L427">
            <v>1981</v>
          </cell>
          <cell r="M427" t="str">
            <v>BACS</v>
          </cell>
          <cell r="N427" t="str">
            <v>CABOS</v>
          </cell>
          <cell r="O427" t="str">
            <v>TER</v>
          </cell>
          <cell r="P427">
            <v>29921</v>
          </cell>
          <cell r="Q427">
            <v>1.237093</v>
          </cell>
          <cell r="R427">
            <v>1.3715000000000002</v>
          </cell>
          <cell r="S427">
            <v>24.135656999999998</v>
          </cell>
          <cell r="T427">
            <v>2.1000000000000001E-2</v>
          </cell>
          <cell r="U427">
            <v>2022</v>
          </cell>
          <cell r="V427" t="str">
            <v>N</v>
          </cell>
          <cell r="W427" t="str">
            <v>BCS</v>
          </cell>
          <cell r="X427">
            <v>0.08</v>
          </cell>
          <cell r="Y427">
            <v>0.08</v>
          </cell>
          <cell r="Z427">
            <v>0.08</v>
          </cell>
          <cell r="AA427">
            <v>0.08</v>
          </cell>
          <cell r="AB427">
            <v>0.08</v>
          </cell>
          <cell r="AC427">
            <v>0.08</v>
          </cell>
          <cell r="AD427">
            <v>0.08</v>
          </cell>
          <cell r="AE427">
            <v>0.08</v>
          </cell>
          <cell r="AF427">
            <v>0.08</v>
          </cell>
          <cell r="AG427">
            <v>0.08</v>
          </cell>
          <cell r="AH427">
            <v>0.08</v>
          </cell>
          <cell r="AI427">
            <v>0.08</v>
          </cell>
          <cell r="AJ427">
            <v>0.05</v>
          </cell>
          <cell r="AK427">
            <v>0.05</v>
          </cell>
          <cell r="AL427">
            <v>0.05</v>
          </cell>
          <cell r="AM427">
            <v>0.05</v>
          </cell>
          <cell r="AN427">
            <v>0.05</v>
          </cell>
          <cell r="AO427">
            <v>0.05</v>
          </cell>
          <cell r="AP427">
            <v>0.05</v>
          </cell>
          <cell r="AQ427">
            <v>0.05</v>
          </cell>
          <cell r="AR427">
            <v>0.05</v>
          </cell>
          <cell r="AS427">
            <v>0.05</v>
          </cell>
          <cell r="AT427">
            <v>0.05</v>
          </cell>
          <cell r="AU427">
            <v>0.05</v>
          </cell>
          <cell r="AV427">
            <v>0.08</v>
          </cell>
          <cell r="AW427">
            <v>0.08</v>
          </cell>
          <cell r="AX427">
            <v>0.08</v>
          </cell>
          <cell r="AY427">
            <v>0.08</v>
          </cell>
          <cell r="AZ427">
            <v>0.08</v>
          </cell>
          <cell r="BA427">
            <v>0.08</v>
          </cell>
          <cell r="BB427">
            <v>0.08</v>
          </cell>
          <cell r="BC427">
            <v>0.08</v>
          </cell>
          <cell r="BD427">
            <v>0.08</v>
          </cell>
          <cell r="BE427">
            <v>0.08</v>
          </cell>
          <cell r="BF427">
            <v>0.08</v>
          </cell>
          <cell r="BG427">
            <v>0.08</v>
          </cell>
          <cell r="BH427">
            <v>0.05</v>
          </cell>
          <cell r="BI427">
            <v>0.05</v>
          </cell>
          <cell r="BJ427">
            <v>0.05</v>
          </cell>
          <cell r="BK427">
            <v>0.05</v>
          </cell>
          <cell r="BL427">
            <v>0.05</v>
          </cell>
          <cell r="BM427">
            <v>0.05</v>
          </cell>
          <cell r="BN427">
            <v>0.05</v>
          </cell>
          <cell r="BO427">
            <v>0.05</v>
          </cell>
          <cell r="BP427">
            <v>0.05</v>
          </cell>
          <cell r="BQ427">
            <v>0.05</v>
          </cell>
          <cell r="BR427">
            <v>0.05</v>
          </cell>
          <cell r="BS427">
            <v>0.05</v>
          </cell>
          <cell r="BT427" t="str">
            <v>CFE</v>
          </cell>
          <cell r="BU427" t="str">
            <v>BACS</v>
          </cell>
          <cell r="BV427">
            <v>1.237093</v>
          </cell>
          <cell r="BW427">
            <v>1.237093</v>
          </cell>
          <cell r="BX427">
            <v>2.0572499999999998</v>
          </cell>
          <cell r="BZ427">
            <v>0</v>
          </cell>
          <cell r="CB427">
            <v>26.85397</v>
          </cell>
          <cell r="CC427">
            <v>27.43</v>
          </cell>
          <cell r="CD427">
            <v>27.43</v>
          </cell>
        </row>
        <row r="428">
          <cell r="A428">
            <v>1</v>
          </cell>
          <cell r="B428">
            <v>11</v>
          </cell>
          <cell r="C428" t="str">
            <v>ABR</v>
          </cell>
          <cell r="D428">
            <v>44287</v>
          </cell>
          <cell r="E428">
            <v>2021</v>
          </cell>
          <cell r="F428" t="str">
            <v>CABORCA</v>
          </cell>
          <cell r="G428">
            <v>2</v>
          </cell>
          <cell r="H428" t="str">
            <v>DTG</v>
          </cell>
          <cell r="I428">
            <v>30</v>
          </cell>
          <cell r="J428">
            <v>30</v>
          </cell>
          <cell r="K428" t="str">
            <v>NOV</v>
          </cell>
          <cell r="L428">
            <v>1981</v>
          </cell>
          <cell r="M428" t="str">
            <v>NOR</v>
          </cell>
          <cell r="N428" t="str">
            <v>HERMOSILL</v>
          </cell>
          <cell r="O428" t="str">
            <v>TER</v>
          </cell>
          <cell r="P428">
            <v>29891</v>
          </cell>
          <cell r="Q428">
            <v>1.353</v>
          </cell>
          <cell r="R428">
            <v>0.03</v>
          </cell>
          <cell r="S428">
            <v>26.511602063323323</v>
          </cell>
          <cell r="T428">
            <v>3.2000000000000001E-2</v>
          </cell>
          <cell r="U428">
            <v>2021</v>
          </cell>
          <cell r="V428" t="str">
            <v>N</v>
          </cell>
          <cell r="W428" t="str">
            <v>SON</v>
          </cell>
          <cell r="X428">
            <v>1.9E-2</v>
          </cell>
          <cell r="Y428">
            <v>1.9300000000000001E-2</v>
          </cell>
          <cell r="Z428">
            <v>1.9300000000000001E-2</v>
          </cell>
          <cell r="AA428">
            <v>1.9300000000000001E-2</v>
          </cell>
          <cell r="AB428">
            <v>1.2999999999999999E-2</v>
          </cell>
          <cell r="AC428">
            <v>1.2999999999999999E-2</v>
          </cell>
          <cell r="AD428">
            <v>1.9E-2</v>
          </cell>
          <cell r="AE428">
            <v>1.9E-2</v>
          </cell>
          <cell r="AF428">
            <v>1.9E-2</v>
          </cell>
          <cell r="AG428">
            <v>1.9300000000000001E-2</v>
          </cell>
          <cell r="AH428">
            <v>1.9300000000000001E-2</v>
          </cell>
          <cell r="AI428">
            <v>1.9E-2</v>
          </cell>
          <cell r="AJ428">
            <v>1E-3</v>
          </cell>
          <cell r="AK428">
            <v>1E-3</v>
          </cell>
          <cell r="AL428">
            <v>1E-3</v>
          </cell>
          <cell r="AM428">
            <v>1E-3</v>
          </cell>
          <cell r="AN428">
            <v>1E-3</v>
          </cell>
          <cell r="AO428">
            <v>1E-3</v>
          </cell>
          <cell r="AP428">
            <v>1E-3</v>
          </cell>
          <cell r="AQ428">
            <v>1E-3</v>
          </cell>
          <cell r="AR428">
            <v>1E-3</v>
          </cell>
          <cell r="AS428">
            <v>1E-3</v>
          </cell>
          <cell r="AT428">
            <v>1E-3</v>
          </cell>
          <cell r="AU428">
            <v>1E-3</v>
          </cell>
          <cell r="AV428">
            <v>1.9E-2</v>
          </cell>
          <cell r="AW428">
            <v>1.9300000000000001E-2</v>
          </cell>
          <cell r="AX428">
            <v>1.9300000000000001E-2</v>
          </cell>
          <cell r="AY428">
            <v>1.9300000000000001E-2</v>
          </cell>
          <cell r="AZ428">
            <v>1.2999999999999999E-2</v>
          </cell>
          <cell r="BA428">
            <v>1.2999999999999999E-2</v>
          </cell>
          <cell r="BB428">
            <v>1.9E-2</v>
          </cell>
          <cell r="BC428">
            <v>1.9E-2</v>
          </cell>
          <cell r="BD428">
            <v>1.9E-2</v>
          </cell>
          <cell r="BE428">
            <v>1.9300000000000001E-2</v>
          </cell>
          <cell r="BF428">
            <v>1.9300000000000001E-2</v>
          </cell>
          <cell r="BG428">
            <v>1.9E-2</v>
          </cell>
          <cell r="BH428">
            <v>1E-3</v>
          </cell>
          <cell r="BI428">
            <v>1E-3</v>
          </cell>
          <cell r="BJ428">
            <v>1E-3</v>
          </cell>
          <cell r="BK428">
            <v>1E-3</v>
          </cell>
          <cell r="BL428">
            <v>1E-3</v>
          </cell>
          <cell r="BM428">
            <v>1E-3</v>
          </cell>
          <cell r="BN428">
            <v>1E-3</v>
          </cell>
          <cell r="BO428">
            <v>1E-3</v>
          </cell>
          <cell r="BP428">
            <v>1E-3</v>
          </cell>
          <cell r="BQ428">
            <v>1E-3</v>
          </cell>
          <cell r="BR428">
            <v>1E-3</v>
          </cell>
          <cell r="BS428">
            <v>1E-3</v>
          </cell>
          <cell r="BT428" t="str">
            <v>CFE</v>
          </cell>
          <cell r="BU428" t="str">
            <v>INT</v>
          </cell>
          <cell r="BV428">
            <v>1.353</v>
          </cell>
          <cell r="BW428">
            <v>1.353</v>
          </cell>
          <cell r="BX428">
            <v>2.1353979366766751</v>
          </cell>
          <cell r="BZ428">
            <v>0</v>
          </cell>
          <cell r="CB428">
            <v>29.04</v>
          </cell>
          <cell r="CC428">
            <v>30</v>
          </cell>
          <cell r="CD428">
            <v>30</v>
          </cell>
        </row>
        <row r="429">
          <cell r="A429">
            <v>1</v>
          </cell>
          <cell r="B429">
            <v>1</v>
          </cell>
          <cell r="C429" t="str">
            <v>NOV</v>
          </cell>
          <cell r="D429">
            <v>47788</v>
          </cell>
          <cell r="E429">
            <v>2030</v>
          </cell>
          <cell r="F429" t="str">
            <v>TIJUANA 1 Y 2</v>
          </cell>
          <cell r="G429" t="str">
            <v>4,5,6</v>
          </cell>
          <cell r="H429" t="str">
            <v>TG</v>
          </cell>
          <cell r="I429">
            <v>135</v>
          </cell>
          <cell r="J429">
            <v>135</v>
          </cell>
          <cell r="K429" t="str">
            <v>ENE</v>
          </cell>
          <cell r="L429">
            <v>2014</v>
          </cell>
          <cell r="M429" t="str">
            <v>BC</v>
          </cell>
          <cell r="N429" t="str">
            <v>TIJUANA</v>
          </cell>
          <cell r="O429" t="str">
            <v>TER</v>
          </cell>
          <cell r="P429">
            <v>41640</v>
          </cell>
          <cell r="Q429">
            <v>6.0884999999999998</v>
          </cell>
          <cell r="R429">
            <v>2.6459999999999999</v>
          </cell>
          <cell r="S429">
            <v>118.78649999999999</v>
          </cell>
          <cell r="T429">
            <v>2.1000000000000001E-2</v>
          </cell>
          <cell r="U429">
            <v>2030</v>
          </cell>
          <cell r="V429" t="str">
            <v>S</v>
          </cell>
          <cell r="W429" t="str">
            <v>BCN</v>
          </cell>
          <cell r="X429">
            <v>4.4499999999999998E-2</v>
          </cell>
          <cell r="Y429">
            <v>4.4499999999999998E-2</v>
          </cell>
          <cell r="Z429">
            <v>4.4499999999999998E-2</v>
          </cell>
          <cell r="AA429">
            <v>4.4499999999999998E-2</v>
          </cell>
          <cell r="AB429">
            <v>4.4499999999999998E-2</v>
          </cell>
          <cell r="AC429">
            <v>4.4499999999999998E-2</v>
          </cell>
          <cell r="AD429">
            <v>4.4499999999999998E-2</v>
          </cell>
          <cell r="AE429">
            <v>4.4499999999999998E-2</v>
          </cell>
          <cell r="AF429">
            <v>4.4499999999999998E-2</v>
          </cell>
          <cell r="AG429">
            <v>4.4499999999999998E-2</v>
          </cell>
          <cell r="AH429">
            <v>4.4499999999999998E-2</v>
          </cell>
          <cell r="AI429">
            <v>4.4499999999999998E-2</v>
          </cell>
          <cell r="AJ429">
            <v>1.9599999999999999E-2</v>
          </cell>
          <cell r="AK429">
            <v>1.9599999999999999E-2</v>
          </cell>
          <cell r="AL429">
            <v>1.9599999999999999E-2</v>
          </cell>
          <cell r="AM429">
            <v>1.9599999999999999E-2</v>
          </cell>
          <cell r="AN429">
            <v>1.9599999999999999E-2</v>
          </cell>
          <cell r="AO429">
            <v>1.9599999999999999E-2</v>
          </cell>
          <cell r="AP429">
            <v>1.9599999999999999E-2</v>
          </cell>
          <cell r="AQ429">
            <v>1.9599999999999999E-2</v>
          </cell>
          <cell r="AR429">
            <v>1.9599999999999999E-2</v>
          </cell>
          <cell r="AS429">
            <v>1.9599999999999999E-2</v>
          </cell>
          <cell r="AT429">
            <v>1.9599999999999999E-2</v>
          </cell>
          <cell r="AU429">
            <v>1.9599999999999999E-2</v>
          </cell>
          <cell r="AV429">
            <v>4.4499999999999998E-2</v>
          </cell>
          <cell r="AW429">
            <v>4.4499999999999998E-2</v>
          </cell>
          <cell r="AX429">
            <v>4.4499999999999998E-2</v>
          </cell>
          <cell r="AY429">
            <v>4.4499999999999998E-2</v>
          </cell>
          <cell r="AZ429">
            <v>4.4499999999999998E-2</v>
          </cell>
          <cell r="BA429">
            <v>4.4499999999999998E-2</v>
          </cell>
          <cell r="BB429">
            <v>4.4499999999999998E-2</v>
          </cell>
          <cell r="BC429">
            <v>4.4499999999999998E-2</v>
          </cell>
          <cell r="BD429">
            <v>4.4499999999999998E-2</v>
          </cell>
          <cell r="BE429">
            <v>4.4499999999999998E-2</v>
          </cell>
          <cell r="BF429">
            <v>4.4499999999999998E-2</v>
          </cell>
          <cell r="BG429">
            <v>4.4499999999999998E-2</v>
          </cell>
          <cell r="BH429">
            <v>1.9599999999999999E-2</v>
          </cell>
          <cell r="BI429">
            <v>1.9599999999999999E-2</v>
          </cell>
          <cell r="BJ429">
            <v>1.9599999999999999E-2</v>
          </cell>
          <cell r="BK429">
            <v>1.9599999999999999E-2</v>
          </cell>
          <cell r="BL429">
            <v>1.9599999999999999E-2</v>
          </cell>
          <cell r="BM429">
            <v>1.9599999999999999E-2</v>
          </cell>
          <cell r="BN429">
            <v>1.9599999999999999E-2</v>
          </cell>
          <cell r="BO429">
            <v>1.9599999999999999E-2</v>
          </cell>
          <cell r="BP429">
            <v>1.9599999999999999E-2</v>
          </cell>
          <cell r="BQ429">
            <v>1.9599999999999999E-2</v>
          </cell>
          <cell r="BR429">
            <v>1.9599999999999999E-2</v>
          </cell>
          <cell r="BS429">
            <v>1.9599999999999999E-2</v>
          </cell>
          <cell r="BT429" t="str">
            <v>CFE</v>
          </cell>
          <cell r="BU429" t="str">
            <v>BC</v>
          </cell>
          <cell r="BV429">
            <v>6.0884999999999998</v>
          </cell>
          <cell r="BW429">
            <v>6.0884999999999998</v>
          </cell>
          <cell r="BX429">
            <v>10.125</v>
          </cell>
          <cell r="BY429">
            <v>0</v>
          </cell>
          <cell r="BZ429">
            <v>0</v>
          </cell>
          <cell r="CB429">
            <v>132.16499999999999</v>
          </cell>
          <cell r="CC429">
            <v>135</v>
          </cell>
          <cell r="CD429">
            <v>135</v>
          </cell>
        </row>
        <row r="430">
          <cell r="A430">
            <v>1</v>
          </cell>
          <cell r="B430">
            <v>2</v>
          </cell>
          <cell r="C430" t="str">
            <v>ABR</v>
          </cell>
          <cell r="D430">
            <v>45017</v>
          </cell>
          <cell r="E430">
            <v>2023</v>
          </cell>
          <cell r="F430" t="str">
            <v>CIPRÉS</v>
          </cell>
          <cell r="G430">
            <v>1</v>
          </cell>
          <cell r="H430" t="str">
            <v>DTG</v>
          </cell>
          <cell r="I430">
            <v>27.43</v>
          </cell>
          <cell r="J430">
            <v>27.43</v>
          </cell>
          <cell r="K430" t="str">
            <v>FEB</v>
          </cell>
          <cell r="L430">
            <v>1982</v>
          </cell>
          <cell r="M430" t="str">
            <v>BC</v>
          </cell>
          <cell r="N430" t="str">
            <v>TIJUANA</v>
          </cell>
          <cell r="O430" t="str">
            <v>TER</v>
          </cell>
          <cell r="P430">
            <v>29983</v>
          </cell>
          <cell r="Q430">
            <v>1.237093</v>
          </cell>
          <cell r="R430">
            <v>0.14263599999999999</v>
          </cell>
          <cell r="S430">
            <v>24.135656999999998</v>
          </cell>
          <cell r="T430">
            <v>2.1000000000000001E-2</v>
          </cell>
          <cell r="U430">
            <v>2023</v>
          </cell>
          <cell r="V430" t="str">
            <v>S</v>
          </cell>
          <cell r="W430" t="str">
            <v>BCN</v>
          </cell>
          <cell r="X430">
            <v>0.104</v>
          </cell>
          <cell r="Y430">
            <v>0.104</v>
          </cell>
          <cell r="Z430">
            <v>0.104</v>
          </cell>
          <cell r="AA430">
            <v>0.104</v>
          </cell>
          <cell r="AB430">
            <v>0.104</v>
          </cell>
          <cell r="AC430">
            <v>0.104</v>
          </cell>
          <cell r="AD430">
            <v>0.104</v>
          </cell>
          <cell r="AE430">
            <v>0.104</v>
          </cell>
          <cell r="AF430">
            <v>0.104</v>
          </cell>
          <cell r="AG430">
            <v>0.104</v>
          </cell>
          <cell r="AH430">
            <v>0.104</v>
          </cell>
          <cell r="AI430">
            <v>0.104</v>
          </cell>
          <cell r="AJ430">
            <v>5.1999999999999998E-3</v>
          </cell>
          <cell r="AK430">
            <v>5.1999999999999998E-3</v>
          </cell>
          <cell r="AL430">
            <v>5.1999999999999998E-3</v>
          </cell>
          <cell r="AM430">
            <v>5.1999999999999998E-3</v>
          </cell>
          <cell r="AN430">
            <v>5.1999999999999998E-3</v>
          </cell>
          <cell r="AO430">
            <v>5.1999999999999998E-3</v>
          </cell>
          <cell r="AP430">
            <v>5.1999999999999998E-3</v>
          </cell>
          <cell r="AQ430">
            <v>5.1999999999999998E-3</v>
          </cell>
          <cell r="AR430">
            <v>5.1999999999999998E-3</v>
          </cell>
          <cell r="AS430">
            <v>5.1999999999999998E-3</v>
          </cell>
          <cell r="AT430">
            <v>5.1999999999999998E-3</v>
          </cell>
          <cell r="AU430">
            <v>5.1999999999999998E-3</v>
          </cell>
          <cell r="AV430">
            <v>0.104</v>
          </cell>
          <cell r="AW430">
            <v>0.104</v>
          </cell>
          <cell r="AX430">
            <v>0.104</v>
          </cell>
          <cell r="AY430">
            <v>0.104</v>
          </cell>
          <cell r="AZ430">
            <v>0.104</v>
          </cell>
          <cell r="BA430">
            <v>0.104</v>
          </cell>
          <cell r="BB430">
            <v>0.104</v>
          </cell>
          <cell r="BC430">
            <v>0.104</v>
          </cell>
          <cell r="BD430">
            <v>0.104</v>
          </cell>
          <cell r="BE430">
            <v>0.104</v>
          </cell>
          <cell r="BF430">
            <v>0.104</v>
          </cell>
          <cell r="BG430">
            <v>0.104</v>
          </cell>
          <cell r="BH430">
            <v>5.1999999999999998E-3</v>
          </cell>
          <cell r="BI430">
            <v>5.1999999999999998E-3</v>
          </cell>
          <cell r="BJ430">
            <v>5.1999999999999998E-3</v>
          </cell>
          <cell r="BK430">
            <v>5.1999999999999998E-3</v>
          </cell>
          <cell r="BL430">
            <v>5.1999999999999998E-3</v>
          </cell>
          <cell r="BM430">
            <v>5.1999999999999998E-3</v>
          </cell>
          <cell r="BN430">
            <v>5.1999999999999998E-3</v>
          </cell>
          <cell r="BO430">
            <v>5.1999999999999998E-3</v>
          </cell>
          <cell r="BP430">
            <v>5.1999999999999998E-3</v>
          </cell>
          <cell r="BQ430">
            <v>5.1999999999999998E-3</v>
          </cell>
          <cell r="BR430">
            <v>5.1999999999999998E-3</v>
          </cell>
          <cell r="BS430">
            <v>5.1999999999999998E-3</v>
          </cell>
          <cell r="BT430" t="str">
            <v>CFE</v>
          </cell>
          <cell r="BU430" t="str">
            <v>BC</v>
          </cell>
          <cell r="BV430">
            <v>1.237093</v>
          </cell>
          <cell r="BW430">
            <v>1.237093</v>
          </cell>
          <cell r="BX430">
            <v>2.0572499999999998</v>
          </cell>
          <cell r="BZ430">
            <v>0</v>
          </cell>
          <cell r="CB430">
            <v>26.85397</v>
          </cell>
          <cell r="CC430">
            <v>27.43</v>
          </cell>
          <cell r="CD430">
            <v>27.43</v>
          </cell>
        </row>
        <row r="431">
          <cell r="A431">
            <v>1</v>
          </cell>
          <cell r="B431">
            <v>7</v>
          </cell>
          <cell r="C431" t="str">
            <v>ABR</v>
          </cell>
          <cell r="D431">
            <v>43191</v>
          </cell>
          <cell r="E431">
            <v>2018</v>
          </cell>
          <cell r="F431" t="str">
            <v>TIJUANA 1 Y 2</v>
          </cell>
          <cell r="G431">
            <v>1</v>
          </cell>
          <cell r="H431" t="str">
            <v>TG</v>
          </cell>
          <cell r="I431">
            <v>60</v>
          </cell>
          <cell r="J431">
            <v>60</v>
          </cell>
          <cell r="K431" t="str">
            <v>JUL</v>
          </cell>
          <cell r="L431">
            <v>1982</v>
          </cell>
          <cell r="M431" t="str">
            <v>BC</v>
          </cell>
          <cell r="N431" t="str">
            <v>TIJUANA</v>
          </cell>
          <cell r="O431" t="str">
            <v>TER</v>
          </cell>
          <cell r="P431">
            <v>30133</v>
          </cell>
          <cell r="Q431">
            <v>2.706</v>
          </cell>
          <cell r="R431">
            <v>1.8960000000000001</v>
          </cell>
          <cell r="S431">
            <v>52.793999999999997</v>
          </cell>
          <cell r="T431">
            <v>2.1000000000000001E-2</v>
          </cell>
          <cell r="U431">
            <v>2018</v>
          </cell>
          <cell r="V431" t="str">
            <v>S</v>
          </cell>
          <cell r="W431" t="str">
            <v>BCN</v>
          </cell>
          <cell r="X431">
            <v>1.49E-2</v>
          </cell>
          <cell r="Y431">
            <v>1.49E-2</v>
          </cell>
          <cell r="Z431">
            <v>1.06E-2</v>
          </cell>
          <cell r="AA431">
            <v>1.06E-2</v>
          </cell>
          <cell r="AB431">
            <v>2E-3</v>
          </cell>
          <cell r="AC431">
            <v>2E-3</v>
          </cell>
          <cell r="AD431">
            <v>1.06E-2</v>
          </cell>
          <cell r="AE431">
            <v>1.06E-2</v>
          </cell>
          <cell r="AF431">
            <v>1.06E-2</v>
          </cell>
          <cell r="AG431">
            <v>1.49E-2</v>
          </cell>
          <cell r="AH431">
            <v>1.49E-2</v>
          </cell>
          <cell r="AI431">
            <v>1.06E-2</v>
          </cell>
          <cell r="AJ431">
            <v>3.1600000000000003E-2</v>
          </cell>
          <cell r="AK431">
            <v>3.1600000000000003E-2</v>
          </cell>
          <cell r="AL431">
            <v>3.1600000000000003E-2</v>
          </cell>
          <cell r="AM431">
            <v>3.1600000000000003E-2</v>
          </cell>
          <cell r="AN431">
            <v>3.1600000000000003E-2</v>
          </cell>
          <cell r="AO431">
            <v>3.1600000000000003E-2</v>
          </cell>
          <cell r="AP431">
            <v>3.1600000000000003E-2</v>
          </cell>
          <cell r="AQ431">
            <v>3.1600000000000003E-2</v>
          </cell>
          <cell r="AR431">
            <v>3.1600000000000003E-2</v>
          </cell>
          <cell r="AS431">
            <v>3.1600000000000003E-2</v>
          </cell>
          <cell r="AT431">
            <v>3.1600000000000003E-2</v>
          </cell>
          <cell r="AU431">
            <v>3.1600000000000003E-2</v>
          </cell>
          <cell r="AV431">
            <v>1.49E-2</v>
          </cell>
          <cell r="AW431">
            <v>1.49E-2</v>
          </cell>
          <cell r="AX431">
            <v>1.06E-2</v>
          </cell>
          <cell r="AY431">
            <v>1.06E-2</v>
          </cell>
          <cell r="AZ431">
            <v>2E-3</v>
          </cell>
          <cell r="BA431">
            <v>2E-3</v>
          </cell>
          <cell r="BB431">
            <v>1.06E-2</v>
          </cell>
          <cell r="BC431">
            <v>1.06E-2</v>
          </cell>
          <cell r="BD431">
            <v>1.06E-2</v>
          </cell>
          <cell r="BE431">
            <v>1.49E-2</v>
          </cell>
          <cell r="BF431">
            <v>1.49E-2</v>
          </cell>
          <cell r="BG431">
            <v>1.06E-2</v>
          </cell>
          <cell r="BH431">
            <v>3.1600000000000003E-2</v>
          </cell>
          <cell r="BI431">
            <v>3.1600000000000003E-2</v>
          </cell>
          <cell r="BJ431">
            <v>3.1600000000000003E-2</v>
          </cell>
          <cell r="BK431">
            <v>3.1600000000000003E-2</v>
          </cell>
          <cell r="BL431">
            <v>3.1600000000000003E-2</v>
          </cell>
          <cell r="BM431">
            <v>3.1600000000000003E-2</v>
          </cell>
          <cell r="BN431">
            <v>3.1600000000000003E-2</v>
          </cell>
          <cell r="BO431">
            <v>3.1600000000000003E-2</v>
          </cell>
          <cell r="BP431">
            <v>3.1600000000000003E-2</v>
          </cell>
          <cell r="BQ431">
            <v>3.1600000000000003E-2</v>
          </cell>
          <cell r="BR431">
            <v>3.1600000000000003E-2</v>
          </cell>
          <cell r="BS431">
            <v>3.1600000000000003E-2</v>
          </cell>
          <cell r="BT431" t="str">
            <v>CFE</v>
          </cell>
          <cell r="BU431" t="str">
            <v>BC</v>
          </cell>
          <cell r="BV431">
            <v>2.706</v>
          </cell>
          <cell r="BW431">
            <v>2.706</v>
          </cell>
          <cell r="BX431">
            <v>4.5</v>
          </cell>
          <cell r="BY431">
            <v>0</v>
          </cell>
          <cell r="BZ431">
            <v>0</v>
          </cell>
          <cell r="CB431">
            <v>58.74</v>
          </cell>
          <cell r="CC431">
            <v>60</v>
          </cell>
          <cell r="CD431">
            <v>60</v>
          </cell>
        </row>
        <row r="432">
          <cell r="A432">
            <v>1</v>
          </cell>
          <cell r="B432">
            <v>11</v>
          </cell>
          <cell r="C432" t="str">
            <v>ABR</v>
          </cell>
          <cell r="D432">
            <v>42461</v>
          </cell>
          <cell r="E432">
            <v>2016</v>
          </cell>
          <cell r="F432" t="str">
            <v>LOS CABOS</v>
          </cell>
          <cell r="G432">
            <v>1</v>
          </cell>
          <cell r="H432" t="str">
            <v>DTG</v>
          </cell>
          <cell r="I432">
            <v>30</v>
          </cell>
          <cell r="J432">
            <v>30</v>
          </cell>
          <cell r="K432" t="str">
            <v>NOV</v>
          </cell>
          <cell r="L432">
            <v>1983</v>
          </cell>
          <cell r="M432" t="str">
            <v>BACS</v>
          </cell>
          <cell r="N432" t="str">
            <v>CABOS</v>
          </cell>
          <cell r="O432" t="str">
            <v>TER</v>
          </cell>
          <cell r="P432">
            <v>30621</v>
          </cell>
          <cell r="Q432">
            <v>1.353</v>
          </cell>
          <cell r="R432">
            <v>1.2</v>
          </cell>
          <cell r="S432">
            <v>26.396999999999998</v>
          </cell>
          <cell r="T432">
            <v>2.1000000000000001E-2</v>
          </cell>
          <cell r="U432">
            <v>2016</v>
          </cell>
          <cell r="V432" t="str">
            <v>N</v>
          </cell>
          <cell r="W432" t="str">
            <v>BCS</v>
          </cell>
          <cell r="X432">
            <v>0.06</v>
          </cell>
          <cell r="Y432">
            <v>0.06</v>
          </cell>
          <cell r="Z432">
            <v>0.06</v>
          </cell>
          <cell r="AA432">
            <v>0.06</v>
          </cell>
          <cell r="AB432">
            <v>0.06</v>
          </cell>
          <cell r="AC432">
            <v>0.06</v>
          </cell>
          <cell r="AD432">
            <v>0.06</v>
          </cell>
          <cell r="AE432">
            <v>0.06</v>
          </cell>
          <cell r="AF432">
            <v>0.06</v>
          </cell>
          <cell r="AG432">
            <v>0.06</v>
          </cell>
          <cell r="AH432">
            <v>0.06</v>
          </cell>
          <cell r="AI432">
            <v>0.06</v>
          </cell>
          <cell r="AJ432">
            <v>0.04</v>
          </cell>
          <cell r="AK432">
            <v>0.04</v>
          </cell>
          <cell r="AL432">
            <v>0.04</v>
          </cell>
          <cell r="AM432">
            <v>0.04</v>
          </cell>
          <cell r="AN432">
            <v>0.04</v>
          </cell>
          <cell r="AO432">
            <v>0.04</v>
          </cell>
          <cell r="AP432">
            <v>0.04</v>
          </cell>
          <cell r="AQ432">
            <v>0.04</v>
          </cell>
          <cell r="AR432">
            <v>0.04</v>
          </cell>
          <cell r="AS432">
            <v>0.04</v>
          </cell>
          <cell r="AT432">
            <v>0.04</v>
          </cell>
          <cell r="AU432">
            <v>0.04</v>
          </cell>
          <cell r="AV432">
            <v>0.06</v>
          </cell>
          <cell r="AW432">
            <v>0.06</v>
          </cell>
          <cell r="AX432">
            <v>0.06</v>
          </cell>
          <cell r="AY432">
            <v>0.06</v>
          </cell>
          <cell r="AZ432">
            <v>0.06</v>
          </cell>
          <cell r="BA432">
            <v>0.06</v>
          </cell>
          <cell r="BB432">
            <v>0.06</v>
          </cell>
          <cell r="BC432">
            <v>0.06</v>
          </cell>
          <cell r="BD432">
            <v>0.06</v>
          </cell>
          <cell r="BE432">
            <v>0.06</v>
          </cell>
          <cell r="BF432">
            <v>0.06</v>
          </cell>
          <cell r="BG432">
            <v>0.06</v>
          </cell>
          <cell r="BH432">
            <v>0.04</v>
          </cell>
          <cell r="BI432">
            <v>0.04</v>
          </cell>
          <cell r="BJ432">
            <v>0.04</v>
          </cell>
          <cell r="BK432">
            <v>0.04</v>
          </cell>
          <cell r="BL432">
            <v>0.04</v>
          </cell>
          <cell r="BM432">
            <v>0.04</v>
          </cell>
          <cell r="BN432">
            <v>0.04</v>
          </cell>
          <cell r="BO432">
            <v>0.04</v>
          </cell>
          <cell r="BP432">
            <v>0.04</v>
          </cell>
          <cell r="BQ432">
            <v>0.04</v>
          </cell>
          <cell r="BR432">
            <v>0.04</v>
          </cell>
          <cell r="BS432">
            <v>0.04</v>
          </cell>
          <cell r="BT432" t="str">
            <v>CFE</v>
          </cell>
          <cell r="BU432" t="str">
            <v>BACS</v>
          </cell>
          <cell r="BV432">
            <v>1.353</v>
          </cell>
          <cell r="BW432">
            <v>1.353</v>
          </cell>
          <cell r="BX432">
            <v>2.25</v>
          </cell>
          <cell r="BZ432">
            <v>0</v>
          </cell>
          <cell r="CB432">
            <v>29.37</v>
          </cell>
          <cell r="CC432">
            <v>30</v>
          </cell>
          <cell r="CD432">
            <v>30</v>
          </cell>
        </row>
        <row r="433">
          <cell r="A433">
            <v>1</v>
          </cell>
          <cell r="B433">
            <v>10</v>
          </cell>
          <cell r="C433" t="str">
            <v>ABR</v>
          </cell>
          <cell r="D433">
            <v>44652</v>
          </cell>
          <cell r="E433">
            <v>2022</v>
          </cell>
          <cell r="F433" t="str">
            <v>CD.   CONSTITUCIÓN</v>
          </cell>
          <cell r="G433">
            <v>1</v>
          </cell>
          <cell r="H433" t="str">
            <v>DTG</v>
          </cell>
          <cell r="I433">
            <v>33.22</v>
          </cell>
          <cell r="J433">
            <v>33.22</v>
          </cell>
          <cell r="K433" t="str">
            <v>OCT</v>
          </cell>
          <cell r="L433">
            <v>1984</v>
          </cell>
          <cell r="M433" t="str">
            <v>BACS</v>
          </cell>
          <cell r="N433" t="str">
            <v>CONSTITUCION</v>
          </cell>
          <cell r="O433" t="str">
            <v>TER</v>
          </cell>
          <cell r="P433">
            <v>30956</v>
          </cell>
          <cell r="Q433">
            <v>1.4982219999999999</v>
          </cell>
          <cell r="R433">
            <v>1.3288</v>
          </cell>
          <cell r="S433">
            <v>29.230278000000002</v>
          </cell>
          <cell r="T433">
            <v>2.1000000000000001E-2</v>
          </cell>
          <cell r="U433">
            <v>2022</v>
          </cell>
          <cell r="V433" t="str">
            <v>N</v>
          </cell>
          <cell r="W433" t="str">
            <v>BCS</v>
          </cell>
          <cell r="X433">
            <v>0.06</v>
          </cell>
          <cell r="Y433">
            <v>0.06</v>
          </cell>
          <cell r="Z433">
            <v>0.06</v>
          </cell>
          <cell r="AA433">
            <v>0.06</v>
          </cell>
          <cell r="AB433">
            <v>0.06</v>
          </cell>
          <cell r="AC433">
            <v>0.06</v>
          </cell>
          <cell r="AD433">
            <v>0.06</v>
          </cell>
          <cell r="AE433">
            <v>0.06</v>
          </cell>
          <cell r="AF433">
            <v>0.06</v>
          </cell>
          <cell r="AG433">
            <v>0.06</v>
          </cell>
          <cell r="AH433">
            <v>0.06</v>
          </cell>
          <cell r="AI433">
            <v>0.06</v>
          </cell>
          <cell r="AJ433">
            <v>0.04</v>
          </cell>
          <cell r="AK433">
            <v>0.04</v>
          </cell>
          <cell r="AL433">
            <v>0.04</v>
          </cell>
          <cell r="AM433">
            <v>0.04</v>
          </cell>
          <cell r="AN433">
            <v>0.04</v>
          </cell>
          <cell r="AO433">
            <v>0.04</v>
          </cell>
          <cell r="AP433">
            <v>0.04</v>
          </cell>
          <cell r="AQ433">
            <v>0.04</v>
          </cell>
          <cell r="AR433">
            <v>0.04</v>
          </cell>
          <cell r="AS433">
            <v>0.04</v>
          </cell>
          <cell r="AT433">
            <v>0.04</v>
          </cell>
          <cell r="AU433">
            <v>0.04</v>
          </cell>
          <cell r="AV433">
            <v>0.06</v>
          </cell>
          <cell r="AW433">
            <v>0.06</v>
          </cell>
          <cell r="AX433">
            <v>0.06</v>
          </cell>
          <cell r="AY433">
            <v>0.06</v>
          </cell>
          <cell r="AZ433">
            <v>0.06</v>
          </cell>
          <cell r="BA433">
            <v>0.06</v>
          </cell>
          <cell r="BB433">
            <v>0.06</v>
          </cell>
          <cell r="BC433">
            <v>0.06</v>
          </cell>
          <cell r="BD433">
            <v>0.06</v>
          </cell>
          <cell r="BE433">
            <v>0.06</v>
          </cell>
          <cell r="BF433">
            <v>0.06</v>
          </cell>
          <cell r="BG433">
            <v>0.06</v>
          </cell>
          <cell r="BH433">
            <v>0.04</v>
          </cell>
          <cell r="BI433">
            <v>0.04</v>
          </cell>
          <cell r="BJ433">
            <v>0.04</v>
          </cell>
          <cell r="BK433">
            <v>0.04</v>
          </cell>
          <cell r="BL433">
            <v>0.04</v>
          </cell>
          <cell r="BM433">
            <v>0.04</v>
          </cell>
          <cell r="BN433">
            <v>0.04</v>
          </cell>
          <cell r="BO433">
            <v>0.04</v>
          </cell>
          <cell r="BP433">
            <v>0.04</v>
          </cell>
          <cell r="BQ433">
            <v>0.04</v>
          </cell>
          <cell r="BR433">
            <v>0.04</v>
          </cell>
          <cell r="BS433">
            <v>0.04</v>
          </cell>
          <cell r="BT433" t="str">
            <v>CFE</v>
          </cell>
          <cell r="BU433" t="str">
            <v>BACS</v>
          </cell>
          <cell r="BV433">
            <v>1.4982219999999999</v>
          </cell>
          <cell r="BW433">
            <v>1.4982219999999999</v>
          </cell>
          <cell r="BX433">
            <v>2.4914999999999998</v>
          </cell>
          <cell r="BZ433">
            <v>0</v>
          </cell>
          <cell r="CB433">
            <v>32.522379999999998</v>
          </cell>
          <cell r="CC433">
            <v>33.22</v>
          </cell>
          <cell r="CD433">
            <v>33.22</v>
          </cell>
        </row>
        <row r="434">
          <cell r="A434">
            <v>1</v>
          </cell>
          <cell r="B434">
            <v>7</v>
          </cell>
          <cell r="C434" t="str">
            <v>ABR</v>
          </cell>
          <cell r="D434">
            <v>44652</v>
          </cell>
          <cell r="E434">
            <v>2022</v>
          </cell>
          <cell r="F434" t="str">
            <v>CD.   DEL  CARMEN</v>
          </cell>
          <cell r="G434">
            <v>1</v>
          </cell>
          <cell r="H434" t="str">
            <v>DTG</v>
          </cell>
          <cell r="I434">
            <v>14</v>
          </cell>
          <cell r="J434">
            <v>14</v>
          </cell>
          <cell r="K434" t="str">
            <v>JUL</v>
          </cell>
          <cell r="L434">
            <v>1986</v>
          </cell>
          <cell r="M434" t="str">
            <v>PEN</v>
          </cell>
          <cell r="N434" t="str">
            <v>LERMA</v>
          </cell>
          <cell r="O434" t="str">
            <v>TER</v>
          </cell>
          <cell r="P434">
            <v>31594</v>
          </cell>
          <cell r="Q434">
            <v>0.63139999999999996</v>
          </cell>
          <cell r="R434">
            <v>0.14000000000000001</v>
          </cell>
          <cell r="S434">
            <v>12.372080962884219</v>
          </cell>
          <cell r="T434">
            <v>3.2000000000000001E-2</v>
          </cell>
          <cell r="U434">
            <v>2022</v>
          </cell>
          <cell r="V434" t="str">
            <v>S</v>
          </cell>
          <cell r="W434" t="str">
            <v>CAMP</v>
          </cell>
          <cell r="X434">
            <v>0.20119999999999999</v>
          </cell>
          <cell r="Y434">
            <v>0.11559999999999999</v>
          </cell>
          <cell r="Z434">
            <v>0.11559999999999999</v>
          </cell>
          <cell r="AA434">
            <v>0.11559999999999999</v>
          </cell>
          <cell r="AB434">
            <v>0.11559999999999999</v>
          </cell>
          <cell r="AC434">
            <v>0.11559999999999999</v>
          </cell>
          <cell r="AD434">
            <v>0.11559999999999999</v>
          </cell>
          <cell r="AE434">
            <v>0.11559999999999999</v>
          </cell>
          <cell r="AF434">
            <v>0.11559999999999999</v>
          </cell>
          <cell r="AG434">
            <v>0.03</v>
          </cell>
          <cell r="AH434">
            <v>0.11559999999999999</v>
          </cell>
          <cell r="AI434">
            <v>0.11559999999999999</v>
          </cell>
          <cell r="AJ434">
            <v>0.01</v>
          </cell>
          <cell r="AK434">
            <v>0.01</v>
          </cell>
          <cell r="AL434">
            <v>0.01</v>
          </cell>
          <cell r="AM434">
            <v>0.01</v>
          </cell>
          <cell r="AN434">
            <v>0.01</v>
          </cell>
          <cell r="AO434">
            <v>0.01</v>
          </cell>
          <cell r="AP434">
            <v>0.01</v>
          </cell>
          <cell r="AQ434">
            <v>0.01</v>
          </cell>
          <cell r="AR434">
            <v>0.01</v>
          </cell>
          <cell r="AS434">
            <v>0.01</v>
          </cell>
          <cell r="AT434">
            <v>0.01</v>
          </cell>
          <cell r="AU434">
            <v>0.01</v>
          </cell>
          <cell r="AV434">
            <v>0.20119999999999999</v>
          </cell>
          <cell r="AW434">
            <v>0.11559999999999999</v>
          </cell>
          <cell r="AX434">
            <v>0.11559999999999999</v>
          </cell>
          <cell r="AY434">
            <v>0.11559999999999999</v>
          </cell>
          <cell r="AZ434">
            <v>0.11559999999999999</v>
          </cell>
          <cell r="BA434">
            <v>0.11559999999999999</v>
          </cell>
          <cell r="BB434">
            <v>0.11559999999999999</v>
          </cell>
          <cell r="BC434">
            <v>0.11559999999999999</v>
          </cell>
          <cell r="BD434">
            <v>0.11559999999999999</v>
          </cell>
          <cell r="BE434">
            <v>0.03</v>
          </cell>
          <cell r="BF434">
            <v>0.11559999999999999</v>
          </cell>
          <cell r="BG434">
            <v>0.11559999999999999</v>
          </cell>
          <cell r="BH434">
            <v>0.01</v>
          </cell>
          <cell r="BI434">
            <v>0.01</v>
          </cell>
          <cell r="BJ434">
            <v>0.01</v>
          </cell>
          <cell r="BK434">
            <v>0.01</v>
          </cell>
          <cell r="BL434">
            <v>0.01</v>
          </cell>
          <cell r="BM434">
            <v>0.01</v>
          </cell>
          <cell r="BN434">
            <v>0.01</v>
          </cell>
          <cell r="BO434">
            <v>0.01</v>
          </cell>
          <cell r="BP434">
            <v>0.01</v>
          </cell>
          <cell r="BQ434">
            <v>0.01</v>
          </cell>
          <cell r="BR434">
            <v>0.01</v>
          </cell>
          <cell r="BS434">
            <v>0.01</v>
          </cell>
          <cell r="BT434" t="str">
            <v>CFE</v>
          </cell>
          <cell r="BU434" t="str">
            <v>INT</v>
          </cell>
          <cell r="BV434">
            <v>0.63139999999999996</v>
          </cell>
          <cell r="BW434">
            <v>0.63139999999999996</v>
          </cell>
          <cell r="BX434">
            <v>0.99651903711578171</v>
          </cell>
          <cell r="BZ434">
            <v>0</v>
          </cell>
          <cell r="CB434">
            <v>13.552</v>
          </cell>
          <cell r="CC434">
            <v>14</v>
          </cell>
          <cell r="CD434">
            <v>14</v>
          </cell>
        </row>
        <row r="435">
          <cell r="A435">
            <v>1</v>
          </cell>
          <cell r="B435">
            <v>3</v>
          </cell>
          <cell r="C435" t="str">
            <v>ABR</v>
          </cell>
          <cell r="D435">
            <v>44652</v>
          </cell>
          <cell r="E435">
            <v>2022</v>
          </cell>
          <cell r="F435" t="str">
            <v>NACHI - COCOM</v>
          </cell>
          <cell r="G435">
            <v>3</v>
          </cell>
          <cell r="H435" t="str">
            <v>DTG</v>
          </cell>
          <cell r="I435">
            <v>30</v>
          </cell>
          <cell r="J435">
            <v>30</v>
          </cell>
          <cell r="K435" t="str">
            <v>MAR</v>
          </cell>
          <cell r="L435">
            <v>1987</v>
          </cell>
          <cell r="M435" t="str">
            <v>PEN</v>
          </cell>
          <cell r="N435" t="str">
            <v>MERIDA</v>
          </cell>
          <cell r="O435" t="str">
            <v>TER</v>
          </cell>
          <cell r="P435">
            <v>31837</v>
          </cell>
          <cell r="Q435">
            <v>1.353</v>
          </cell>
          <cell r="R435">
            <v>4.4909999999999997</v>
          </cell>
          <cell r="S435">
            <v>26.511602063323323</v>
          </cell>
          <cell r="T435">
            <v>3.2000000000000001E-2</v>
          </cell>
          <cell r="U435">
            <v>2022</v>
          </cell>
          <cell r="V435" t="str">
            <v>S</v>
          </cell>
          <cell r="W435" t="str">
            <v>YUC</v>
          </cell>
          <cell r="X435">
            <v>0.42159999999999997</v>
          </cell>
          <cell r="Y435">
            <v>0.2258</v>
          </cell>
          <cell r="Z435">
            <v>0.2258</v>
          </cell>
          <cell r="AA435">
            <v>0.2258</v>
          </cell>
          <cell r="AB435">
            <v>0.2258</v>
          </cell>
          <cell r="AC435">
            <v>0.2258</v>
          </cell>
          <cell r="AD435">
            <v>0.2258</v>
          </cell>
          <cell r="AE435">
            <v>0.2258</v>
          </cell>
          <cell r="AF435">
            <v>0.2258</v>
          </cell>
          <cell r="AG435">
            <v>0.03</v>
          </cell>
          <cell r="AH435">
            <v>0.2258</v>
          </cell>
          <cell r="AI435">
            <v>0.2258</v>
          </cell>
          <cell r="AJ435">
            <v>0.1497</v>
          </cell>
          <cell r="AK435">
            <v>0.1497</v>
          </cell>
          <cell r="AL435">
            <v>0.1497</v>
          </cell>
          <cell r="AM435">
            <v>0.1497</v>
          </cell>
          <cell r="AN435">
            <v>0.1497</v>
          </cell>
          <cell r="AO435">
            <v>0.1497</v>
          </cell>
          <cell r="AP435">
            <v>0.1497</v>
          </cell>
          <cell r="AQ435">
            <v>0.1497</v>
          </cell>
          <cell r="AR435">
            <v>0.1497</v>
          </cell>
          <cell r="AS435">
            <v>0.1497</v>
          </cell>
          <cell r="AT435">
            <v>0.1497</v>
          </cell>
          <cell r="AU435">
            <v>0.1497</v>
          </cell>
          <cell r="AV435">
            <v>0.42159999999999997</v>
          </cell>
          <cell r="AW435">
            <v>0.2258</v>
          </cell>
          <cell r="AX435">
            <v>0.2258</v>
          </cell>
          <cell r="AY435">
            <v>0.2258</v>
          </cell>
          <cell r="AZ435">
            <v>0.2258</v>
          </cell>
          <cell r="BA435">
            <v>0.2258</v>
          </cell>
          <cell r="BB435">
            <v>0.2258</v>
          </cell>
          <cell r="BC435">
            <v>0.2258</v>
          </cell>
          <cell r="BD435">
            <v>0.2258</v>
          </cell>
          <cell r="BE435">
            <v>0.03</v>
          </cell>
          <cell r="BF435">
            <v>0.2258</v>
          </cell>
          <cell r="BG435">
            <v>0.2258</v>
          </cell>
          <cell r="BH435">
            <v>0.1497</v>
          </cell>
          <cell r="BI435">
            <v>0.1497</v>
          </cell>
          <cell r="BJ435">
            <v>0.1497</v>
          </cell>
          <cell r="BK435">
            <v>0.1497</v>
          </cell>
          <cell r="BL435">
            <v>0.1497</v>
          </cell>
          <cell r="BM435">
            <v>0.1497</v>
          </cell>
          <cell r="BN435">
            <v>0.1497</v>
          </cell>
          <cell r="BO435">
            <v>0.1497</v>
          </cell>
          <cell r="BP435">
            <v>0.1497</v>
          </cell>
          <cell r="BQ435">
            <v>0.1497</v>
          </cell>
          <cell r="BR435">
            <v>0.1497</v>
          </cell>
          <cell r="BS435">
            <v>0.1497</v>
          </cell>
          <cell r="BT435" t="str">
            <v>CFE</v>
          </cell>
          <cell r="BU435" t="str">
            <v>INT</v>
          </cell>
          <cell r="BV435">
            <v>1.353</v>
          </cell>
          <cell r="BW435">
            <v>1.353</v>
          </cell>
          <cell r="BX435">
            <v>2.1353979366766751</v>
          </cell>
          <cell r="BZ435">
            <v>0</v>
          </cell>
          <cell r="CB435">
            <v>29.04</v>
          </cell>
          <cell r="CC435">
            <v>30</v>
          </cell>
          <cell r="CD435">
            <v>30</v>
          </cell>
        </row>
        <row r="436">
          <cell r="A436">
            <v>1</v>
          </cell>
          <cell r="B436">
            <v>1</v>
          </cell>
          <cell r="C436" t="str">
            <v>ABR</v>
          </cell>
          <cell r="D436">
            <v>44652</v>
          </cell>
          <cell r="E436">
            <v>2022</v>
          </cell>
          <cell r="F436" t="str">
            <v>CHANKANAAB</v>
          </cell>
          <cell r="G436">
            <v>4</v>
          </cell>
          <cell r="H436" t="str">
            <v>DTG</v>
          </cell>
          <cell r="I436">
            <v>25</v>
          </cell>
          <cell r="J436">
            <v>25</v>
          </cell>
          <cell r="K436" t="str">
            <v>ENE</v>
          </cell>
          <cell r="L436">
            <v>1990</v>
          </cell>
          <cell r="M436" t="str">
            <v>PEN</v>
          </cell>
          <cell r="N436" t="str">
            <v>CANCUN</v>
          </cell>
          <cell r="O436" t="str">
            <v>TER</v>
          </cell>
          <cell r="P436">
            <v>32874</v>
          </cell>
          <cell r="Q436">
            <v>1.1274999999999999</v>
          </cell>
          <cell r="R436">
            <v>1.76</v>
          </cell>
          <cell r="S436">
            <v>22.093001719436103</v>
          </cell>
          <cell r="T436">
            <v>3.2000000000000001E-2</v>
          </cell>
          <cell r="U436">
            <v>2022</v>
          </cell>
          <cell r="V436" t="str">
            <v>S</v>
          </cell>
          <cell r="W436" t="str">
            <v>YUC</v>
          </cell>
          <cell r="X436">
            <v>8.9200000000000002E-2</v>
          </cell>
          <cell r="Y436">
            <v>5.96E-2</v>
          </cell>
          <cell r="Z436">
            <v>5.96E-2</v>
          </cell>
          <cell r="AA436">
            <v>5.96E-2</v>
          </cell>
          <cell r="AB436">
            <v>5.96E-2</v>
          </cell>
          <cell r="AC436">
            <v>5.96E-2</v>
          </cell>
          <cell r="AD436">
            <v>5.96E-2</v>
          </cell>
          <cell r="AE436">
            <v>5.96E-2</v>
          </cell>
          <cell r="AF436">
            <v>5.96E-2</v>
          </cell>
          <cell r="AG436">
            <v>0.03</v>
          </cell>
          <cell r="AH436">
            <v>5.96E-2</v>
          </cell>
          <cell r="AI436">
            <v>5.96E-2</v>
          </cell>
          <cell r="AJ436">
            <v>7.0400000000000004E-2</v>
          </cell>
          <cell r="AK436">
            <v>7.0400000000000004E-2</v>
          </cell>
          <cell r="AL436">
            <v>7.0400000000000004E-2</v>
          </cell>
          <cell r="AM436">
            <v>7.0400000000000004E-2</v>
          </cell>
          <cell r="AN436">
            <v>7.0400000000000004E-2</v>
          </cell>
          <cell r="AO436">
            <v>7.0400000000000004E-2</v>
          </cell>
          <cell r="AP436">
            <v>7.0400000000000004E-2</v>
          </cell>
          <cell r="AQ436">
            <v>7.0400000000000004E-2</v>
          </cell>
          <cell r="AR436">
            <v>7.0400000000000004E-2</v>
          </cell>
          <cell r="AS436">
            <v>7.0400000000000004E-2</v>
          </cell>
          <cell r="AT436">
            <v>7.0400000000000004E-2</v>
          </cell>
          <cell r="AU436">
            <v>7.0400000000000004E-2</v>
          </cell>
          <cell r="AV436">
            <v>8.9200000000000002E-2</v>
          </cell>
          <cell r="AW436">
            <v>5.96E-2</v>
          </cell>
          <cell r="AX436">
            <v>5.96E-2</v>
          </cell>
          <cell r="AY436">
            <v>5.96E-2</v>
          </cell>
          <cell r="AZ436">
            <v>5.96E-2</v>
          </cell>
          <cell r="BA436">
            <v>5.96E-2</v>
          </cell>
          <cell r="BB436">
            <v>5.96E-2</v>
          </cell>
          <cell r="BC436">
            <v>5.96E-2</v>
          </cell>
          <cell r="BD436">
            <v>5.96E-2</v>
          </cell>
          <cell r="BE436">
            <v>0.03</v>
          </cell>
          <cell r="BF436">
            <v>5.96E-2</v>
          </cell>
          <cell r="BG436">
            <v>5.96E-2</v>
          </cell>
          <cell r="BH436">
            <v>7.0400000000000004E-2</v>
          </cell>
          <cell r="BI436">
            <v>7.0400000000000004E-2</v>
          </cell>
          <cell r="BJ436">
            <v>7.0400000000000004E-2</v>
          </cell>
          <cell r="BK436">
            <v>7.0400000000000004E-2</v>
          </cell>
          <cell r="BL436">
            <v>7.0400000000000004E-2</v>
          </cell>
          <cell r="BM436">
            <v>7.0400000000000004E-2</v>
          </cell>
          <cell r="BN436">
            <v>7.0400000000000004E-2</v>
          </cell>
          <cell r="BO436">
            <v>7.0400000000000004E-2</v>
          </cell>
          <cell r="BP436">
            <v>7.0400000000000004E-2</v>
          </cell>
          <cell r="BQ436">
            <v>7.0400000000000004E-2</v>
          </cell>
          <cell r="BR436">
            <v>7.0400000000000004E-2</v>
          </cell>
          <cell r="BS436">
            <v>7.0400000000000004E-2</v>
          </cell>
          <cell r="BT436" t="str">
            <v>CFE</v>
          </cell>
          <cell r="BU436" t="str">
            <v>INT</v>
          </cell>
          <cell r="BV436">
            <v>1.1274999999999999</v>
          </cell>
          <cell r="BW436">
            <v>1.1274999999999999</v>
          </cell>
          <cell r="BX436">
            <v>1.7794982805638959</v>
          </cell>
          <cell r="BZ436">
            <v>0</v>
          </cell>
          <cell r="CB436">
            <v>24.2</v>
          </cell>
          <cell r="CC436">
            <v>25</v>
          </cell>
          <cell r="CD436">
            <v>25</v>
          </cell>
        </row>
        <row r="437">
          <cell r="A437">
            <v>1</v>
          </cell>
          <cell r="B437">
            <v>1</v>
          </cell>
          <cell r="C437" t="str">
            <v>DIC</v>
          </cell>
          <cell r="D437">
            <v>47818</v>
          </cell>
          <cell r="E437">
            <v>2030</v>
          </cell>
          <cell r="F437" t="str">
            <v>SANTA   ROSALÍA (MOVIL) 14000-1</v>
          </cell>
          <cell r="G437">
            <v>1</v>
          </cell>
          <cell r="H437" t="str">
            <v>DTG</v>
          </cell>
          <cell r="I437">
            <v>12.5</v>
          </cell>
          <cell r="J437">
            <v>12.5</v>
          </cell>
          <cell r="K437" t="str">
            <v>ENE</v>
          </cell>
          <cell r="L437">
            <v>1970</v>
          </cell>
          <cell r="M437" t="str">
            <v>AIS</v>
          </cell>
          <cell r="N437" t="str">
            <v>AIS</v>
          </cell>
          <cell r="O437" t="str">
            <v>TER</v>
          </cell>
          <cell r="P437">
            <v>25569</v>
          </cell>
          <cell r="Q437">
            <v>0.56374999999999997</v>
          </cell>
          <cell r="R437">
            <v>0.625</v>
          </cell>
          <cell r="S437">
            <v>10.998749999999999</v>
          </cell>
          <cell r="T437">
            <v>2.1000000000000001E-2</v>
          </cell>
          <cell r="U437">
            <v>2030</v>
          </cell>
          <cell r="V437" t="str">
            <v>S</v>
          </cell>
          <cell r="W437" t="str">
            <v>BCN</v>
          </cell>
          <cell r="X437">
            <v>0.08</v>
          </cell>
          <cell r="Y437">
            <v>0.08</v>
          </cell>
          <cell r="Z437">
            <v>0.08</v>
          </cell>
          <cell r="AA437">
            <v>0.08</v>
          </cell>
          <cell r="AB437">
            <v>0.08</v>
          </cell>
          <cell r="AC437">
            <v>0.08</v>
          </cell>
          <cell r="AD437">
            <v>0.08</v>
          </cell>
          <cell r="AE437">
            <v>0.08</v>
          </cell>
          <cell r="AF437">
            <v>0.08</v>
          </cell>
          <cell r="AG437">
            <v>0.08</v>
          </cell>
          <cell r="AH437">
            <v>0.08</v>
          </cell>
          <cell r="AI437">
            <v>0.08</v>
          </cell>
          <cell r="AJ437">
            <v>0.05</v>
          </cell>
          <cell r="AK437">
            <v>0.05</v>
          </cell>
          <cell r="AL437">
            <v>0.05</v>
          </cell>
          <cell r="AM437">
            <v>0.05</v>
          </cell>
          <cell r="AN437">
            <v>0.05</v>
          </cell>
          <cell r="AO437">
            <v>0.05</v>
          </cell>
          <cell r="AP437">
            <v>0.05</v>
          </cell>
          <cell r="AQ437">
            <v>0.05</v>
          </cell>
          <cell r="AR437">
            <v>0.05</v>
          </cell>
          <cell r="AS437">
            <v>0.05</v>
          </cell>
          <cell r="AT437">
            <v>0.05</v>
          </cell>
          <cell r="AU437">
            <v>0.05</v>
          </cell>
          <cell r="AV437">
            <v>0.08</v>
          </cell>
          <cell r="AW437">
            <v>0.08</v>
          </cell>
          <cell r="AX437">
            <v>0.08</v>
          </cell>
          <cell r="AY437">
            <v>0.08</v>
          </cell>
          <cell r="AZ437">
            <v>0.08</v>
          </cell>
          <cell r="BA437">
            <v>0.08</v>
          </cell>
          <cell r="BB437">
            <v>0.08</v>
          </cell>
          <cell r="BC437">
            <v>0.08</v>
          </cell>
          <cell r="BD437">
            <v>0.08</v>
          </cell>
          <cell r="BE437">
            <v>0.08</v>
          </cell>
          <cell r="BF437">
            <v>0.08</v>
          </cell>
          <cell r="BG437">
            <v>0.08</v>
          </cell>
          <cell r="BH437">
            <v>0.05</v>
          </cell>
          <cell r="BI437">
            <v>0.05</v>
          </cell>
          <cell r="BJ437">
            <v>0.05</v>
          </cell>
          <cell r="BK437">
            <v>0.05</v>
          </cell>
          <cell r="BL437">
            <v>0.05</v>
          </cell>
          <cell r="BM437">
            <v>0.05</v>
          </cell>
          <cell r="BN437">
            <v>0.05</v>
          </cell>
          <cell r="BO437">
            <v>0.05</v>
          </cell>
          <cell r="BP437">
            <v>0.05</v>
          </cell>
          <cell r="BQ437">
            <v>0.05</v>
          </cell>
          <cell r="BR437">
            <v>0.05</v>
          </cell>
          <cell r="BS437">
            <v>0.05</v>
          </cell>
          <cell r="BT437" t="str">
            <v>CFE</v>
          </cell>
          <cell r="BU437" t="str">
            <v>AIS</v>
          </cell>
          <cell r="BV437">
            <v>0.56374999999999997</v>
          </cell>
          <cell r="BW437">
            <v>0.56374999999999997</v>
          </cell>
          <cell r="BX437">
            <v>0.9375</v>
          </cell>
          <cell r="BZ437">
            <v>0</v>
          </cell>
          <cell r="CB437">
            <v>12.237500000000001</v>
          </cell>
          <cell r="CC437">
            <v>12.5</v>
          </cell>
          <cell r="CD437">
            <v>12.5</v>
          </cell>
        </row>
        <row r="438">
          <cell r="A438">
            <v>1</v>
          </cell>
          <cell r="B438">
            <v>2</v>
          </cell>
          <cell r="C438" t="str">
            <v>DIC</v>
          </cell>
          <cell r="D438">
            <v>47818</v>
          </cell>
          <cell r="E438">
            <v>2030</v>
          </cell>
          <cell r="F438" t="str">
            <v>CIPRÉS MOVIL</v>
          </cell>
          <cell r="G438">
            <v>1</v>
          </cell>
          <cell r="H438" t="str">
            <v>DTG</v>
          </cell>
          <cell r="I438">
            <v>17</v>
          </cell>
          <cell r="J438">
            <v>17</v>
          </cell>
          <cell r="K438" t="str">
            <v>FEB</v>
          </cell>
          <cell r="L438">
            <v>1972</v>
          </cell>
          <cell r="M438" t="str">
            <v>BC</v>
          </cell>
          <cell r="N438" t="str">
            <v>TIJUANA</v>
          </cell>
          <cell r="O438" t="str">
            <v>TER</v>
          </cell>
          <cell r="P438">
            <v>26330</v>
          </cell>
          <cell r="Q438">
            <v>0.76670000000000005</v>
          </cell>
          <cell r="R438">
            <v>1.7000000000000002</v>
          </cell>
          <cell r="S438">
            <v>14.958299999999999</v>
          </cell>
          <cell r="T438">
            <v>1.0999999999999999E-2</v>
          </cell>
          <cell r="U438">
            <v>2030</v>
          </cell>
          <cell r="V438" t="str">
            <v>N</v>
          </cell>
          <cell r="W438" t="str">
            <v>BCS</v>
          </cell>
          <cell r="X438">
            <v>0.1</v>
          </cell>
          <cell r="Y438">
            <v>0.1</v>
          </cell>
          <cell r="Z438">
            <v>0.1</v>
          </cell>
          <cell r="AA438">
            <v>0.1</v>
          </cell>
          <cell r="AB438">
            <v>0.1</v>
          </cell>
          <cell r="AC438">
            <v>0.1</v>
          </cell>
          <cell r="AD438">
            <v>0.1</v>
          </cell>
          <cell r="AE438">
            <v>0.1</v>
          </cell>
          <cell r="AF438">
            <v>0.1</v>
          </cell>
          <cell r="AG438">
            <v>0.1</v>
          </cell>
          <cell r="AH438">
            <v>0.1</v>
          </cell>
          <cell r="AI438">
            <v>0.1</v>
          </cell>
          <cell r="AJ438">
            <v>0.1</v>
          </cell>
          <cell r="AK438">
            <v>0.1</v>
          </cell>
          <cell r="AL438">
            <v>0.1</v>
          </cell>
          <cell r="AM438">
            <v>0.1</v>
          </cell>
          <cell r="AN438">
            <v>0.1</v>
          </cell>
          <cell r="AO438">
            <v>0.1</v>
          </cell>
          <cell r="AP438">
            <v>0.1</v>
          </cell>
          <cell r="AQ438">
            <v>0.1</v>
          </cell>
          <cell r="AR438">
            <v>0.1</v>
          </cell>
          <cell r="AS438">
            <v>0.1</v>
          </cell>
          <cell r="AT438">
            <v>0.1</v>
          </cell>
          <cell r="AU438">
            <v>0.1</v>
          </cell>
          <cell r="AV438">
            <v>0.1</v>
          </cell>
          <cell r="AW438">
            <v>0.1</v>
          </cell>
          <cell r="AX438">
            <v>0.1</v>
          </cell>
          <cell r="AY438">
            <v>0.1</v>
          </cell>
          <cell r="AZ438">
            <v>0.1</v>
          </cell>
          <cell r="BA438">
            <v>0.1</v>
          </cell>
          <cell r="BB438">
            <v>0.1</v>
          </cell>
          <cell r="BC438">
            <v>0.1</v>
          </cell>
          <cell r="BD438">
            <v>0.1</v>
          </cell>
          <cell r="BE438">
            <v>0.1</v>
          </cell>
          <cell r="BF438">
            <v>0.1</v>
          </cell>
          <cell r="BG438">
            <v>0.1</v>
          </cell>
          <cell r="BH438">
            <v>0.1</v>
          </cell>
          <cell r="BI438">
            <v>0.1</v>
          </cell>
          <cell r="BJ438">
            <v>0.1</v>
          </cell>
          <cell r="BK438">
            <v>0.1</v>
          </cell>
          <cell r="BL438">
            <v>0.1</v>
          </cell>
          <cell r="BM438">
            <v>0.1</v>
          </cell>
          <cell r="BN438">
            <v>0.1</v>
          </cell>
          <cell r="BO438">
            <v>0.1</v>
          </cell>
          <cell r="BP438">
            <v>0.1</v>
          </cell>
          <cell r="BQ438">
            <v>0.1</v>
          </cell>
          <cell r="BR438">
            <v>0.1</v>
          </cell>
          <cell r="BS438">
            <v>0.1</v>
          </cell>
          <cell r="BT438" t="str">
            <v>CFE</v>
          </cell>
          <cell r="BU438" t="str">
            <v>BC</v>
          </cell>
          <cell r="BV438">
            <v>0.76670000000000005</v>
          </cell>
          <cell r="BW438">
            <v>0.76670000000000005</v>
          </cell>
          <cell r="BX438">
            <v>1.2749999999999999</v>
          </cell>
          <cell r="BZ438">
            <v>0</v>
          </cell>
          <cell r="CB438">
            <v>16.812999999999999</v>
          </cell>
          <cell r="CC438">
            <v>17</v>
          </cell>
          <cell r="CD438">
            <v>17</v>
          </cell>
        </row>
        <row r="439">
          <cell r="A439">
            <v>1</v>
          </cell>
          <cell r="B439">
            <v>1</v>
          </cell>
          <cell r="C439" t="str">
            <v>DIC</v>
          </cell>
          <cell r="D439">
            <v>47818</v>
          </cell>
          <cell r="E439">
            <v>2030</v>
          </cell>
          <cell r="F439" t="str">
            <v>SANTA ROSALIA 5000-1</v>
          </cell>
          <cell r="G439">
            <v>1</v>
          </cell>
          <cell r="H439" t="str">
            <v>DTG</v>
          </cell>
          <cell r="I439">
            <v>2.9</v>
          </cell>
          <cell r="J439">
            <v>2.9</v>
          </cell>
          <cell r="K439" t="str">
            <v>ENE</v>
          </cell>
          <cell r="L439">
            <v>1977</v>
          </cell>
          <cell r="M439" t="str">
            <v>AIS</v>
          </cell>
          <cell r="N439" t="str">
            <v>AIS</v>
          </cell>
          <cell r="O439" t="str">
            <v>TER</v>
          </cell>
          <cell r="P439">
            <v>28126</v>
          </cell>
          <cell r="Q439">
            <v>0.13078999999999999</v>
          </cell>
          <cell r="R439">
            <v>0.754</v>
          </cell>
          <cell r="S439">
            <v>2.5517099999999999</v>
          </cell>
          <cell r="T439">
            <v>1.0999999999999999E-2</v>
          </cell>
          <cell r="U439">
            <v>2030</v>
          </cell>
          <cell r="V439" t="str">
            <v>N</v>
          </cell>
          <cell r="W439" t="str">
            <v>DGO</v>
          </cell>
          <cell r="X439">
            <v>0.1</v>
          </cell>
          <cell r="Y439">
            <v>0.1</v>
          </cell>
          <cell r="Z439">
            <v>0.1</v>
          </cell>
          <cell r="AA439">
            <v>0.1</v>
          </cell>
          <cell r="AB439">
            <v>0.1</v>
          </cell>
          <cell r="AC439">
            <v>0.1</v>
          </cell>
          <cell r="AD439">
            <v>0.1</v>
          </cell>
          <cell r="AE439">
            <v>0.1</v>
          </cell>
          <cell r="AF439">
            <v>0.1</v>
          </cell>
          <cell r="AG439">
            <v>0.1</v>
          </cell>
          <cell r="AH439">
            <v>0.1</v>
          </cell>
          <cell r="AI439">
            <v>0.1</v>
          </cell>
          <cell r="AJ439">
            <v>0.26</v>
          </cell>
          <cell r="AK439">
            <v>0.26</v>
          </cell>
          <cell r="AL439">
            <v>0.26</v>
          </cell>
          <cell r="AM439">
            <v>0.26</v>
          </cell>
          <cell r="AN439">
            <v>0.26</v>
          </cell>
          <cell r="AO439">
            <v>0.26</v>
          </cell>
          <cell r="AP439">
            <v>0.26</v>
          </cell>
          <cell r="AQ439">
            <v>0.26</v>
          </cell>
          <cell r="AR439">
            <v>0.26</v>
          </cell>
          <cell r="AS439">
            <v>0.26</v>
          </cell>
          <cell r="AT439">
            <v>0.26</v>
          </cell>
          <cell r="AU439">
            <v>0.26</v>
          </cell>
          <cell r="AV439">
            <v>0.1</v>
          </cell>
          <cell r="AW439">
            <v>0.1</v>
          </cell>
          <cell r="AX439">
            <v>0.1</v>
          </cell>
          <cell r="AY439">
            <v>0.1</v>
          </cell>
          <cell r="AZ439">
            <v>0.1</v>
          </cell>
          <cell r="BA439">
            <v>0.1</v>
          </cell>
          <cell r="BB439">
            <v>0.1</v>
          </cell>
          <cell r="BC439">
            <v>0.1</v>
          </cell>
          <cell r="BD439">
            <v>0.1</v>
          </cell>
          <cell r="BE439">
            <v>0.1</v>
          </cell>
          <cell r="BF439">
            <v>0.1</v>
          </cell>
          <cell r="BG439">
            <v>0.1</v>
          </cell>
          <cell r="BH439">
            <v>0.26</v>
          </cell>
          <cell r="BI439">
            <v>0.26</v>
          </cell>
          <cell r="BJ439">
            <v>0.26</v>
          </cell>
          <cell r="BK439">
            <v>0.26</v>
          </cell>
          <cell r="BL439">
            <v>0.26</v>
          </cell>
          <cell r="BM439">
            <v>0.26</v>
          </cell>
          <cell r="BN439">
            <v>0.26</v>
          </cell>
          <cell r="BO439">
            <v>0.26</v>
          </cell>
          <cell r="BP439">
            <v>0.26</v>
          </cell>
          <cell r="BQ439">
            <v>0.26</v>
          </cell>
          <cell r="BR439">
            <v>0.26</v>
          </cell>
          <cell r="BS439">
            <v>0.26</v>
          </cell>
          <cell r="BT439" t="str">
            <v>CFE</v>
          </cell>
          <cell r="BU439" t="str">
            <v>AIS</v>
          </cell>
          <cell r="BV439">
            <v>0.13078999999999999</v>
          </cell>
          <cell r="BW439">
            <v>0.13078999999999999</v>
          </cell>
          <cell r="BX439">
            <v>0.2175</v>
          </cell>
          <cell r="BZ439">
            <v>0</v>
          </cell>
          <cell r="CB439">
            <v>2.8681000000000001</v>
          </cell>
          <cell r="CC439">
            <v>2.9</v>
          </cell>
          <cell r="CD439">
            <v>2.9</v>
          </cell>
        </row>
        <row r="440">
          <cell r="A440">
            <v>1</v>
          </cell>
          <cell r="B440">
            <v>10</v>
          </cell>
          <cell r="C440" t="str">
            <v>DIC</v>
          </cell>
          <cell r="D440">
            <v>47818</v>
          </cell>
          <cell r="E440">
            <v>2030</v>
          </cell>
          <cell r="F440" t="str">
            <v>GUERRERO NEGRO EL VISCAINO (MOVIL) 14000-2</v>
          </cell>
          <cell r="G440">
            <v>1</v>
          </cell>
          <cell r="H440" t="str">
            <v>DTG</v>
          </cell>
          <cell r="I440">
            <v>12.5</v>
          </cell>
          <cell r="J440">
            <v>12.5</v>
          </cell>
          <cell r="K440" t="str">
            <v>OCT</v>
          </cell>
          <cell r="L440">
            <v>1984</v>
          </cell>
          <cell r="M440" t="str">
            <v>AIS</v>
          </cell>
          <cell r="N440" t="str">
            <v>AIS</v>
          </cell>
          <cell r="O440" t="str">
            <v>TER</v>
          </cell>
          <cell r="P440">
            <v>30956</v>
          </cell>
          <cell r="Q440">
            <v>0.56374999999999997</v>
          </cell>
          <cell r="R440">
            <v>0.625</v>
          </cell>
          <cell r="S440">
            <v>10.998749999999999</v>
          </cell>
          <cell r="T440">
            <v>2.1000000000000001E-2</v>
          </cell>
          <cell r="U440">
            <v>2030</v>
          </cell>
          <cell r="V440" t="str">
            <v>S</v>
          </cell>
          <cell r="W440" t="str">
            <v>BCS</v>
          </cell>
          <cell r="X440">
            <v>0.08</v>
          </cell>
          <cell r="Y440">
            <v>0.08</v>
          </cell>
          <cell r="Z440">
            <v>0.08</v>
          </cell>
          <cell r="AA440">
            <v>0.08</v>
          </cell>
          <cell r="AB440">
            <v>0.08</v>
          </cell>
          <cell r="AC440">
            <v>0.08</v>
          </cell>
          <cell r="AD440">
            <v>0.08</v>
          </cell>
          <cell r="AE440">
            <v>0.08</v>
          </cell>
          <cell r="AF440">
            <v>0.08</v>
          </cell>
          <cell r="AG440">
            <v>0.08</v>
          </cell>
          <cell r="AH440">
            <v>0.08</v>
          </cell>
          <cell r="AI440">
            <v>0.08</v>
          </cell>
          <cell r="AJ440">
            <v>0.05</v>
          </cell>
          <cell r="AK440">
            <v>0.05</v>
          </cell>
          <cell r="AL440">
            <v>0.05</v>
          </cell>
          <cell r="AM440">
            <v>0.05</v>
          </cell>
          <cell r="AN440">
            <v>0.05</v>
          </cell>
          <cell r="AO440">
            <v>0.05</v>
          </cell>
          <cell r="AP440">
            <v>0.05</v>
          </cell>
          <cell r="AQ440">
            <v>0.05</v>
          </cell>
          <cell r="AR440">
            <v>0.05</v>
          </cell>
          <cell r="AS440">
            <v>0.05</v>
          </cell>
          <cell r="AT440">
            <v>0.05</v>
          </cell>
          <cell r="AU440">
            <v>0.05</v>
          </cell>
          <cell r="AV440">
            <v>0.08</v>
          </cell>
          <cell r="AW440">
            <v>0.08</v>
          </cell>
          <cell r="AX440">
            <v>0.08</v>
          </cell>
          <cell r="AY440">
            <v>0.08</v>
          </cell>
          <cell r="AZ440">
            <v>0.08</v>
          </cell>
          <cell r="BA440">
            <v>0.08</v>
          </cell>
          <cell r="BB440">
            <v>0.08</v>
          </cell>
          <cell r="BC440">
            <v>0.08</v>
          </cell>
          <cell r="BD440">
            <v>0.08</v>
          </cell>
          <cell r="BE440">
            <v>0.08</v>
          </cell>
          <cell r="BF440">
            <v>0.08</v>
          </cell>
          <cell r="BG440">
            <v>0.08</v>
          </cell>
          <cell r="BH440">
            <v>0.05</v>
          </cell>
          <cell r="BI440">
            <v>0.05</v>
          </cell>
          <cell r="BJ440">
            <v>0.05</v>
          </cell>
          <cell r="BK440">
            <v>0.05</v>
          </cell>
          <cell r="BL440">
            <v>0.05</v>
          </cell>
          <cell r="BM440">
            <v>0.05</v>
          </cell>
          <cell r="BN440">
            <v>0.05</v>
          </cell>
          <cell r="BO440">
            <v>0.05</v>
          </cell>
          <cell r="BP440">
            <v>0.05</v>
          </cell>
          <cell r="BQ440">
            <v>0.05</v>
          </cell>
          <cell r="BR440">
            <v>0.05</v>
          </cell>
          <cell r="BS440">
            <v>0.05</v>
          </cell>
          <cell r="BT440" t="str">
            <v>CFE</v>
          </cell>
          <cell r="BU440" t="str">
            <v>AIS</v>
          </cell>
          <cell r="BV440">
            <v>0.56374999999999997</v>
          </cell>
          <cell r="BW440">
            <v>0.56374999999999997</v>
          </cell>
          <cell r="BX440">
            <v>0.9375</v>
          </cell>
          <cell r="BZ440">
            <v>0</v>
          </cell>
          <cell r="CB440">
            <v>12.237500000000001</v>
          </cell>
          <cell r="CC440">
            <v>12.5</v>
          </cell>
          <cell r="CD440">
            <v>12.5</v>
          </cell>
        </row>
        <row r="441">
          <cell r="A441">
            <v>1</v>
          </cell>
          <cell r="B441">
            <v>6</v>
          </cell>
          <cell r="C441" t="str">
            <v>DIC</v>
          </cell>
          <cell r="D441">
            <v>47818</v>
          </cell>
          <cell r="E441">
            <v>2030</v>
          </cell>
          <cell r="F441" t="str">
            <v>XUL - HA -MOV</v>
          </cell>
          <cell r="G441">
            <v>3</v>
          </cell>
          <cell r="H441" t="str">
            <v>DTG</v>
          </cell>
          <cell r="I441">
            <v>12.5</v>
          </cell>
          <cell r="J441">
            <v>12.5</v>
          </cell>
          <cell r="K441" t="str">
            <v>JUN</v>
          </cell>
          <cell r="L441">
            <v>1987</v>
          </cell>
          <cell r="M441" t="str">
            <v>PEN</v>
          </cell>
          <cell r="N441" t="str">
            <v>CANCUN</v>
          </cell>
          <cell r="O441" t="str">
            <v>TER</v>
          </cell>
          <cell r="P441">
            <v>31929</v>
          </cell>
          <cell r="Q441">
            <v>0.56374999999999997</v>
          </cell>
          <cell r="R441">
            <v>0.70874999999999999</v>
          </cell>
          <cell r="S441">
            <v>11.046500859718051</v>
          </cell>
          <cell r="T441">
            <v>3.2000000000000001E-2</v>
          </cell>
          <cell r="U441">
            <v>2030</v>
          </cell>
          <cell r="V441" t="str">
            <v>S</v>
          </cell>
          <cell r="W441" t="str">
            <v>QROO</v>
          </cell>
          <cell r="X441">
            <v>5.9200000000000003E-2</v>
          </cell>
          <cell r="Y441">
            <v>4.4600000000000001E-2</v>
          </cell>
          <cell r="Z441">
            <v>4.4600000000000001E-2</v>
          </cell>
          <cell r="AA441">
            <v>4.4600000000000001E-2</v>
          </cell>
          <cell r="AB441">
            <v>4.4600000000000001E-2</v>
          </cell>
          <cell r="AC441">
            <v>4.4600000000000001E-2</v>
          </cell>
          <cell r="AD441">
            <v>4.4600000000000001E-2</v>
          </cell>
          <cell r="AE441">
            <v>4.4600000000000001E-2</v>
          </cell>
          <cell r="AF441">
            <v>4.4600000000000001E-2</v>
          </cell>
          <cell r="AG441">
            <v>0.03</v>
          </cell>
          <cell r="AH441">
            <v>4.4600000000000001E-2</v>
          </cell>
          <cell r="AI441">
            <v>4.4600000000000001E-2</v>
          </cell>
          <cell r="AJ441">
            <v>5.67E-2</v>
          </cell>
          <cell r="AK441">
            <v>5.67E-2</v>
          </cell>
          <cell r="AL441">
            <v>5.67E-2</v>
          </cell>
          <cell r="AM441">
            <v>5.67E-2</v>
          </cell>
          <cell r="AN441">
            <v>5.67E-2</v>
          </cell>
          <cell r="AO441">
            <v>5.67E-2</v>
          </cell>
          <cell r="AP441">
            <v>5.67E-2</v>
          </cell>
          <cell r="AQ441">
            <v>5.67E-2</v>
          </cell>
          <cell r="AR441">
            <v>5.67E-2</v>
          </cell>
          <cell r="AS441">
            <v>5.67E-2</v>
          </cell>
          <cell r="AT441">
            <v>5.67E-2</v>
          </cell>
          <cell r="AU441">
            <v>5.67E-2</v>
          </cell>
          <cell r="AV441">
            <v>5.9200000000000003E-2</v>
          </cell>
          <cell r="AW441">
            <v>4.4600000000000001E-2</v>
          </cell>
          <cell r="AX441">
            <v>4.4600000000000001E-2</v>
          </cell>
          <cell r="AY441">
            <v>4.4600000000000001E-2</v>
          </cell>
          <cell r="AZ441">
            <v>4.4600000000000001E-2</v>
          </cell>
          <cell r="BA441">
            <v>4.4600000000000001E-2</v>
          </cell>
          <cell r="BB441">
            <v>4.4600000000000001E-2</v>
          </cell>
          <cell r="BC441">
            <v>4.4600000000000001E-2</v>
          </cell>
          <cell r="BD441">
            <v>4.4600000000000001E-2</v>
          </cell>
          <cell r="BE441">
            <v>0.03</v>
          </cell>
          <cell r="BF441">
            <v>4.4600000000000001E-2</v>
          </cell>
          <cell r="BG441">
            <v>4.4600000000000001E-2</v>
          </cell>
          <cell r="BH441">
            <v>5.67E-2</v>
          </cell>
          <cell r="BI441">
            <v>5.67E-2</v>
          </cell>
          <cell r="BJ441">
            <v>5.67E-2</v>
          </cell>
          <cell r="BK441">
            <v>5.67E-2</v>
          </cell>
          <cell r="BL441">
            <v>5.67E-2</v>
          </cell>
          <cell r="BM441">
            <v>5.67E-2</v>
          </cell>
          <cell r="BN441">
            <v>5.67E-2</v>
          </cell>
          <cell r="BO441">
            <v>5.67E-2</v>
          </cell>
          <cell r="BP441">
            <v>5.67E-2</v>
          </cell>
          <cell r="BQ441">
            <v>5.67E-2</v>
          </cell>
          <cell r="BR441">
            <v>5.67E-2</v>
          </cell>
          <cell r="BS441">
            <v>5.67E-2</v>
          </cell>
          <cell r="BT441" t="str">
            <v>CFE</v>
          </cell>
          <cell r="BU441" t="str">
            <v>INT</v>
          </cell>
          <cell r="BV441">
            <v>0.56374999999999997</v>
          </cell>
          <cell r="BW441">
            <v>0.56374999999999997</v>
          </cell>
          <cell r="BX441">
            <v>0.88974914028194796</v>
          </cell>
          <cell r="BZ441">
            <v>0</v>
          </cell>
          <cell r="CB441">
            <v>12.1</v>
          </cell>
          <cell r="CC441">
            <v>12.5</v>
          </cell>
          <cell r="CD441">
            <v>12.5</v>
          </cell>
        </row>
        <row r="442">
          <cell r="A442">
            <v>1</v>
          </cell>
          <cell r="B442">
            <v>6</v>
          </cell>
          <cell r="C442" t="str">
            <v>ABR</v>
          </cell>
          <cell r="D442">
            <v>44652</v>
          </cell>
          <cell r="E442">
            <v>2022</v>
          </cell>
          <cell r="F442" t="str">
            <v>XUL - HA</v>
          </cell>
          <cell r="G442">
            <v>2</v>
          </cell>
          <cell r="H442" t="str">
            <v>DTG</v>
          </cell>
          <cell r="I442">
            <v>25.7</v>
          </cell>
          <cell r="J442">
            <v>25.7</v>
          </cell>
          <cell r="K442" t="str">
            <v>JUN</v>
          </cell>
          <cell r="L442">
            <v>1987</v>
          </cell>
          <cell r="M442" t="str">
            <v>PEN</v>
          </cell>
          <cell r="N442" t="str">
            <v>CANCUN</v>
          </cell>
          <cell r="O442" t="str">
            <v>TER</v>
          </cell>
          <cell r="P442">
            <v>31929</v>
          </cell>
          <cell r="Q442">
            <v>1.15907</v>
          </cell>
          <cell r="R442">
            <v>6.6820000000000004</v>
          </cell>
          <cell r="S442">
            <v>22.711605767580316</v>
          </cell>
          <cell r="T442">
            <v>3.2000000000000001E-2</v>
          </cell>
          <cell r="U442">
            <v>2022</v>
          </cell>
          <cell r="V442" t="str">
            <v>N</v>
          </cell>
          <cell r="W442" t="str">
            <v>SON</v>
          </cell>
          <cell r="X442">
            <v>0.1</v>
          </cell>
          <cell r="Y442">
            <v>0.1</v>
          </cell>
          <cell r="Z442">
            <v>0.1</v>
          </cell>
          <cell r="AA442">
            <v>0.1</v>
          </cell>
          <cell r="AB442">
            <v>0.1</v>
          </cell>
          <cell r="AC442">
            <v>0.1</v>
          </cell>
          <cell r="AD442">
            <v>0.1</v>
          </cell>
          <cell r="AE442">
            <v>0.1</v>
          </cell>
          <cell r="AF442">
            <v>0.1</v>
          </cell>
          <cell r="AG442">
            <v>0.1</v>
          </cell>
          <cell r="AH442">
            <v>0.1</v>
          </cell>
          <cell r="AI442">
            <v>0.1</v>
          </cell>
          <cell r="AJ442">
            <v>0.26</v>
          </cell>
          <cell r="AK442">
            <v>0.26</v>
          </cell>
          <cell r="AL442">
            <v>0.26</v>
          </cell>
          <cell r="AM442">
            <v>0.26</v>
          </cell>
          <cell r="AN442">
            <v>0.26</v>
          </cell>
          <cell r="AO442">
            <v>0.26</v>
          </cell>
          <cell r="AP442">
            <v>0.26</v>
          </cell>
          <cell r="AQ442">
            <v>0.26</v>
          </cell>
          <cell r="AR442">
            <v>0.26</v>
          </cell>
          <cell r="AS442">
            <v>0.26</v>
          </cell>
          <cell r="AT442">
            <v>0.26</v>
          </cell>
          <cell r="AU442">
            <v>0.26</v>
          </cell>
          <cell r="AV442">
            <v>0.1</v>
          </cell>
          <cell r="AW442">
            <v>0.1</v>
          </cell>
          <cell r="AX442">
            <v>0.1</v>
          </cell>
          <cell r="AY442">
            <v>0.1</v>
          </cell>
          <cell r="AZ442">
            <v>0.1</v>
          </cell>
          <cell r="BA442">
            <v>0.1</v>
          </cell>
          <cell r="BB442">
            <v>0.1</v>
          </cell>
          <cell r="BC442">
            <v>0.1</v>
          </cell>
          <cell r="BD442">
            <v>0.1</v>
          </cell>
          <cell r="BE442">
            <v>0.1</v>
          </cell>
          <cell r="BF442">
            <v>0.1</v>
          </cell>
          <cell r="BG442">
            <v>0.1</v>
          </cell>
          <cell r="BH442">
            <v>0.26</v>
          </cell>
          <cell r="BI442">
            <v>0.26</v>
          </cell>
          <cell r="BJ442">
            <v>0.26</v>
          </cell>
          <cell r="BK442">
            <v>0.26</v>
          </cell>
          <cell r="BL442">
            <v>0.26</v>
          </cell>
          <cell r="BM442">
            <v>0.26</v>
          </cell>
          <cell r="BN442">
            <v>0.26</v>
          </cell>
          <cell r="BO442">
            <v>0.26</v>
          </cell>
          <cell r="BP442">
            <v>0.26</v>
          </cell>
          <cell r="BQ442">
            <v>0.26</v>
          </cell>
          <cell r="BR442">
            <v>0.26</v>
          </cell>
          <cell r="BS442">
            <v>0.26</v>
          </cell>
          <cell r="BT442" t="str">
            <v>CFE</v>
          </cell>
          <cell r="BU442" t="str">
            <v>INT</v>
          </cell>
          <cell r="BV442">
            <v>1.15907</v>
          </cell>
          <cell r="BW442">
            <v>1.15907</v>
          </cell>
          <cell r="BX442">
            <v>1.829324232419685</v>
          </cell>
          <cell r="BZ442">
            <v>0</v>
          </cell>
          <cell r="CB442">
            <v>24.877600000000001</v>
          </cell>
          <cell r="CC442">
            <v>25.7</v>
          </cell>
          <cell r="CD442">
            <v>25.7</v>
          </cell>
        </row>
        <row r="443">
          <cell r="A443">
            <v>1</v>
          </cell>
          <cell r="B443">
            <v>6</v>
          </cell>
          <cell r="C443" t="str">
            <v>DIC</v>
          </cell>
          <cell r="D443">
            <v>47818</v>
          </cell>
          <cell r="E443">
            <v>2030</v>
          </cell>
          <cell r="F443" t="str">
            <v>LOS CABOS  MOVIL</v>
          </cell>
          <cell r="G443">
            <v>1</v>
          </cell>
          <cell r="H443" t="str">
            <v>DTG</v>
          </cell>
          <cell r="I443">
            <v>19</v>
          </cell>
          <cell r="J443">
            <v>19</v>
          </cell>
          <cell r="K443" t="str">
            <v>JUN</v>
          </cell>
          <cell r="L443">
            <v>1987</v>
          </cell>
          <cell r="M443" t="str">
            <v>BACS</v>
          </cell>
          <cell r="N443" t="str">
            <v>CABOS</v>
          </cell>
          <cell r="O443" t="str">
            <v>TER</v>
          </cell>
          <cell r="P443">
            <v>31929</v>
          </cell>
          <cell r="Q443">
            <v>0.8569</v>
          </cell>
          <cell r="R443">
            <v>1.9000000000000001</v>
          </cell>
          <cell r="S443">
            <v>16.7181</v>
          </cell>
          <cell r="T443">
            <v>2.1000000000000001E-2</v>
          </cell>
          <cell r="U443">
            <v>2030</v>
          </cell>
          <cell r="V443" t="str">
            <v>N</v>
          </cell>
          <cell r="W443" t="str">
            <v>BCS</v>
          </cell>
          <cell r="X443">
            <v>0.1</v>
          </cell>
          <cell r="Y443">
            <v>0.1</v>
          </cell>
          <cell r="Z443">
            <v>0.1</v>
          </cell>
          <cell r="AA443">
            <v>0.1</v>
          </cell>
          <cell r="AB443">
            <v>0.1</v>
          </cell>
          <cell r="AC443">
            <v>0.1</v>
          </cell>
          <cell r="AD443">
            <v>0.1</v>
          </cell>
          <cell r="AE443">
            <v>0.1</v>
          </cell>
          <cell r="AF443">
            <v>0.1</v>
          </cell>
          <cell r="AG443">
            <v>0.1</v>
          </cell>
          <cell r="AH443">
            <v>0.1</v>
          </cell>
          <cell r="AI443">
            <v>0.1</v>
          </cell>
          <cell r="AJ443">
            <v>0.1</v>
          </cell>
          <cell r="AK443">
            <v>0.1</v>
          </cell>
          <cell r="AL443">
            <v>0.1</v>
          </cell>
          <cell r="AM443">
            <v>0.1</v>
          </cell>
          <cell r="AN443">
            <v>0.1</v>
          </cell>
          <cell r="AO443">
            <v>0.1</v>
          </cell>
          <cell r="AP443">
            <v>0.1</v>
          </cell>
          <cell r="AQ443">
            <v>0.1</v>
          </cell>
          <cell r="AR443">
            <v>0.1</v>
          </cell>
          <cell r="AS443">
            <v>0.1</v>
          </cell>
          <cell r="AT443">
            <v>0.1</v>
          </cell>
          <cell r="AU443">
            <v>0.1</v>
          </cell>
          <cell r="AV443">
            <v>0.1</v>
          </cell>
          <cell r="AW443">
            <v>0.1</v>
          </cell>
          <cell r="AX443">
            <v>0.1</v>
          </cell>
          <cell r="AY443">
            <v>0.1</v>
          </cell>
          <cell r="AZ443">
            <v>0.1</v>
          </cell>
          <cell r="BA443">
            <v>0.1</v>
          </cell>
          <cell r="BB443">
            <v>0.1</v>
          </cell>
          <cell r="BC443">
            <v>0.1</v>
          </cell>
          <cell r="BD443">
            <v>0.1</v>
          </cell>
          <cell r="BE443">
            <v>0.1</v>
          </cell>
          <cell r="BF443">
            <v>0.1</v>
          </cell>
          <cell r="BG443">
            <v>0.1</v>
          </cell>
          <cell r="BH443">
            <v>0.1</v>
          </cell>
          <cell r="BI443">
            <v>0.1</v>
          </cell>
          <cell r="BJ443">
            <v>0.1</v>
          </cell>
          <cell r="BK443">
            <v>0.1</v>
          </cell>
          <cell r="BL443">
            <v>0.1</v>
          </cell>
          <cell r="BM443">
            <v>0.1</v>
          </cell>
          <cell r="BN443">
            <v>0.1</v>
          </cell>
          <cell r="BO443">
            <v>0.1</v>
          </cell>
          <cell r="BP443">
            <v>0.1</v>
          </cell>
          <cell r="BQ443">
            <v>0.1</v>
          </cell>
          <cell r="BR443">
            <v>0.1</v>
          </cell>
          <cell r="BS443">
            <v>0.1</v>
          </cell>
          <cell r="BT443" t="str">
            <v>CFE</v>
          </cell>
          <cell r="BU443" t="str">
            <v>BACS</v>
          </cell>
          <cell r="BV443">
            <v>0.8569</v>
          </cell>
          <cell r="BW443">
            <v>0.8569</v>
          </cell>
          <cell r="BX443">
            <v>1.425</v>
          </cell>
          <cell r="BZ443">
            <v>0</v>
          </cell>
          <cell r="CB443">
            <v>18.600999999999999</v>
          </cell>
          <cell r="CC443">
            <v>19</v>
          </cell>
          <cell r="CD443">
            <v>19</v>
          </cell>
        </row>
        <row r="444">
          <cell r="A444">
            <v>1</v>
          </cell>
          <cell r="B444">
            <v>1</v>
          </cell>
          <cell r="C444" t="str">
            <v>DIC</v>
          </cell>
          <cell r="D444">
            <v>47818</v>
          </cell>
          <cell r="E444">
            <v>2030</v>
          </cell>
          <cell r="F444" t="str">
            <v>LOS CABOS  MOVIL</v>
          </cell>
          <cell r="G444">
            <v>1</v>
          </cell>
          <cell r="H444" t="str">
            <v>DTG</v>
          </cell>
          <cell r="I444">
            <v>19</v>
          </cell>
          <cell r="J444">
            <v>19</v>
          </cell>
          <cell r="K444" t="str">
            <v>ENE</v>
          </cell>
          <cell r="L444">
            <v>1988</v>
          </cell>
          <cell r="M444" t="str">
            <v>BACS</v>
          </cell>
          <cell r="N444" t="str">
            <v>CONSTITUCION</v>
          </cell>
          <cell r="O444" t="str">
            <v>TER</v>
          </cell>
          <cell r="P444">
            <v>32143</v>
          </cell>
          <cell r="Q444">
            <v>0.8569</v>
          </cell>
          <cell r="R444">
            <v>1.9000000000000001</v>
          </cell>
          <cell r="S444">
            <v>16.7181</v>
          </cell>
          <cell r="T444">
            <v>1.0999999999999999E-2</v>
          </cell>
          <cell r="U444">
            <v>2030</v>
          </cell>
          <cell r="V444" t="str">
            <v>N</v>
          </cell>
          <cell r="W444" t="str">
            <v>BCS</v>
          </cell>
          <cell r="X444">
            <v>0.1</v>
          </cell>
          <cell r="Y444">
            <v>0.1</v>
          </cell>
          <cell r="Z444">
            <v>0.1</v>
          </cell>
          <cell r="AA444">
            <v>0.1</v>
          </cell>
          <cell r="AB444">
            <v>0.1</v>
          </cell>
          <cell r="AC444">
            <v>0.1</v>
          </cell>
          <cell r="AD444">
            <v>0.1</v>
          </cell>
          <cell r="AE444">
            <v>0.1</v>
          </cell>
          <cell r="AF444">
            <v>0.1</v>
          </cell>
          <cell r="AG444">
            <v>0.1</v>
          </cell>
          <cell r="AH444">
            <v>0.1</v>
          </cell>
          <cell r="AI444">
            <v>0.1</v>
          </cell>
          <cell r="AJ444">
            <v>0.1</v>
          </cell>
          <cell r="AK444">
            <v>0.1</v>
          </cell>
          <cell r="AL444">
            <v>0.1</v>
          </cell>
          <cell r="AM444">
            <v>0.1</v>
          </cell>
          <cell r="AN444">
            <v>0.1</v>
          </cell>
          <cell r="AO444">
            <v>0.1</v>
          </cell>
          <cell r="AP444">
            <v>0.1</v>
          </cell>
          <cell r="AQ444">
            <v>0.1</v>
          </cell>
          <cell r="AR444">
            <v>0.1</v>
          </cell>
          <cell r="AS444">
            <v>0.1</v>
          </cell>
          <cell r="AT444">
            <v>0.1</v>
          </cell>
          <cell r="AU444">
            <v>0.1</v>
          </cell>
          <cell r="AV444">
            <v>0.1</v>
          </cell>
          <cell r="AW444">
            <v>0.1</v>
          </cell>
          <cell r="AX444">
            <v>0.1</v>
          </cell>
          <cell r="AY444">
            <v>0.1</v>
          </cell>
          <cell r="AZ444">
            <v>0.1</v>
          </cell>
          <cell r="BA444">
            <v>0.1</v>
          </cell>
          <cell r="BB444">
            <v>0.1</v>
          </cell>
          <cell r="BC444">
            <v>0.1</v>
          </cell>
          <cell r="BD444">
            <v>0.1</v>
          </cell>
          <cell r="BE444">
            <v>0.1</v>
          </cell>
          <cell r="BF444">
            <v>0.1</v>
          </cell>
          <cell r="BG444">
            <v>0.1</v>
          </cell>
          <cell r="BH444">
            <v>0.1</v>
          </cell>
          <cell r="BI444">
            <v>0.1</v>
          </cell>
          <cell r="BJ444">
            <v>0.1</v>
          </cell>
          <cell r="BK444">
            <v>0.1</v>
          </cell>
          <cell r="BL444">
            <v>0.1</v>
          </cell>
          <cell r="BM444">
            <v>0.1</v>
          </cell>
          <cell r="BN444">
            <v>0.1</v>
          </cell>
          <cell r="BO444">
            <v>0.1</v>
          </cell>
          <cell r="BP444">
            <v>0.1</v>
          </cell>
          <cell r="BQ444">
            <v>0.1</v>
          </cell>
          <cell r="BR444">
            <v>0.1</v>
          </cell>
          <cell r="BS444">
            <v>0.1</v>
          </cell>
          <cell r="BT444" t="str">
            <v>CFE</v>
          </cell>
          <cell r="BU444" t="str">
            <v>BACS</v>
          </cell>
          <cell r="BV444">
            <v>0.8569</v>
          </cell>
          <cell r="BW444">
            <v>0.8569</v>
          </cell>
          <cell r="BX444">
            <v>1.425</v>
          </cell>
          <cell r="BZ444">
            <v>0</v>
          </cell>
          <cell r="CB444">
            <v>18.791</v>
          </cell>
          <cell r="CC444">
            <v>19</v>
          </cell>
          <cell r="CD444">
            <v>19</v>
          </cell>
        </row>
        <row r="445">
          <cell r="A445">
            <v>1</v>
          </cell>
          <cell r="B445">
            <v>6</v>
          </cell>
          <cell r="C445" t="str">
            <v>DIC</v>
          </cell>
          <cell r="D445">
            <v>47818</v>
          </cell>
          <cell r="E445">
            <v>2030</v>
          </cell>
          <cell r="F445" t="str">
            <v>HUICOT</v>
          </cell>
          <cell r="G445">
            <v>10</v>
          </cell>
          <cell r="H445" t="str">
            <v>CI</v>
          </cell>
          <cell r="I445">
            <v>0.05</v>
          </cell>
          <cell r="J445">
            <v>0.05</v>
          </cell>
          <cell r="K445" t="str">
            <v>JUN</v>
          </cell>
          <cell r="L445">
            <v>1973</v>
          </cell>
          <cell r="M445" t="str">
            <v>AIS</v>
          </cell>
          <cell r="N445" t="str">
            <v>AIS</v>
          </cell>
          <cell r="O445" t="str">
            <v>TER</v>
          </cell>
          <cell r="P445">
            <v>26816</v>
          </cell>
          <cell r="Q445">
            <v>5.1250000000000002E-3</v>
          </cell>
          <cell r="R445">
            <v>1.3500000000000002E-2</v>
          </cell>
          <cell r="S445">
            <v>4.1125000000000009E-2</v>
          </cell>
          <cell r="T445">
            <v>5.7000000000000002E-2</v>
          </cell>
          <cell r="U445">
            <v>2030</v>
          </cell>
          <cell r="V445" t="str">
            <v>S</v>
          </cell>
          <cell r="W445" t="str">
            <v>NAY</v>
          </cell>
          <cell r="X445">
            <v>5.4800000000000001E-2</v>
          </cell>
          <cell r="Y445">
            <v>5.4800000000000001E-2</v>
          </cell>
          <cell r="Z445">
            <v>5.4800000000000001E-2</v>
          </cell>
          <cell r="AA445">
            <v>5.4800000000000001E-2</v>
          </cell>
          <cell r="AB445">
            <v>5.4800000000000001E-2</v>
          </cell>
          <cell r="AC445">
            <v>5.4800000000000001E-2</v>
          </cell>
          <cell r="AD445">
            <v>5.4800000000000001E-2</v>
          </cell>
          <cell r="AE445">
            <v>5.4800000000000001E-2</v>
          </cell>
          <cell r="AF445">
            <v>5.4800000000000001E-2</v>
          </cell>
          <cell r="AG445">
            <v>5.4800000000000001E-2</v>
          </cell>
          <cell r="AH445">
            <v>5.4800000000000001E-2</v>
          </cell>
          <cell r="AI445">
            <v>5.4800000000000001E-2</v>
          </cell>
          <cell r="AJ445">
            <v>0.27</v>
          </cell>
          <cell r="AK445">
            <v>0.27</v>
          </cell>
          <cell r="AL445">
            <v>0.27</v>
          </cell>
          <cell r="AM445">
            <v>0.27</v>
          </cell>
          <cell r="AN445">
            <v>0.27</v>
          </cell>
          <cell r="AO445">
            <v>0.27</v>
          </cell>
          <cell r="AP445">
            <v>0.27</v>
          </cell>
          <cell r="AQ445">
            <v>0.27</v>
          </cell>
          <cell r="AR445">
            <v>0.27</v>
          </cell>
          <cell r="AS445">
            <v>0.27</v>
          </cell>
          <cell r="AT445">
            <v>0.27</v>
          </cell>
          <cell r="AU445">
            <v>0.27</v>
          </cell>
          <cell r="AV445">
            <v>5.4800000000000001E-2</v>
          </cell>
          <cell r="AW445">
            <v>5.4800000000000001E-2</v>
          </cell>
          <cell r="AX445">
            <v>5.4800000000000001E-2</v>
          </cell>
          <cell r="AY445">
            <v>5.4800000000000001E-2</v>
          </cell>
          <cell r="AZ445">
            <v>5.4800000000000001E-2</v>
          </cell>
          <cell r="BA445">
            <v>5.4800000000000001E-2</v>
          </cell>
          <cell r="BB445">
            <v>5.4800000000000001E-2</v>
          </cell>
          <cell r="BC445">
            <v>5.4800000000000001E-2</v>
          </cell>
          <cell r="BD445">
            <v>5.4800000000000001E-2</v>
          </cell>
          <cell r="BE445">
            <v>5.4800000000000001E-2</v>
          </cell>
          <cell r="BF445">
            <v>5.4800000000000001E-2</v>
          </cell>
          <cell r="BG445">
            <v>5.4800000000000001E-2</v>
          </cell>
          <cell r="BH445">
            <v>0.27</v>
          </cell>
          <cell r="BI445">
            <v>0.27</v>
          </cell>
          <cell r="BJ445">
            <v>0.27</v>
          </cell>
          <cell r="BK445">
            <v>0.27</v>
          </cell>
          <cell r="BL445">
            <v>0.27</v>
          </cell>
          <cell r="BM445">
            <v>0.27</v>
          </cell>
          <cell r="BN445">
            <v>0.27</v>
          </cell>
          <cell r="BO445">
            <v>0.27</v>
          </cell>
          <cell r="BP445">
            <v>0.27</v>
          </cell>
          <cell r="BQ445">
            <v>0.27</v>
          </cell>
          <cell r="BR445">
            <v>0.27</v>
          </cell>
          <cell r="BS445">
            <v>0.27</v>
          </cell>
          <cell r="BT445" t="str">
            <v>CFE</v>
          </cell>
          <cell r="BU445" t="str">
            <v>AIS</v>
          </cell>
          <cell r="BV445">
            <v>5.1250000000000002E-3</v>
          </cell>
          <cell r="BW445">
            <v>5.1250000000000002E-3</v>
          </cell>
          <cell r="BX445">
            <v>3.7499999999999999E-3</v>
          </cell>
          <cell r="BZ445">
            <v>0</v>
          </cell>
          <cell r="CB445">
            <v>4.7150000000000004E-2</v>
          </cell>
          <cell r="CC445">
            <v>0.05</v>
          </cell>
          <cell r="CD445">
            <v>0.05</v>
          </cell>
        </row>
        <row r="446">
          <cell r="A446">
            <v>1</v>
          </cell>
          <cell r="B446">
            <v>5</v>
          </cell>
          <cell r="C446" t="str">
            <v>DIC</v>
          </cell>
          <cell r="D446">
            <v>47818</v>
          </cell>
          <cell r="E446">
            <v>2030</v>
          </cell>
          <cell r="F446" t="str">
            <v>HUICOT</v>
          </cell>
          <cell r="G446">
            <v>4</v>
          </cell>
          <cell r="H446" t="str">
            <v>CI</v>
          </cell>
          <cell r="I446">
            <v>0.25</v>
          </cell>
          <cell r="J446">
            <v>0.25</v>
          </cell>
          <cell r="K446" t="str">
            <v>MAY</v>
          </cell>
          <cell r="L446">
            <v>1967</v>
          </cell>
          <cell r="M446" t="str">
            <v>AIS</v>
          </cell>
          <cell r="N446" t="str">
            <v>AIS</v>
          </cell>
          <cell r="O446" t="str">
            <v>TER</v>
          </cell>
          <cell r="P446">
            <v>24593</v>
          </cell>
          <cell r="Q446">
            <v>2.5624999999999998E-2</v>
          </cell>
          <cell r="R446">
            <v>6.7500000000000004E-2</v>
          </cell>
          <cell r="S446">
            <v>0.205625</v>
          </cell>
          <cell r="T446">
            <v>5.7000000000000002E-2</v>
          </cell>
          <cell r="U446">
            <v>2030</v>
          </cell>
          <cell r="V446" t="str">
            <v>S</v>
          </cell>
          <cell r="W446" t="str">
            <v>NAY</v>
          </cell>
          <cell r="X446">
            <v>5.4800000000000001E-2</v>
          </cell>
          <cell r="Y446">
            <v>5.4800000000000001E-2</v>
          </cell>
          <cell r="Z446">
            <v>5.4800000000000001E-2</v>
          </cell>
          <cell r="AA446">
            <v>5.4800000000000001E-2</v>
          </cell>
          <cell r="AB446">
            <v>5.4800000000000001E-2</v>
          </cell>
          <cell r="AC446">
            <v>5.4800000000000001E-2</v>
          </cell>
          <cell r="AD446">
            <v>5.4800000000000001E-2</v>
          </cell>
          <cell r="AE446">
            <v>5.4800000000000001E-2</v>
          </cell>
          <cell r="AF446">
            <v>5.4800000000000001E-2</v>
          </cell>
          <cell r="AG446">
            <v>5.4800000000000001E-2</v>
          </cell>
          <cell r="AH446">
            <v>5.4800000000000001E-2</v>
          </cell>
          <cell r="AI446">
            <v>5.4800000000000001E-2</v>
          </cell>
          <cell r="AJ446">
            <v>0.27</v>
          </cell>
          <cell r="AK446">
            <v>0.27</v>
          </cell>
          <cell r="AL446">
            <v>0.27</v>
          </cell>
          <cell r="AM446">
            <v>0.27</v>
          </cell>
          <cell r="AN446">
            <v>0.27</v>
          </cell>
          <cell r="AO446">
            <v>0.27</v>
          </cell>
          <cell r="AP446">
            <v>0.27</v>
          </cell>
          <cell r="AQ446">
            <v>0.27</v>
          </cell>
          <cell r="AR446">
            <v>0.27</v>
          </cell>
          <cell r="AS446">
            <v>0.27</v>
          </cell>
          <cell r="AT446">
            <v>0.27</v>
          </cell>
          <cell r="AU446">
            <v>0.27</v>
          </cell>
          <cell r="AV446">
            <v>5.4800000000000001E-2</v>
          </cell>
          <cell r="AW446">
            <v>5.4800000000000001E-2</v>
          </cell>
          <cell r="AX446">
            <v>5.4800000000000001E-2</v>
          </cell>
          <cell r="AY446">
            <v>5.4800000000000001E-2</v>
          </cell>
          <cell r="AZ446">
            <v>5.4800000000000001E-2</v>
          </cell>
          <cell r="BA446">
            <v>5.4800000000000001E-2</v>
          </cell>
          <cell r="BB446">
            <v>5.4800000000000001E-2</v>
          </cell>
          <cell r="BC446">
            <v>5.4800000000000001E-2</v>
          </cell>
          <cell r="BD446">
            <v>5.4800000000000001E-2</v>
          </cell>
          <cell r="BE446">
            <v>5.4800000000000001E-2</v>
          </cell>
          <cell r="BF446">
            <v>5.4800000000000001E-2</v>
          </cell>
          <cell r="BG446">
            <v>5.4800000000000001E-2</v>
          </cell>
          <cell r="BH446">
            <v>0.27</v>
          </cell>
          <cell r="BI446">
            <v>0.27</v>
          </cell>
          <cell r="BJ446">
            <v>0.27</v>
          </cell>
          <cell r="BK446">
            <v>0.27</v>
          </cell>
          <cell r="BL446">
            <v>0.27</v>
          </cell>
          <cell r="BM446">
            <v>0.27</v>
          </cell>
          <cell r="BN446">
            <v>0.27</v>
          </cell>
          <cell r="BO446">
            <v>0.27</v>
          </cell>
          <cell r="BP446">
            <v>0.27</v>
          </cell>
          <cell r="BQ446">
            <v>0.27</v>
          </cell>
          <cell r="BR446">
            <v>0.27</v>
          </cell>
          <cell r="BS446">
            <v>0.27</v>
          </cell>
          <cell r="BT446" t="str">
            <v>CFE</v>
          </cell>
          <cell r="BU446" t="str">
            <v>AIS</v>
          </cell>
          <cell r="BV446">
            <v>2.5624999999999998E-2</v>
          </cell>
          <cell r="BW446">
            <v>2.5624999999999998E-2</v>
          </cell>
          <cell r="BX446">
            <v>1.8749999999999999E-2</v>
          </cell>
          <cell r="BZ446">
            <v>0</v>
          </cell>
          <cell r="CB446">
            <v>0.23574999999999999</v>
          </cell>
          <cell r="CC446">
            <v>0.25</v>
          </cell>
          <cell r="CD446">
            <v>0.25</v>
          </cell>
        </row>
        <row r="447">
          <cell r="A447">
            <v>1</v>
          </cell>
          <cell r="B447">
            <v>12</v>
          </cell>
          <cell r="C447" t="str">
            <v>DIC</v>
          </cell>
          <cell r="D447">
            <v>47818</v>
          </cell>
          <cell r="E447">
            <v>2030</v>
          </cell>
          <cell r="F447" t="str">
            <v>HUICOT</v>
          </cell>
          <cell r="G447">
            <v>13</v>
          </cell>
          <cell r="H447" t="str">
            <v>CI</v>
          </cell>
          <cell r="I447">
            <v>0.05</v>
          </cell>
          <cell r="J447">
            <v>0.05</v>
          </cell>
          <cell r="K447" t="str">
            <v>DIC</v>
          </cell>
          <cell r="L447">
            <v>1969</v>
          </cell>
          <cell r="M447" t="str">
            <v>AIS</v>
          </cell>
          <cell r="N447" t="str">
            <v>AIS</v>
          </cell>
          <cell r="O447" t="str">
            <v>TER</v>
          </cell>
          <cell r="P447">
            <v>25538</v>
          </cell>
          <cell r="Q447">
            <v>5.1250000000000002E-3</v>
          </cell>
          <cell r="R447">
            <v>1.3500000000000002E-2</v>
          </cell>
          <cell r="S447">
            <v>4.1125000000000009E-2</v>
          </cell>
          <cell r="T447">
            <v>5.7000000000000002E-2</v>
          </cell>
          <cell r="U447">
            <v>2030</v>
          </cell>
          <cell r="V447" t="str">
            <v>S</v>
          </cell>
          <cell r="W447" t="str">
            <v>NAY</v>
          </cell>
          <cell r="X447">
            <v>5.4800000000000001E-2</v>
          </cell>
          <cell r="Y447">
            <v>5.4800000000000001E-2</v>
          </cell>
          <cell r="Z447">
            <v>5.4800000000000001E-2</v>
          </cell>
          <cell r="AA447">
            <v>5.4800000000000001E-2</v>
          </cell>
          <cell r="AB447">
            <v>5.4800000000000001E-2</v>
          </cell>
          <cell r="AC447">
            <v>5.4800000000000001E-2</v>
          </cell>
          <cell r="AD447">
            <v>5.4800000000000001E-2</v>
          </cell>
          <cell r="AE447">
            <v>5.4800000000000001E-2</v>
          </cell>
          <cell r="AF447">
            <v>5.4800000000000001E-2</v>
          </cell>
          <cell r="AG447">
            <v>5.4800000000000001E-2</v>
          </cell>
          <cell r="AH447">
            <v>5.4800000000000001E-2</v>
          </cell>
          <cell r="AI447">
            <v>5.4800000000000001E-2</v>
          </cell>
          <cell r="AJ447">
            <v>0.27</v>
          </cell>
          <cell r="AK447">
            <v>0.27</v>
          </cell>
          <cell r="AL447">
            <v>0.27</v>
          </cell>
          <cell r="AM447">
            <v>0.27</v>
          </cell>
          <cell r="AN447">
            <v>0.27</v>
          </cell>
          <cell r="AO447">
            <v>0.27</v>
          </cell>
          <cell r="AP447">
            <v>0.27</v>
          </cell>
          <cell r="AQ447">
            <v>0.27</v>
          </cell>
          <cell r="AR447">
            <v>0.27</v>
          </cell>
          <cell r="AS447">
            <v>0.27</v>
          </cell>
          <cell r="AT447">
            <v>0.27</v>
          </cell>
          <cell r="AU447">
            <v>0.27</v>
          </cell>
          <cell r="AV447">
            <v>5.4800000000000001E-2</v>
          </cell>
          <cell r="AW447">
            <v>5.4800000000000001E-2</v>
          </cell>
          <cell r="AX447">
            <v>5.4800000000000001E-2</v>
          </cell>
          <cell r="AY447">
            <v>5.4800000000000001E-2</v>
          </cell>
          <cell r="AZ447">
            <v>5.4800000000000001E-2</v>
          </cell>
          <cell r="BA447">
            <v>5.4800000000000001E-2</v>
          </cell>
          <cell r="BB447">
            <v>5.4800000000000001E-2</v>
          </cell>
          <cell r="BC447">
            <v>5.4800000000000001E-2</v>
          </cell>
          <cell r="BD447">
            <v>5.4800000000000001E-2</v>
          </cell>
          <cell r="BE447">
            <v>5.4800000000000001E-2</v>
          </cell>
          <cell r="BF447">
            <v>5.4800000000000001E-2</v>
          </cell>
          <cell r="BG447">
            <v>5.4800000000000001E-2</v>
          </cell>
          <cell r="BH447">
            <v>0.27</v>
          </cell>
          <cell r="BI447">
            <v>0.27</v>
          </cell>
          <cell r="BJ447">
            <v>0.27</v>
          </cell>
          <cell r="BK447">
            <v>0.27</v>
          </cell>
          <cell r="BL447">
            <v>0.27</v>
          </cell>
          <cell r="BM447">
            <v>0.27</v>
          </cell>
          <cell r="BN447">
            <v>0.27</v>
          </cell>
          <cell r="BO447">
            <v>0.27</v>
          </cell>
          <cell r="BP447">
            <v>0.27</v>
          </cell>
          <cell r="BQ447">
            <v>0.27</v>
          </cell>
          <cell r="BR447">
            <v>0.27</v>
          </cell>
          <cell r="BS447">
            <v>0.27</v>
          </cell>
          <cell r="BT447" t="str">
            <v>CFE</v>
          </cell>
          <cell r="BU447" t="str">
            <v>AIS</v>
          </cell>
          <cell r="BV447">
            <v>5.1250000000000002E-3</v>
          </cell>
          <cell r="BW447">
            <v>5.1250000000000002E-3</v>
          </cell>
          <cell r="BX447">
            <v>3.7499999999999999E-3</v>
          </cell>
          <cell r="BZ447">
            <v>0</v>
          </cell>
          <cell r="CB447">
            <v>4.7150000000000004E-2</v>
          </cell>
          <cell r="CC447">
            <v>0.05</v>
          </cell>
          <cell r="CD447">
            <v>0.05</v>
          </cell>
        </row>
        <row r="448">
          <cell r="A448">
            <v>1</v>
          </cell>
          <cell r="B448">
            <v>12</v>
          </cell>
          <cell r="C448" t="str">
            <v>DIC</v>
          </cell>
          <cell r="D448">
            <v>47818</v>
          </cell>
          <cell r="E448">
            <v>2030</v>
          </cell>
          <cell r="F448" t="str">
            <v>HUICOT</v>
          </cell>
          <cell r="G448">
            <v>1</v>
          </cell>
          <cell r="H448" t="str">
            <v>CI</v>
          </cell>
          <cell r="I448">
            <v>0.25</v>
          </cell>
          <cell r="J448">
            <v>0.25</v>
          </cell>
          <cell r="K448" t="str">
            <v>DIC</v>
          </cell>
          <cell r="L448">
            <v>1969</v>
          </cell>
          <cell r="M448" t="str">
            <v>AIS</v>
          </cell>
          <cell r="N448" t="str">
            <v>AIS</v>
          </cell>
          <cell r="O448" t="str">
            <v>TER</v>
          </cell>
          <cell r="P448">
            <v>25538</v>
          </cell>
          <cell r="Q448">
            <v>2.5624999999999998E-2</v>
          </cell>
          <cell r="R448">
            <v>6.7500000000000004E-2</v>
          </cell>
          <cell r="S448">
            <v>0.205625</v>
          </cell>
          <cell r="T448">
            <v>5.7000000000000002E-2</v>
          </cell>
          <cell r="U448">
            <v>2030</v>
          </cell>
          <cell r="V448" t="str">
            <v>S</v>
          </cell>
          <cell r="W448" t="str">
            <v>JAL</v>
          </cell>
          <cell r="X448">
            <v>5.4800000000000001E-2</v>
          </cell>
          <cell r="Y448">
            <v>5.4800000000000001E-2</v>
          </cell>
          <cell r="Z448">
            <v>5.4800000000000001E-2</v>
          </cell>
          <cell r="AA448">
            <v>5.4800000000000001E-2</v>
          </cell>
          <cell r="AB448">
            <v>5.4800000000000001E-2</v>
          </cell>
          <cell r="AC448">
            <v>5.4800000000000001E-2</v>
          </cell>
          <cell r="AD448">
            <v>5.4800000000000001E-2</v>
          </cell>
          <cell r="AE448">
            <v>5.4800000000000001E-2</v>
          </cell>
          <cell r="AF448">
            <v>5.4800000000000001E-2</v>
          </cell>
          <cell r="AG448">
            <v>5.4800000000000001E-2</v>
          </cell>
          <cell r="AH448">
            <v>5.4800000000000001E-2</v>
          </cell>
          <cell r="AI448">
            <v>5.4800000000000001E-2</v>
          </cell>
          <cell r="AJ448">
            <v>0.27</v>
          </cell>
          <cell r="AK448">
            <v>0.27</v>
          </cell>
          <cell r="AL448">
            <v>0.27</v>
          </cell>
          <cell r="AM448">
            <v>0.27</v>
          </cell>
          <cell r="AN448">
            <v>0.27</v>
          </cell>
          <cell r="AO448">
            <v>0.27</v>
          </cell>
          <cell r="AP448">
            <v>0.27</v>
          </cell>
          <cell r="AQ448">
            <v>0.27</v>
          </cell>
          <cell r="AR448">
            <v>0.27</v>
          </cell>
          <cell r="AS448">
            <v>0.27</v>
          </cell>
          <cell r="AT448">
            <v>0.27</v>
          </cell>
          <cell r="AU448">
            <v>0.27</v>
          </cell>
          <cell r="AV448">
            <v>5.4800000000000001E-2</v>
          </cell>
          <cell r="AW448">
            <v>5.4800000000000001E-2</v>
          </cell>
          <cell r="AX448">
            <v>5.4800000000000001E-2</v>
          </cell>
          <cell r="AY448">
            <v>5.4800000000000001E-2</v>
          </cell>
          <cell r="AZ448">
            <v>5.4800000000000001E-2</v>
          </cell>
          <cell r="BA448">
            <v>5.4800000000000001E-2</v>
          </cell>
          <cell r="BB448">
            <v>5.4800000000000001E-2</v>
          </cell>
          <cell r="BC448">
            <v>5.4800000000000001E-2</v>
          </cell>
          <cell r="BD448">
            <v>5.4800000000000001E-2</v>
          </cell>
          <cell r="BE448">
            <v>5.4800000000000001E-2</v>
          </cell>
          <cell r="BF448">
            <v>5.4800000000000001E-2</v>
          </cell>
          <cell r="BG448">
            <v>5.4800000000000001E-2</v>
          </cell>
          <cell r="BH448">
            <v>0.27</v>
          </cell>
          <cell r="BI448">
            <v>0.27</v>
          </cell>
          <cell r="BJ448">
            <v>0.27</v>
          </cell>
          <cell r="BK448">
            <v>0.27</v>
          </cell>
          <cell r="BL448">
            <v>0.27</v>
          </cell>
          <cell r="BM448">
            <v>0.27</v>
          </cell>
          <cell r="BN448">
            <v>0.27</v>
          </cell>
          <cell r="BO448">
            <v>0.27</v>
          </cell>
          <cell r="BP448">
            <v>0.27</v>
          </cell>
          <cell r="BQ448">
            <v>0.27</v>
          </cell>
          <cell r="BR448">
            <v>0.27</v>
          </cell>
          <cell r="BS448">
            <v>0.27</v>
          </cell>
          <cell r="BT448" t="str">
            <v>CFE</v>
          </cell>
          <cell r="BU448" t="str">
            <v>AIS</v>
          </cell>
          <cell r="BV448">
            <v>2.5624999999999998E-2</v>
          </cell>
          <cell r="BW448">
            <v>2.5624999999999998E-2</v>
          </cell>
          <cell r="BX448">
            <v>1.8749999999999999E-2</v>
          </cell>
          <cell r="BZ448">
            <v>0</v>
          </cell>
          <cell r="CB448">
            <v>0.23574999999999999</v>
          </cell>
          <cell r="CC448">
            <v>0.25</v>
          </cell>
          <cell r="CD448">
            <v>0.25</v>
          </cell>
        </row>
        <row r="449">
          <cell r="A449">
            <v>1</v>
          </cell>
          <cell r="B449">
            <v>6</v>
          </cell>
          <cell r="C449" t="str">
            <v>DIC</v>
          </cell>
          <cell r="D449">
            <v>47818</v>
          </cell>
          <cell r="E449">
            <v>2030</v>
          </cell>
          <cell r="F449" t="str">
            <v>HUICOT</v>
          </cell>
          <cell r="G449">
            <v>12</v>
          </cell>
          <cell r="H449" t="str">
            <v>CI</v>
          </cell>
          <cell r="I449">
            <v>1.18</v>
          </cell>
          <cell r="J449">
            <v>1.18</v>
          </cell>
          <cell r="K449" t="str">
            <v>JUN</v>
          </cell>
          <cell r="L449">
            <v>1971</v>
          </cell>
          <cell r="M449" t="str">
            <v>AIS</v>
          </cell>
          <cell r="N449" t="str">
            <v>AIS</v>
          </cell>
          <cell r="O449" t="str">
            <v>TER</v>
          </cell>
          <cell r="P449">
            <v>26085</v>
          </cell>
          <cell r="Q449">
            <v>0.12094999999999999</v>
          </cell>
          <cell r="R449">
            <v>0.31859999999999999</v>
          </cell>
          <cell r="S449">
            <v>0.97055000000000002</v>
          </cell>
          <cell r="T449">
            <v>5.7000000000000002E-2</v>
          </cell>
          <cell r="U449">
            <v>2030</v>
          </cell>
          <cell r="V449" t="str">
            <v>S</v>
          </cell>
          <cell r="W449" t="str">
            <v>NAY</v>
          </cell>
          <cell r="X449">
            <v>5.4800000000000001E-2</v>
          </cell>
          <cell r="Y449">
            <v>5.4800000000000001E-2</v>
          </cell>
          <cell r="Z449">
            <v>5.4800000000000001E-2</v>
          </cell>
          <cell r="AA449">
            <v>5.4800000000000001E-2</v>
          </cell>
          <cell r="AB449">
            <v>5.4800000000000001E-2</v>
          </cell>
          <cell r="AC449">
            <v>5.4800000000000001E-2</v>
          </cell>
          <cell r="AD449">
            <v>5.4800000000000001E-2</v>
          </cell>
          <cell r="AE449">
            <v>5.4800000000000001E-2</v>
          </cell>
          <cell r="AF449">
            <v>5.4800000000000001E-2</v>
          </cell>
          <cell r="AG449">
            <v>5.4800000000000001E-2</v>
          </cell>
          <cell r="AH449">
            <v>5.4800000000000001E-2</v>
          </cell>
          <cell r="AI449">
            <v>5.4800000000000001E-2</v>
          </cell>
          <cell r="AJ449">
            <v>0.27</v>
          </cell>
          <cell r="AK449">
            <v>0.27</v>
          </cell>
          <cell r="AL449">
            <v>0.27</v>
          </cell>
          <cell r="AM449">
            <v>0.27</v>
          </cell>
          <cell r="AN449">
            <v>0.27</v>
          </cell>
          <cell r="AO449">
            <v>0.27</v>
          </cell>
          <cell r="AP449">
            <v>0.27</v>
          </cell>
          <cell r="AQ449">
            <v>0.27</v>
          </cell>
          <cell r="AR449">
            <v>0.27</v>
          </cell>
          <cell r="AS449">
            <v>0.27</v>
          </cell>
          <cell r="AT449">
            <v>0.27</v>
          </cell>
          <cell r="AU449">
            <v>0.27</v>
          </cell>
          <cell r="AV449">
            <v>5.4800000000000001E-2</v>
          </cell>
          <cell r="AW449">
            <v>5.4800000000000001E-2</v>
          </cell>
          <cell r="AX449">
            <v>5.4800000000000001E-2</v>
          </cell>
          <cell r="AY449">
            <v>5.4800000000000001E-2</v>
          </cell>
          <cell r="AZ449">
            <v>5.4800000000000001E-2</v>
          </cell>
          <cell r="BA449">
            <v>5.4800000000000001E-2</v>
          </cell>
          <cell r="BB449">
            <v>5.4800000000000001E-2</v>
          </cell>
          <cell r="BC449">
            <v>5.4800000000000001E-2</v>
          </cell>
          <cell r="BD449">
            <v>5.4800000000000001E-2</v>
          </cell>
          <cell r="BE449">
            <v>5.4800000000000001E-2</v>
          </cell>
          <cell r="BF449">
            <v>5.4800000000000001E-2</v>
          </cell>
          <cell r="BG449">
            <v>5.4800000000000001E-2</v>
          </cell>
          <cell r="BH449">
            <v>0.27</v>
          </cell>
          <cell r="BI449">
            <v>0.27</v>
          </cell>
          <cell r="BJ449">
            <v>0.27</v>
          </cell>
          <cell r="BK449">
            <v>0.27</v>
          </cell>
          <cell r="BL449">
            <v>0.27</v>
          </cell>
          <cell r="BM449">
            <v>0.27</v>
          </cell>
          <cell r="BN449">
            <v>0.27</v>
          </cell>
          <cell r="BO449">
            <v>0.27</v>
          </cell>
          <cell r="BP449">
            <v>0.27</v>
          </cell>
          <cell r="BQ449">
            <v>0.27</v>
          </cell>
          <cell r="BR449">
            <v>0.27</v>
          </cell>
          <cell r="BS449">
            <v>0.27</v>
          </cell>
          <cell r="BT449" t="str">
            <v>CFE</v>
          </cell>
          <cell r="BU449" t="str">
            <v>AIS</v>
          </cell>
          <cell r="BV449">
            <v>0.12094999999999999</v>
          </cell>
          <cell r="BW449">
            <v>0.12094999999999999</v>
          </cell>
          <cell r="BX449">
            <v>8.8499999999999995E-2</v>
          </cell>
          <cell r="BZ449">
            <v>0</v>
          </cell>
          <cell r="CB449">
            <v>1.1127399999999998</v>
          </cell>
          <cell r="CC449">
            <v>1.18</v>
          </cell>
          <cell r="CD449">
            <v>1.18</v>
          </cell>
        </row>
        <row r="450">
          <cell r="A450">
            <v>1</v>
          </cell>
          <cell r="B450">
            <v>6</v>
          </cell>
          <cell r="C450" t="str">
            <v>DIC</v>
          </cell>
          <cell r="D450">
            <v>47818</v>
          </cell>
          <cell r="E450">
            <v>2030</v>
          </cell>
          <cell r="F450" t="str">
            <v>HUICOT</v>
          </cell>
          <cell r="G450">
            <v>3</v>
          </cell>
          <cell r="H450" t="str">
            <v>CI</v>
          </cell>
          <cell r="I450">
            <v>0.06</v>
          </cell>
          <cell r="J450">
            <v>0.06</v>
          </cell>
          <cell r="K450" t="str">
            <v>JUN</v>
          </cell>
          <cell r="L450">
            <v>1971</v>
          </cell>
          <cell r="M450" t="str">
            <v>AIS</v>
          </cell>
          <cell r="N450" t="str">
            <v>AIS</v>
          </cell>
          <cell r="O450" t="str">
            <v>TER</v>
          </cell>
          <cell r="P450">
            <v>26085</v>
          </cell>
          <cell r="Q450">
            <v>6.1499999999999992E-3</v>
          </cell>
          <cell r="R450">
            <v>1.6199999999999999E-2</v>
          </cell>
          <cell r="S450">
            <v>4.9349999999999998E-2</v>
          </cell>
          <cell r="T450">
            <v>5.7000000000000002E-2</v>
          </cell>
          <cell r="U450">
            <v>2030</v>
          </cell>
          <cell r="V450" t="str">
            <v>S</v>
          </cell>
          <cell r="W450" t="str">
            <v>NAY</v>
          </cell>
          <cell r="X450">
            <v>5.4800000000000001E-2</v>
          </cell>
          <cell r="Y450">
            <v>5.4800000000000001E-2</v>
          </cell>
          <cell r="Z450">
            <v>5.4800000000000001E-2</v>
          </cell>
          <cell r="AA450">
            <v>5.4800000000000001E-2</v>
          </cell>
          <cell r="AB450">
            <v>5.4800000000000001E-2</v>
          </cell>
          <cell r="AC450">
            <v>5.4800000000000001E-2</v>
          </cell>
          <cell r="AD450">
            <v>5.4800000000000001E-2</v>
          </cell>
          <cell r="AE450">
            <v>5.4800000000000001E-2</v>
          </cell>
          <cell r="AF450">
            <v>5.4800000000000001E-2</v>
          </cell>
          <cell r="AG450">
            <v>5.4800000000000001E-2</v>
          </cell>
          <cell r="AH450">
            <v>5.4800000000000001E-2</v>
          </cell>
          <cell r="AI450">
            <v>5.4800000000000001E-2</v>
          </cell>
          <cell r="AJ450">
            <v>0.27</v>
          </cell>
          <cell r="AK450">
            <v>0.27</v>
          </cell>
          <cell r="AL450">
            <v>0.27</v>
          </cell>
          <cell r="AM450">
            <v>0.27</v>
          </cell>
          <cell r="AN450">
            <v>0.27</v>
          </cell>
          <cell r="AO450">
            <v>0.27</v>
          </cell>
          <cell r="AP450">
            <v>0.27</v>
          </cell>
          <cell r="AQ450">
            <v>0.27</v>
          </cell>
          <cell r="AR450">
            <v>0.27</v>
          </cell>
          <cell r="AS450">
            <v>0.27</v>
          </cell>
          <cell r="AT450">
            <v>0.27</v>
          </cell>
          <cell r="AU450">
            <v>0.27</v>
          </cell>
          <cell r="AV450">
            <v>5.4800000000000001E-2</v>
          </cell>
          <cell r="AW450">
            <v>5.4800000000000001E-2</v>
          </cell>
          <cell r="AX450">
            <v>5.4800000000000001E-2</v>
          </cell>
          <cell r="AY450">
            <v>5.4800000000000001E-2</v>
          </cell>
          <cell r="AZ450">
            <v>5.4800000000000001E-2</v>
          </cell>
          <cell r="BA450">
            <v>5.4800000000000001E-2</v>
          </cell>
          <cell r="BB450">
            <v>5.4800000000000001E-2</v>
          </cell>
          <cell r="BC450">
            <v>5.4800000000000001E-2</v>
          </cell>
          <cell r="BD450">
            <v>5.4800000000000001E-2</v>
          </cell>
          <cell r="BE450">
            <v>5.4800000000000001E-2</v>
          </cell>
          <cell r="BF450">
            <v>5.4800000000000001E-2</v>
          </cell>
          <cell r="BG450">
            <v>5.4800000000000001E-2</v>
          </cell>
          <cell r="BH450">
            <v>0.27</v>
          </cell>
          <cell r="BI450">
            <v>0.27</v>
          </cell>
          <cell r="BJ450">
            <v>0.27</v>
          </cell>
          <cell r="BK450">
            <v>0.27</v>
          </cell>
          <cell r="BL450">
            <v>0.27</v>
          </cell>
          <cell r="BM450">
            <v>0.27</v>
          </cell>
          <cell r="BN450">
            <v>0.27</v>
          </cell>
          <cell r="BO450">
            <v>0.27</v>
          </cell>
          <cell r="BP450">
            <v>0.27</v>
          </cell>
          <cell r="BQ450">
            <v>0.27</v>
          </cell>
          <cell r="BR450">
            <v>0.27</v>
          </cell>
          <cell r="BS450">
            <v>0.27</v>
          </cell>
          <cell r="BT450" t="str">
            <v>CFE</v>
          </cell>
          <cell r="BU450" t="str">
            <v>AIS</v>
          </cell>
          <cell r="BV450">
            <v>6.1499999999999992E-3</v>
          </cell>
          <cell r="BW450">
            <v>6.1499999999999992E-3</v>
          </cell>
          <cell r="BX450">
            <v>4.4999999999999997E-3</v>
          </cell>
          <cell r="BZ450">
            <v>0</v>
          </cell>
          <cell r="CB450">
            <v>5.6579999999999998E-2</v>
          </cell>
          <cell r="CC450">
            <v>0.06</v>
          </cell>
          <cell r="CD450">
            <v>0.06</v>
          </cell>
        </row>
        <row r="451">
          <cell r="A451">
            <v>1</v>
          </cell>
          <cell r="B451">
            <v>6</v>
          </cell>
          <cell r="C451" t="str">
            <v>DIC</v>
          </cell>
          <cell r="D451">
            <v>47818</v>
          </cell>
          <cell r="E451">
            <v>2030</v>
          </cell>
          <cell r="F451" t="str">
            <v>HUICOT</v>
          </cell>
          <cell r="G451">
            <v>7</v>
          </cell>
          <cell r="H451" t="str">
            <v>CI</v>
          </cell>
          <cell r="I451">
            <v>0.05</v>
          </cell>
          <cell r="J451">
            <v>0.05</v>
          </cell>
          <cell r="K451" t="str">
            <v>JUN</v>
          </cell>
          <cell r="L451">
            <v>1971</v>
          </cell>
          <cell r="M451" t="str">
            <v>AIS</v>
          </cell>
          <cell r="N451" t="str">
            <v>AIS</v>
          </cell>
          <cell r="O451" t="str">
            <v>TER</v>
          </cell>
          <cell r="P451">
            <v>26085</v>
          </cell>
          <cell r="Q451">
            <v>5.1250000000000002E-3</v>
          </cell>
          <cell r="R451">
            <v>1.3500000000000002E-2</v>
          </cell>
          <cell r="S451">
            <v>4.1125000000000009E-2</v>
          </cell>
          <cell r="T451">
            <v>5.7000000000000002E-2</v>
          </cell>
          <cell r="U451">
            <v>2030</v>
          </cell>
          <cell r="V451" t="str">
            <v>S</v>
          </cell>
          <cell r="W451" t="str">
            <v>NAY</v>
          </cell>
          <cell r="X451">
            <v>5.4800000000000001E-2</v>
          </cell>
          <cell r="Y451">
            <v>5.4800000000000001E-2</v>
          </cell>
          <cell r="Z451">
            <v>5.4800000000000001E-2</v>
          </cell>
          <cell r="AA451">
            <v>5.4800000000000001E-2</v>
          </cell>
          <cell r="AB451">
            <v>5.4800000000000001E-2</v>
          </cell>
          <cell r="AC451">
            <v>5.4800000000000001E-2</v>
          </cell>
          <cell r="AD451">
            <v>5.4800000000000001E-2</v>
          </cell>
          <cell r="AE451">
            <v>5.4800000000000001E-2</v>
          </cell>
          <cell r="AF451">
            <v>5.4800000000000001E-2</v>
          </cell>
          <cell r="AG451">
            <v>5.4800000000000001E-2</v>
          </cell>
          <cell r="AH451">
            <v>5.4800000000000001E-2</v>
          </cell>
          <cell r="AI451">
            <v>5.4800000000000001E-2</v>
          </cell>
          <cell r="AJ451">
            <v>0.27</v>
          </cell>
          <cell r="AK451">
            <v>0.27</v>
          </cell>
          <cell r="AL451">
            <v>0.27</v>
          </cell>
          <cell r="AM451">
            <v>0.27</v>
          </cell>
          <cell r="AN451">
            <v>0.27</v>
          </cell>
          <cell r="AO451">
            <v>0.27</v>
          </cell>
          <cell r="AP451">
            <v>0.27</v>
          </cell>
          <cell r="AQ451">
            <v>0.27</v>
          </cell>
          <cell r="AR451">
            <v>0.27</v>
          </cell>
          <cell r="AS451">
            <v>0.27</v>
          </cell>
          <cell r="AT451">
            <v>0.27</v>
          </cell>
          <cell r="AU451">
            <v>0.27</v>
          </cell>
          <cell r="AV451">
            <v>5.4800000000000001E-2</v>
          </cell>
          <cell r="AW451">
            <v>5.4800000000000001E-2</v>
          </cell>
          <cell r="AX451">
            <v>5.4800000000000001E-2</v>
          </cell>
          <cell r="AY451">
            <v>5.4800000000000001E-2</v>
          </cell>
          <cell r="AZ451">
            <v>5.4800000000000001E-2</v>
          </cell>
          <cell r="BA451">
            <v>5.4800000000000001E-2</v>
          </cell>
          <cell r="BB451">
            <v>5.4800000000000001E-2</v>
          </cell>
          <cell r="BC451">
            <v>5.4800000000000001E-2</v>
          </cell>
          <cell r="BD451">
            <v>5.4800000000000001E-2</v>
          </cell>
          <cell r="BE451">
            <v>5.4800000000000001E-2</v>
          </cell>
          <cell r="BF451">
            <v>5.4800000000000001E-2</v>
          </cell>
          <cell r="BG451">
            <v>5.4800000000000001E-2</v>
          </cell>
          <cell r="BH451">
            <v>0.27</v>
          </cell>
          <cell r="BI451">
            <v>0.27</v>
          </cell>
          <cell r="BJ451">
            <v>0.27</v>
          </cell>
          <cell r="BK451">
            <v>0.27</v>
          </cell>
          <cell r="BL451">
            <v>0.27</v>
          </cell>
          <cell r="BM451">
            <v>0.27</v>
          </cell>
          <cell r="BN451">
            <v>0.27</v>
          </cell>
          <cell r="BO451">
            <v>0.27</v>
          </cell>
          <cell r="BP451">
            <v>0.27</v>
          </cell>
          <cell r="BQ451">
            <v>0.27</v>
          </cell>
          <cell r="BR451">
            <v>0.27</v>
          </cell>
          <cell r="BS451">
            <v>0.27</v>
          </cell>
          <cell r="BT451" t="str">
            <v>CFE</v>
          </cell>
          <cell r="BU451" t="str">
            <v>AIS</v>
          </cell>
          <cell r="BV451">
            <v>5.1250000000000002E-3</v>
          </cell>
          <cell r="BW451">
            <v>5.1250000000000002E-3</v>
          </cell>
          <cell r="BX451">
            <v>3.7499999999999999E-3</v>
          </cell>
          <cell r="BZ451">
            <v>0</v>
          </cell>
          <cell r="CB451">
            <v>4.7150000000000004E-2</v>
          </cell>
          <cell r="CC451">
            <v>0.05</v>
          </cell>
          <cell r="CD451">
            <v>0.05</v>
          </cell>
        </row>
        <row r="452">
          <cell r="A452">
            <v>1</v>
          </cell>
          <cell r="B452">
            <v>0</v>
          </cell>
          <cell r="C452" t="str">
            <v>DIC</v>
          </cell>
          <cell r="D452">
            <v>47818</v>
          </cell>
          <cell r="E452">
            <v>2030</v>
          </cell>
          <cell r="O452" t="str">
            <v>TER</v>
          </cell>
          <cell r="Q452">
            <v>0</v>
          </cell>
          <cell r="R452">
            <v>0</v>
          </cell>
          <cell r="S452">
            <v>0</v>
          </cell>
          <cell r="T452">
            <v>5.7000000000000002E-2</v>
          </cell>
          <cell r="U452">
            <v>2030</v>
          </cell>
          <cell r="V452" t="str">
            <v>N</v>
          </cell>
          <cell r="W452" t="str">
            <v>BCS</v>
          </cell>
          <cell r="X452">
            <v>0.1</v>
          </cell>
          <cell r="Y452">
            <v>0.1</v>
          </cell>
          <cell r="Z452">
            <v>0.1</v>
          </cell>
          <cell r="AA452">
            <v>0.1</v>
          </cell>
          <cell r="AB452">
            <v>0.1</v>
          </cell>
          <cell r="AC452">
            <v>0.1</v>
          </cell>
          <cell r="AD452">
            <v>0.1</v>
          </cell>
          <cell r="AE452">
            <v>0.1</v>
          </cell>
          <cell r="AF452">
            <v>0.1</v>
          </cell>
          <cell r="AG452">
            <v>0.1</v>
          </cell>
          <cell r="AH452">
            <v>0.1</v>
          </cell>
          <cell r="AI452">
            <v>0.1</v>
          </cell>
          <cell r="AJ452">
            <v>0.4</v>
          </cell>
          <cell r="AK452">
            <v>0.4</v>
          </cell>
          <cell r="AL452">
            <v>0.4</v>
          </cell>
          <cell r="AM452">
            <v>0.4</v>
          </cell>
          <cell r="AN452">
            <v>0.4</v>
          </cell>
          <cell r="AO452">
            <v>0.4</v>
          </cell>
          <cell r="AP452">
            <v>0.4</v>
          </cell>
          <cell r="AQ452">
            <v>0.4</v>
          </cell>
          <cell r="AR452">
            <v>0.4</v>
          </cell>
          <cell r="AS452">
            <v>0.4</v>
          </cell>
          <cell r="AT452">
            <v>0.4</v>
          </cell>
          <cell r="AU452">
            <v>0.4</v>
          </cell>
          <cell r="AV452">
            <v>0.1</v>
          </cell>
          <cell r="AW452">
            <v>0.1</v>
          </cell>
          <cell r="AX452">
            <v>0.1</v>
          </cell>
          <cell r="AY452">
            <v>0.1</v>
          </cell>
          <cell r="AZ452">
            <v>0.1</v>
          </cell>
          <cell r="BA452">
            <v>0.1</v>
          </cell>
          <cell r="BB452">
            <v>0.1</v>
          </cell>
          <cell r="BC452">
            <v>0.1</v>
          </cell>
          <cell r="BD452">
            <v>0.1</v>
          </cell>
          <cell r="BE452">
            <v>0.1</v>
          </cell>
          <cell r="BF452">
            <v>0.1</v>
          </cell>
          <cell r="BG452">
            <v>0.1</v>
          </cell>
          <cell r="BH452">
            <v>0.4</v>
          </cell>
          <cell r="BI452">
            <v>0.4</v>
          </cell>
          <cell r="BJ452">
            <v>0.4</v>
          </cell>
          <cell r="BK452">
            <v>0.4</v>
          </cell>
          <cell r="BL452">
            <v>0.4</v>
          </cell>
          <cell r="BM452">
            <v>0.4</v>
          </cell>
          <cell r="BN452">
            <v>0.4</v>
          </cell>
          <cell r="BO452">
            <v>0.4</v>
          </cell>
          <cell r="BP452">
            <v>0.4</v>
          </cell>
          <cell r="BQ452">
            <v>0.4</v>
          </cell>
          <cell r="BR452">
            <v>0.4</v>
          </cell>
          <cell r="BS452">
            <v>0.4</v>
          </cell>
          <cell r="BT452" t="str">
            <v>CFE</v>
          </cell>
          <cell r="BU452" t="str">
            <v>INT</v>
          </cell>
          <cell r="BV452">
            <v>0</v>
          </cell>
          <cell r="BW452">
            <v>0</v>
          </cell>
          <cell r="BX452">
            <v>0</v>
          </cell>
          <cell r="BZ452">
            <v>0</v>
          </cell>
          <cell r="CB452">
            <v>0</v>
          </cell>
          <cell r="CC452">
            <v>0</v>
          </cell>
          <cell r="CD452">
            <v>0</v>
          </cell>
        </row>
        <row r="453">
          <cell r="A453">
            <v>1</v>
          </cell>
          <cell r="B453">
            <v>0</v>
          </cell>
          <cell r="C453" t="str">
            <v>DIC</v>
          </cell>
          <cell r="D453">
            <v>47818</v>
          </cell>
          <cell r="E453">
            <v>2030</v>
          </cell>
          <cell r="O453" t="str">
            <v>TER</v>
          </cell>
          <cell r="Q453">
            <v>0</v>
          </cell>
          <cell r="R453">
            <v>0</v>
          </cell>
          <cell r="S453">
            <v>0</v>
          </cell>
          <cell r="T453">
            <v>5.7000000000000002E-2</v>
          </cell>
          <cell r="U453">
            <v>2030</v>
          </cell>
          <cell r="V453" t="str">
            <v>N</v>
          </cell>
          <cell r="W453" t="str">
            <v>BCS</v>
          </cell>
          <cell r="X453">
            <v>0.1</v>
          </cell>
          <cell r="Y453">
            <v>0.1</v>
          </cell>
          <cell r="Z453">
            <v>0.1</v>
          </cell>
          <cell r="AA453">
            <v>0.1</v>
          </cell>
          <cell r="AB453">
            <v>0.1</v>
          </cell>
          <cell r="AC453">
            <v>0.1</v>
          </cell>
          <cell r="AD453">
            <v>0.1</v>
          </cell>
          <cell r="AE453">
            <v>0.1</v>
          </cell>
          <cell r="AF453">
            <v>0.1</v>
          </cell>
          <cell r="AG453">
            <v>0.1</v>
          </cell>
          <cell r="AH453">
            <v>0.1</v>
          </cell>
          <cell r="AI453">
            <v>0.1</v>
          </cell>
          <cell r="AJ453">
            <v>0.4</v>
          </cell>
          <cell r="AK453">
            <v>0.4</v>
          </cell>
          <cell r="AL453">
            <v>0.4</v>
          </cell>
          <cell r="AM453">
            <v>0.4</v>
          </cell>
          <cell r="AN453">
            <v>0.4</v>
          </cell>
          <cell r="AO453">
            <v>0.4</v>
          </cell>
          <cell r="AP453">
            <v>0.4</v>
          </cell>
          <cell r="AQ453">
            <v>0.4</v>
          </cell>
          <cell r="AR453">
            <v>0.4</v>
          </cell>
          <cell r="AS453">
            <v>0.4</v>
          </cell>
          <cell r="AT453">
            <v>0.4</v>
          </cell>
          <cell r="AU453">
            <v>0.4</v>
          </cell>
          <cell r="AV453">
            <v>0.1</v>
          </cell>
          <cell r="AW453">
            <v>0.1</v>
          </cell>
          <cell r="AX453">
            <v>0.1</v>
          </cell>
          <cell r="AY453">
            <v>0.1</v>
          </cell>
          <cell r="AZ453">
            <v>0.1</v>
          </cell>
          <cell r="BA453">
            <v>0.1</v>
          </cell>
          <cell r="BB453">
            <v>0.1</v>
          </cell>
          <cell r="BC453">
            <v>0.1</v>
          </cell>
          <cell r="BD453">
            <v>0.1</v>
          </cell>
          <cell r="BE453">
            <v>0.1</v>
          </cell>
          <cell r="BF453">
            <v>0.1</v>
          </cell>
          <cell r="BG453">
            <v>0.1</v>
          </cell>
          <cell r="BH453">
            <v>0.4</v>
          </cell>
          <cell r="BI453">
            <v>0.4</v>
          </cell>
          <cell r="BJ453">
            <v>0.4</v>
          </cell>
          <cell r="BK453">
            <v>0.4</v>
          </cell>
          <cell r="BL453">
            <v>0.4</v>
          </cell>
          <cell r="BM453">
            <v>0.4</v>
          </cell>
          <cell r="BN453">
            <v>0.4</v>
          </cell>
          <cell r="BO453">
            <v>0.4</v>
          </cell>
          <cell r="BP453">
            <v>0.4</v>
          </cell>
          <cell r="BQ453">
            <v>0.4</v>
          </cell>
          <cell r="BR453">
            <v>0.4</v>
          </cell>
          <cell r="BS453">
            <v>0.4</v>
          </cell>
          <cell r="BT453" t="str">
            <v>CFE</v>
          </cell>
          <cell r="BU453" t="str">
            <v>INT</v>
          </cell>
          <cell r="BV453">
            <v>0</v>
          </cell>
          <cell r="BW453">
            <v>0</v>
          </cell>
          <cell r="BX453">
            <v>0</v>
          </cell>
          <cell r="BZ453">
            <v>0</v>
          </cell>
          <cell r="CB453">
            <v>0</v>
          </cell>
          <cell r="CC453">
            <v>0</v>
          </cell>
          <cell r="CD453">
            <v>0</v>
          </cell>
        </row>
        <row r="454">
          <cell r="A454">
            <v>1</v>
          </cell>
          <cell r="B454">
            <v>7</v>
          </cell>
          <cell r="C454" t="str">
            <v>DIC</v>
          </cell>
          <cell r="D454">
            <v>47818</v>
          </cell>
          <cell r="E454">
            <v>2030</v>
          </cell>
          <cell r="F454" t="str">
            <v>HUICOT</v>
          </cell>
          <cell r="G454">
            <v>14</v>
          </cell>
          <cell r="H454" t="str">
            <v>CI</v>
          </cell>
          <cell r="I454">
            <v>0.05</v>
          </cell>
          <cell r="J454">
            <v>0.05</v>
          </cell>
          <cell r="K454" t="str">
            <v>JUL</v>
          </cell>
          <cell r="L454">
            <v>1986</v>
          </cell>
          <cell r="M454" t="str">
            <v>AIS</v>
          </cell>
          <cell r="N454" t="str">
            <v>AIS</v>
          </cell>
          <cell r="O454" t="str">
            <v>TER</v>
          </cell>
          <cell r="P454">
            <v>31594</v>
          </cell>
          <cell r="Q454">
            <v>5.1250000000000002E-3</v>
          </cell>
          <cell r="R454">
            <v>1.3500000000000002E-2</v>
          </cell>
          <cell r="S454">
            <v>4.1125000000000009E-2</v>
          </cell>
          <cell r="T454">
            <v>5.7000000000000002E-2</v>
          </cell>
          <cell r="U454">
            <v>2030</v>
          </cell>
          <cell r="V454" t="str">
            <v>S</v>
          </cell>
          <cell r="W454" t="str">
            <v>NAY</v>
          </cell>
          <cell r="X454">
            <v>5.4800000000000001E-2</v>
          </cell>
          <cell r="Y454">
            <v>5.4800000000000001E-2</v>
          </cell>
          <cell r="Z454">
            <v>5.4800000000000001E-2</v>
          </cell>
          <cell r="AA454">
            <v>5.4800000000000001E-2</v>
          </cell>
          <cell r="AB454">
            <v>5.4800000000000001E-2</v>
          </cell>
          <cell r="AC454">
            <v>5.4800000000000001E-2</v>
          </cell>
          <cell r="AD454">
            <v>5.4800000000000001E-2</v>
          </cell>
          <cell r="AE454">
            <v>5.4800000000000001E-2</v>
          </cell>
          <cell r="AF454">
            <v>5.4800000000000001E-2</v>
          </cell>
          <cell r="AG454">
            <v>5.4800000000000001E-2</v>
          </cell>
          <cell r="AH454">
            <v>5.4800000000000001E-2</v>
          </cell>
          <cell r="AI454">
            <v>5.4800000000000001E-2</v>
          </cell>
          <cell r="AJ454">
            <v>0.27</v>
          </cell>
          <cell r="AK454">
            <v>0.27</v>
          </cell>
          <cell r="AL454">
            <v>0.27</v>
          </cell>
          <cell r="AM454">
            <v>0.27</v>
          </cell>
          <cell r="AN454">
            <v>0.27</v>
          </cell>
          <cell r="AO454">
            <v>0.27</v>
          </cell>
          <cell r="AP454">
            <v>0.27</v>
          </cell>
          <cell r="AQ454">
            <v>0.27</v>
          </cell>
          <cell r="AR454">
            <v>0.27</v>
          </cell>
          <cell r="AS454">
            <v>0.27</v>
          </cell>
          <cell r="AT454">
            <v>0.27</v>
          </cell>
          <cell r="AU454">
            <v>0.27</v>
          </cell>
          <cell r="AV454">
            <v>5.4800000000000001E-2</v>
          </cell>
          <cell r="AW454">
            <v>5.4800000000000001E-2</v>
          </cell>
          <cell r="AX454">
            <v>5.4800000000000001E-2</v>
          </cell>
          <cell r="AY454">
            <v>5.4800000000000001E-2</v>
          </cell>
          <cell r="AZ454">
            <v>5.4800000000000001E-2</v>
          </cell>
          <cell r="BA454">
            <v>5.4800000000000001E-2</v>
          </cell>
          <cell r="BB454">
            <v>5.4800000000000001E-2</v>
          </cell>
          <cell r="BC454">
            <v>5.4800000000000001E-2</v>
          </cell>
          <cell r="BD454">
            <v>5.4800000000000001E-2</v>
          </cell>
          <cell r="BE454">
            <v>5.4800000000000001E-2</v>
          </cell>
          <cell r="BF454">
            <v>5.4800000000000001E-2</v>
          </cell>
          <cell r="BG454">
            <v>5.4800000000000001E-2</v>
          </cell>
          <cell r="BH454">
            <v>0.27</v>
          </cell>
          <cell r="BI454">
            <v>0.27</v>
          </cell>
          <cell r="BJ454">
            <v>0.27</v>
          </cell>
          <cell r="BK454">
            <v>0.27</v>
          </cell>
          <cell r="BL454">
            <v>0.27</v>
          </cell>
          <cell r="BM454">
            <v>0.27</v>
          </cell>
          <cell r="BN454">
            <v>0.27</v>
          </cell>
          <cell r="BO454">
            <v>0.27</v>
          </cell>
          <cell r="BP454">
            <v>0.27</v>
          </cell>
          <cell r="BQ454">
            <v>0.27</v>
          </cell>
          <cell r="BR454">
            <v>0.27</v>
          </cell>
          <cell r="BS454">
            <v>0.27</v>
          </cell>
          <cell r="BT454" t="str">
            <v>CFE</v>
          </cell>
          <cell r="BU454" t="str">
            <v>AIS</v>
          </cell>
          <cell r="BV454">
            <v>5.1250000000000002E-3</v>
          </cell>
          <cell r="BW454">
            <v>5.1250000000000002E-3</v>
          </cell>
          <cell r="BX454">
            <v>3.7499999999999999E-3</v>
          </cell>
          <cell r="BZ454">
            <v>0</v>
          </cell>
          <cell r="CB454">
            <v>4.7150000000000004E-2</v>
          </cell>
          <cell r="CC454">
            <v>0.05</v>
          </cell>
          <cell r="CD454">
            <v>0.05</v>
          </cell>
        </row>
        <row r="455">
          <cell r="A455">
            <v>1</v>
          </cell>
          <cell r="B455">
            <v>1</v>
          </cell>
          <cell r="C455" t="str">
            <v>DIC</v>
          </cell>
          <cell r="D455">
            <v>47818</v>
          </cell>
          <cell r="E455">
            <v>2030</v>
          </cell>
          <cell r="F455" t="str">
            <v>HUICOT</v>
          </cell>
          <cell r="G455">
            <v>16</v>
          </cell>
          <cell r="H455" t="str">
            <v>CI</v>
          </cell>
          <cell r="I455">
            <v>0.05</v>
          </cell>
          <cell r="J455">
            <v>0.05</v>
          </cell>
          <cell r="K455" t="str">
            <v>ENE</v>
          </cell>
          <cell r="L455">
            <v>1973</v>
          </cell>
          <cell r="M455" t="str">
            <v>AIS</v>
          </cell>
          <cell r="N455" t="str">
            <v>AIS</v>
          </cell>
          <cell r="O455" t="str">
            <v>TER</v>
          </cell>
          <cell r="P455">
            <v>26665</v>
          </cell>
          <cell r="Q455">
            <v>5.1250000000000002E-3</v>
          </cell>
          <cell r="R455">
            <v>1.3500000000000002E-2</v>
          </cell>
          <cell r="S455">
            <v>4.1125000000000009E-2</v>
          </cell>
          <cell r="T455">
            <v>5.7000000000000002E-2</v>
          </cell>
          <cell r="U455">
            <v>2030</v>
          </cell>
          <cell r="V455" t="str">
            <v>S</v>
          </cell>
          <cell r="W455" t="str">
            <v>JAL</v>
          </cell>
          <cell r="X455">
            <v>5.4800000000000001E-2</v>
          </cell>
          <cell r="Y455">
            <v>5.4800000000000001E-2</v>
          </cell>
          <cell r="Z455">
            <v>5.4800000000000001E-2</v>
          </cell>
          <cell r="AA455">
            <v>5.4800000000000001E-2</v>
          </cell>
          <cell r="AB455">
            <v>5.4800000000000001E-2</v>
          </cell>
          <cell r="AC455">
            <v>5.4800000000000001E-2</v>
          </cell>
          <cell r="AD455">
            <v>5.4800000000000001E-2</v>
          </cell>
          <cell r="AE455">
            <v>5.4800000000000001E-2</v>
          </cell>
          <cell r="AF455">
            <v>5.4800000000000001E-2</v>
          </cell>
          <cell r="AG455">
            <v>5.4800000000000001E-2</v>
          </cell>
          <cell r="AH455">
            <v>5.4800000000000001E-2</v>
          </cell>
          <cell r="AI455">
            <v>5.4800000000000001E-2</v>
          </cell>
          <cell r="AJ455">
            <v>0.27</v>
          </cell>
          <cell r="AK455">
            <v>0.27</v>
          </cell>
          <cell r="AL455">
            <v>0.27</v>
          </cell>
          <cell r="AM455">
            <v>0.27</v>
          </cell>
          <cell r="AN455">
            <v>0.27</v>
          </cell>
          <cell r="AO455">
            <v>0.27</v>
          </cell>
          <cell r="AP455">
            <v>0.27</v>
          </cell>
          <cell r="AQ455">
            <v>0.27</v>
          </cell>
          <cell r="AR455">
            <v>0.27</v>
          </cell>
          <cell r="AS455">
            <v>0.27</v>
          </cell>
          <cell r="AT455">
            <v>0.27</v>
          </cell>
          <cell r="AU455">
            <v>0.27</v>
          </cell>
          <cell r="AV455">
            <v>5.4800000000000001E-2</v>
          </cell>
          <cell r="AW455">
            <v>5.4800000000000001E-2</v>
          </cell>
          <cell r="AX455">
            <v>5.4800000000000001E-2</v>
          </cell>
          <cell r="AY455">
            <v>5.4800000000000001E-2</v>
          </cell>
          <cell r="AZ455">
            <v>5.4800000000000001E-2</v>
          </cell>
          <cell r="BA455">
            <v>5.4800000000000001E-2</v>
          </cell>
          <cell r="BB455">
            <v>5.4800000000000001E-2</v>
          </cell>
          <cell r="BC455">
            <v>5.4800000000000001E-2</v>
          </cell>
          <cell r="BD455">
            <v>5.4800000000000001E-2</v>
          </cell>
          <cell r="BE455">
            <v>5.4800000000000001E-2</v>
          </cell>
          <cell r="BF455">
            <v>5.4800000000000001E-2</v>
          </cell>
          <cell r="BG455">
            <v>5.4800000000000001E-2</v>
          </cell>
          <cell r="BH455">
            <v>0.27</v>
          </cell>
          <cell r="BI455">
            <v>0.27</v>
          </cell>
          <cell r="BJ455">
            <v>0.27</v>
          </cell>
          <cell r="BK455">
            <v>0.27</v>
          </cell>
          <cell r="BL455">
            <v>0.27</v>
          </cell>
          <cell r="BM455">
            <v>0.27</v>
          </cell>
          <cell r="BN455">
            <v>0.27</v>
          </cell>
          <cell r="BO455">
            <v>0.27</v>
          </cell>
          <cell r="BP455">
            <v>0.27</v>
          </cell>
          <cell r="BQ455">
            <v>0.27</v>
          </cell>
          <cell r="BR455">
            <v>0.27</v>
          </cell>
          <cell r="BS455">
            <v>0.27</v>
          </cell>
          <cell r="BT455" t="str">
            <v>CFE</v>
          </cell>
          <cell r="BU455" t="str">
            <v>AIS</v>
          </cell>
          <cell r="BV455">
            <v>5.1250000000000002E-3</v>
          </cell>
          <cell r="BW455">
            <v>5.1250000000000002E-3</v>
          </cell>
          <cell r="BX455">
            <v>3.7499999999999999E-3</v>
          </cell>
          <cell r="BZ455">
            <v>0</v>
          </cell>
          <cell r="CB455">
            <v>4.7150000000000004E-2</v>
          </cell>
          <cell r="CC455">
            <v>0.05</v>
          </cell>
          <cell r="CD455">
            <v>0.05</v>
          </cell>
        </row>
        <row r="456">
          <cell r="A456">
            <v>1</v>
          </cell>
          <cell r="B456">
            <v>0</v>
          </cell>
          <cell r="C456" t="str">
            <v>DIC</v>
          </cell>
          <cell r="D456">
            <v>47818</v>
          </cell>
          <cell r="E456">
            <v>2030</v>
          </cell>
          <cell r="O456" t="str">
            <v>TER</v>
          </cell>
          <cell r="Q456">
            <v>0</v>
          </cell>
          <cell r="R456">
            <v>0</v>
          </cell>
          <cell r="S456">
            <v>0</v>
          </cell>
          <cell r="T456">
            <v>5.7000000000000002E-2</v>
          </cell>
          <cell r="U456">
            <v>2030</v>
          </cell>
          <cell r="V456" t="str">
            <v>S</v>
          </cell>
          <cell r="W456" t="str">
            <v>NAY</v>
          </cell>
          <cell r="X456">
            <v>5.4800000000000001E-2</v>
          </cell>
          <cell r="Y456">
            <v>5.4800000000000001E-2</v>
          </cell>
          <cell r="Z456">
            <v>5.4800000000000001E-2</v>
          </cell>
          <cell r="AA456">
            <v>5.4800000000000001E-2</v>
          </cell>
          <cell r="AB456">
            <v>5.4800000000000001E-2</v>
          </cell>
          <cell r="AC456">
            <v>5.4800000000000001E-2</v>
          </cell>
          <cell r="AD456">
            <v>5.4800000000000001E-2</v>
          </cell>
          <cell r="AE456">
            <v>5.4800000000000001E-2</v>
          </cell>
          <cell r="AF456">
            <v>5.4800000000000001E-2</v>
          </cell>
          <cell r="AG456">
            <v>5.4800000000000001E-2</v>
          </cell>
          <cell r="AH456">
            <v>5.4800000000000001E-2</v>
          </cell>
          <cell r="AI456">
            <v>5.4800000000000001E-2</v>
          </cell>
          <cell r="AJ456">
            <v>0.27</v>
          </cell>
          <cell r="AK456">
            <v>0.27</v>
          </cell>
          <cell r="AL456">
            <v>0.27</v>
          </cell>
          <cell r="AM456">
            <v>0.27</v>
          </cell>
          <cell r="AN456">
            <v>0.27</v>
          </cell>
          <cell r="AO456">
            <v>0.27</v>
          </cell>
          <cell r="AP456">
            <v>0.27</v>
          </cell>
          <cell r="AQ456">
            <v>0.27</v>
          </cell>
          <cell r="AR456">
            <v>0.27</v>
          </cell>
          <cell r="AS456">
            <v>0.27</v>
          </cell>
          <cell r="AT456">
            <v>0.27</v>
          </cell>
          <cell r="AU456">
            <v>0.27</v>
          </cell>
          <cell r="AV456">
            <v>5.4800000000000001E-2</v>
          </cell>
          <cell r="AW456">
            <v>5.4800000000000001E-2</v>
          </cell>
          <cell r="AX456">
            <v>5.4800000000000001E-2</v>
          </cell>
          <cell r="AY456">
            <v>5.4800000000000001E-2</v>
          </cell>
          <cell r="AZ456">
            <v>5.4800000000000001E-2</v>
          </cell>
          <cell r="BA456">
            <v>5.4800000000000001E-2</v>
          </cell>
          <cell r="BB456">
            <v>5.4800000000000001E-2</v>
          </cell>
          <cell r="BC456">
            <v>5.4800000000000001E-2</v>
          </cell>
          <cell r="BD456">
            <v>5.4800000000000001E-2</v>
          </cell>
          <cell r="BE456">
            <v>5.4800000000000001E-2</v>
          </cell>
          <cell r="BF456">
            <v>5.4800000000000001E-2</v>
          </cell>
          <cell r="BG456">
            <v>5.4800000000000001E-2</v>
          </cell>
          <cell r="BH456">
            <v>0.27</v>
          </cell>
          <cell r="BI456">
            <v>0.27</v>
          </cell>
          <cell r="BJ456">
            <v>0.27</v>
          </cell>
          <cell r="BK456">
            <v>0.27</v>
          </cell>
          <cell r="BL456">
            <v>0.27</v>
          </cell>
          <cell r="BM456">
            <v>0.27</v>
          </cell>
          <cell r="BN456">
            <v>0.27</v>
          </cell>
          <cell r="BO456">
            <v>0.27</v>
          </cell>
          <cell r="BP456">
            <v>0.27</v>
          </cell>
          <cell r="BQ456">
            <v>0.27</v>
          </cell>
          <cell r="BR456">
            <v>0.27</v>
          </cell>
          <cell r="BS456">
            <v>0.27</v>
          </cell>
          <cell r="BT456" t="str">
            <v>CFE</v>
          </cell>
          <cell r="BU456" t="str">
            <v>INT</v>
          </cell>
          <cell r="BV456">
            <v>0</v>
          </cell>
          <cell r="BW456">
            <v>0</v>
          </cell>
          <cell r="BX456">
            <v>0</v>
          </cell>
          <cell r="BZ456">
            <v>0</v>
          </cell>
          <cell r="CB456">
            <v>0</v>
          </cell>
        </row>
        <row r="457">
          <cell r="A457">
            <v>1</v>
          </cell>
          <cell r="B457">
            <v>6</v>
          </cell>
          <cell r="C457" t="str">
            <v>DIC</v>
          </cell>
          <cell r="D457">
            <v>47818</v>
          </cell>
          <cell r="E457">
            <v>2030</v>
          </cell>
          <cell r="F457" t="str">
            <v>HUICOT</v>
          </cell>
          <cell r="G457">
            <v>2</v>
          </cell>
          <cell r="H457" t="str">
            <v>CI</v>
          </cell>
          <cell r="I457">
            <v>0.05</v>
          </cell>
          <cell r="J457">
            <v>0.05</v>
          </cell>
          <cell r="K457" t="str">
            <v>JUN</v>
          </cell>
          <cell r="L457">
            <v>1973</v>
          </cell>
          <cell r="M457" t="str">
            <v>AIS</v>
          </cell>
          <cell r="N457" t="str">
            <v>AIS</v>
          </cell>
          <cell r="O457" t="str">
            <v>TER</v>
          </cell>
          <cell r="P457">
            <v>26816</v>
          </cell>
          <cell r="Q457">
            <v>5.1250000000000002E-3</v>
          </cell>
          <cell r="R457">
            <v>1.3500000000000002E-2</v>
          </cell>
          <cell r="S457">
            <v>4.1125000000000009E-2</v>
          </cell>
          <cell r="T457">
            <v>5.7000000000000002E-2</v>
          </cell>
          <cell r="U457">
            <v>2030</v>
          </cell>
          <cell r="V457" t="str">
            <v>S</v>
          </cell>
          <cell r="W457" t="str">
            <v>NAY</v>
          </cell>
          <cell r="X457">
            <v>5.4800000000000001E-2</v>
          </cell>
          <cell r="Y457">
            <v>5.4800000000000001E-2</v>
          </cell>
          <cell r="Z457">
            <v>5.4800000000000001E-2</v>
          </cell>
          <cell r="AA457">
            <v>5.4800000000000001E-2</v>
          </cell>
          <cell r="AB457">
            <v>5.4800000000000001E-2</v>
          </cell>
          <cell r="AC457">
            <v>5.4800000000000001E-2</v>
          </cell>
          <cell r="AD457">
            <v>5.4800000000000001E-2</v>
          </cell>
          <cell r="AE457">
            <v>5.4800000000000001E-2</v>
          </cell>
          <cell r="AF457">
            <v>5.4800000000000001E-2</v>
          </cell>
          <cell r="AG457">
            <v>5.4800000000000001E-2</v>
          </cell>
          <cell r="AH457">
            <v>5.4800000000000001E-2</v>
          </cell>
          <cell r="AI457">
            <v>5.4800000000000001E-2</v>
          </cell>
          <cell r="AJ457">
            <v>0.27</v>
          </cell>
          <cell r="AK457">
            <v>0.27</v>
          </cell>
          <cell r="AL457">
            <v>0.27</v>
          </cell>
          <cell r="AM457">
            <v>0.27</v>
          </cell>
          <cell r="AN457">
            <v>0.27</v>
          </cell>
          <cell r="AO457">
            <v>0.27</v>
          </cell>
          <cell r="AP457">
            <v>0.27</v>
          </cell>
          <cell r="AQ457">
            <v>0.27</v>
          </cell>
          <cell r="AR457">
            <v>0.27</v>
          </cell>
          <cell r="AS457">
            <v>0.27</v>
          </cell>
          <cell r="AT457">
            <v>0.27</v>
          </cell>
          <cell r="AU457">
            <v>0.27</v>
          </cell>
          <cell r="AV457">
            <v>5.4800000000000001E-2</v>
          </cell>
          <cell r="AW457">
            <v>5.4800000000000001E-2</v>
          </cell>
          <cell r="AX457">
            <v>5.4800000000000001E-2</v>
          </cell>
          <cell r="AY457">
            <v>5.4800000000000001E-2</v>
          </cell>
          <cell r="AZ457">
            <v>5.4800000000000001E-2</v>
          </cell>
          <cell r="BA457">
            <v>5.4800000000000001E-2</v>
          </cell>
          <cell r="BB457">
            <v>5.4800000000000001E-2</v>
          </cell>
          <cell r="BC457">
            <v>5.4800000000000001E-2</v>
          </cell>
          <cell r="BD457">
            <v>5.4800000000000001E-2</v>
          </cell>
          <cell r="BE457">
            <v>5.4800000000000001E-2</v>
          </cell>
          <cell r="BF457">
            <v>5.4800000000000001E-2</v>
          </cell>
          <cell r="BG457">
            <v>5.4800000000000001E-2</v>
          </cell>
          <cell r="BH457">
            <v>0.27</v>
          </cell>
          <cell r="BI457">
            <v>0.27</v>
          </cell>
          <cell r="BJ457">
            <v>0.27</v>
          </cell>
          <cell r="BK457">
            <v>0.27</v>
          </cell>
          <cell r="BL457">
            <v>0.27</v>
          </cell>
          <cell r="BM457">
            <v>0.27</v>
          </cell>
          <cell r="BN457">
            <v>0.27</v>
          </cell>
          <cell r="BO457">
            <v>0.27</v>
          </cell>
          <cell r="BP457">
            <v>0.27</v>
          </cell>
          <cell r="BQ457">
            <v>0.27</v>
          </cell>
          <cell r="BR457">
            <v>0.27</v>
          </cell>
          <cell r="BS457">
            <v>0.27</v>
          </cell>
          <cell r="BT457" t="str">
            <v>CFE</v>
          </cell>
          <cell r="BU457" t="str">
            <v>AIS</v>
          </cell>
          <cell r="BV457">
            <v>5.1250000000000002E-3</v>
          </cell>
          <cell r="BW457">
            <v>5.1250000000000002E-3</v>
          </cell>
          <cell r="BX457">
            <v>3.7499999999999999E-3</v>
          </cell>
          <cell r="BZ457">
            <v>0</v>
          </cell>
          <cell r="CB457">
            <v>4.7150000000000004E-2</v>
          </cell>
          <cell r="CC457">
            <v>0.05</v>
          </cell>
          <cell r="CD457">
            <v>0.05</v>
          </cell>
        </row>
        <row r="458">
          <cell r="A458">
            <v>1</v>
          </cell>
          <cell r="B458">
            <v>5</v>
          </cell>
          <cell r="C458" t="str">
            <v>DIC</v>
          </cell>
          <cell r="D458">
            <v>47818</v>
          </cell>
          <cell r="E458">
            <v>2030</v>
          </cell>
          <cell r="F458" t="str">
            <v>HUICOT</v>
          </cell>
          <cell r="G458">
            <v>8</v>
          </cell>
          <cell r="H458" t="str">
            <v>CI</v>
          </cell>
          <cell r="I458">
            <v>0.05</v>
          </cell>
          <cell r="J458">
            <v>0.05</v>
          </cell>
          <cell r="K458" t="str">
            <v>MAY</v>
          </cell>
          <cell r="L458">
            <v>1973</v>
          </cell>
          <cell r="M458" t="str">
            <v>AIS</v>
          </cell>
          <cell r="N458" t="str">
            <v>AIS</v>
          </cell>
          <cell r="O458" t="str">
            <v>TER</v>
          </cell>
          <cell r="P458">
            <v>26785</v>
          </cell>
          <cell r="Q458">
            <v>5.1250000000000002E-3</v>
          </cell>
          <cell r="R458">
            <v>1.3500000000000002E-2</v>
          </cell>
          <cell r="S458">
            <v>4.1125000000000009E-2</v>
          </cell>
          <cell r="T458">
            <v>5.7000000000000002E-2</v>
          </cell>
          <cell r="U458">
            <v>2030</v>
          </cell>
          <cell r="V458" t="str">
            <v>S</v>
          </cell>
          <cell r="W458" t="str">
            <v>NAY</v>
          </cell>
          <cell r="X458">
            <v>5.4800000000000001E-2</v>
          </cell>
          <cell r="Y458">
            <v>5.4800000000000001E-2</v>
          </cell>
          <cell r="Z458">
            <v>5.4800000000000001E-2</v>
          </cell>
          <cell r="AA458">
            <v>5.4800000000000001E-2</v>
          </cell>
          <cell r="AB458">
            <v>5.4800000000000001E-2</v>
          </cell>
          <cell r="AC458">
            <v>5.4800000000000001E-2</v>
          </cell>
          <cell r="AD458">
            <v>5.4800000000000001E-2</v>
          </cell>
          <cell r="AE458">
            <v>5.4800000000000001E-2</v>
          </cell>
          <cell r="AF458">
            <v>5.4800000000000001E-2</v>
          </cell>
          <cell r="AG458">
            <v>5.4800000000000001E-2</v>
          </cell>
          <cell r="AH458">
            <v>5.4800000000000001E-2</v>
          </cell>
          <cell r="AI458">
            <v>5.4800000000000001E-2</v>
          </cell>
          <cell r="AJ458">
            <v>0.27</v>
          </cell>
          <cell r="AK458">
            <v>0.27</v>
          </cell>
          <cell r="AL458">
            <v>0.27</v>
          </cell>
          <cell r="AM458">
            <v>0.27</v>
          </cell>
          <cell r="AN458">
            <v>0.27</v>
          </cell>
          <cell r="AO458">
            <v>0.27</v>
          </cell>
          <cell r="AP458">
            <v>0.27</v>
          </cell>
          <cell r="AQ458">
            <v>0.27</v>
          </cell>
          <cell r="AR458">
            <v>0.27</v>
          </cell>
          <cell r="AS458">
            <v>0.27</v>
          </cell>
          <cell r="AT458">
            <v>0.27</v>
          </cell>
          <cell r="AU458">
            <v>0.27</v>
          </cell>
          <cell r="AV458">
            <v>5.4800000000000001E-2</v>
          </cell>
          <cell r="AW458">
            <v>5.4800000000000001E-2</v>
          </cell>
          <cell r="AX458">
            <v>5.4800000000000001E-2</v>
          </cell>
          <cell r="AY458">
            <v>5.4800000000000001E-2</v>
          </cell>
          <cell r="AZ458">
            <v>5.4800000000000001E-2</v>
          </cell>
          <cell r="BA458">
            <v>5.4800000000000001E-2</v>
          </cell>
          <cell r="BB458">
            <v>5.4800000000000001E-2</v>
          </cell>
          <cell r="BC458">
            <v>5.4800000000000001E-2</v>
          </cell>
          <cell r="BD458">
            <v>5.4800000000000001E-2</v>
          </cell>
          <cell r="BE458">
            <v>5.4800000000000001E-2</v>
          </cell>
          <cell r="BF458">
            <v>5.4800000000000001E-2</v>
          </cell>
          <cell r="BG458">
            <v>5.4800000000000001E-2</v>
          </cell>
          <cell r="BH458">
            <v>0.27</v>
          </cell>
          <cell r="BI458">
            <v>0.27</v>
          </cell>
          <cell r="BJ458">
            <v>0.27</v>
          </cell>
          <cell r="BK458">
            <v>0.27</v>
          </cell>
          <cell r="BL458">
            <v>0.27</v>
          </cell>
          <cell r="BM458">
            <v>0.27</v>
          </cell>
          <cell r="BN458">
            <v>0.27</v>
          </cell>
          <cell r="BO458">
            <v>0.27</v>
          </cell>
          <cell r="BP458">
            <v>0.27</v>
          </cell>
          <cell r="BQ458">
            <v>0.27</v>
          </cell>
          <cell r="BR458">
            <v>0.27</v>
          </cell>
          <cell r="BS458">
            <v>0.27</v>
          </cell>
          <cell r="BT458" t="str">
            <v>CFE</v>
          </cell>
          <cell r="BU458" t="str">
            <v>AIS</v>
          </cell>
          <cell r="BV458">
            <v>5.1250000000000002E-3</v>
          </cell>
          <cell r="BW458">
            <v>5.1250000000000002E-3</v>
          </cell>
          <cell r="BX458">
            <v>3.7499999999999999E-3</v>
          </cell>
          <cell r="BZ458">
            <v>0</v>
          </cell>
          <cell r="CB458">
            <v>4.7150000000000004E-2</v>
          </cell>
          <cell r="CC458">
            <v>0.05</v>
          </cell>
          <cell r="CD458">
            <v>0.05</v>
          </cell>
        </row>
        <row r="459">
          <cell r="A459">
            <v>1</v>
          </cell>
          <cell r="B459">
            <v>12</v>
          </cell>
          <cell r="C459" t="str">
            <v>DIC</v>
          </cell>
          <cell r="D459">
            <v>47818</v>
          </cell>
          <cell r="E459">
            <v>2030</v>
          </cell>
          <cell r="F459" t="str">
            <v>HUICOT</v>
          </cell>
          <cell r="G459">
            <v>9</v>
          </cell>
          <cell r="H459" t="str">
            <v>CI</v>
          </cell>
          <cell r="I459">
            <v>0.1</v>
          </cell>
          <cell r="J459">
            <v>0.1</v>
          </cell>
          <cell r="K459" t="str">
            <v>DIC</v>
          </cell>
          <cell r="L459">
            <v>1974</v>
          </cell>
          <cell r="M459" t="str">
            <v>AIS</v>
          </cell>
          <cell r="N459" t="str">
            <v>AIS</v>
          </cell>
          <cell r="O459" t="str">
            <v>TER</v>
          </cell>
          <cell r="P459">
            <v>27364</v>
          </cell>
          <cell r="Q459">
            <v>1.025E-2</v>
          </cell>
          <cell r="R459">
            <v>2.7000000000000003E-2</v>
          </cell>
          <cell r="S459">
            <v>8.2250000000000018E-2</v>
          </cell>
          <cell r="T459">
            <v>5.7000000000000002E-2</v>
          </cell>
          <cell r="U459">
            <v>2030</v>
          </cell>
          <cell r="V459" t="str">
            <v>S</v>
          </cell>
          <cell r="W459" t="str">
            <v>NAY</v>
          </cell>
          <cell r="X459">
            <v>5.4800000000000001E-2</v>
          </cell>
          <cell r="Y459">
            <v>5.4800000000000001E-2</v>
          </cell>
          <cell r="Z459">
            <v>5.4800000000000001E-2</v>
          </cell>
          <cell r="AA459">
            <v>5.4800000000000001E-2</v>
          </cell>
          <cell r="AB459">
            <v>5.4800000000000001E-2</v>
          </cell>
          <cell r="AC459">
            <v>5.4800000000000001E-2</v>
          </cell>
          <cell r="AD459">
            <v>5.4800000000000001E-2</v>
          </cell>
          <cell r="AE459">
            <v>5.4800000000000001E-2</v>
          </cell>
          <cell r="AF459">
            <v>5.4800000000000001E-2</v>
          </cell>
          <cell r="AG459">
            <v>5.4800000000000001E-2</v>
          </cell>
          <cell r="AH459">
            <v>5.4800000000000001E-2</v>
          </cell>
          <cell r="AI459">
            <v>5.4800000000000001E-2</v>
          </cell>
          <cell r="AJ459">
            <v>0.27</v>
          </cell>
          <cell r="AK459">
            <v>0.27</v>
          </cell>
          <cell r="AL459">
            <v>0.27</v>
          </cell>
          <cell r="AM459">
            <v>0.27</v>
          </cell>
          <cell r="AN459">
            <v>0.27</v>
          </cell>
          <cell r="AO459">
            <v>0.27</v>
          </cell>
          <cell r="AP459">
            <v>0.27</v>
          </cell>
          <cell r="AQ459">
            <v>0.27</v>
          </cell>
          <cell r="AR459">
            <v>0.27</v>
          </cell>
          <cell r="AS459">
            <v>0.27</v>
          </cell>
          <cell r="AT459">
            <v>0.27</v>
          </cell>
          <cell r="AU459">
            <v>0.27</v>
          </cell>
          <cell r="AV459">
            <v>5.4800000000000001E-2</v>
          </cell>
          <cell r="AW459">
            <v>5.4800000000000001E-2</v>
          </cell>
          <cell r="AX459">
            <v>5.4800000000000001E-2</v>
          </cell>
          <cell r="AY459">
            <v>5.4800000000000001E-2</v>
          </cell>
          <cell r="AZ459">
            <v>5.4800000000000001E-2</v>
          </cell>
          <cell r="BA459">
            <v>5.4800000000000001E-2</v>
          </cell>
          <cell r="BB459">
            <v>5.4800000000000001E-2</v>
          </cell>
          <cell r="BC459">
            <v>5.4800000000000001E-2</v>
          </cell>
          <cell r="BD459">
            <v>5.4800000000000001E-2</v>
          </cell>
          <cell r="BE459">
            <v>5.4800000000000001E-2</v>
          </cell>
          <cell r="BF459">
            <v>5.4800000000000001E-2</v>
          </cell>
          <cell r="BG459">
            <v>5.4800000000000001E-2</v>
          </cell>
          <cell r="BH459">
            <v>0.27</v>
          </cell>
          <cell r="BI459">
            <v>0.27</v>
          </cell>
          <cell r="BJ459">
            <v>0.27</v>
          </cell>
          <cell r="BK459">
            <v>0.27</v>
          </cell>
          <cell r="BL459">
            <v>0.27</v>
          </cell>
          <cell r="BM459">
            <v>0.27</v>
          </cell>
          <cell r="BN459">
            <v>0.27</v>
          </cell>
          <cell r="BO459">
            <v>0.27</v>
          </cell>
          <cell r="BP459">
            <v>0.27</v>
          </cell>
          <cell r="BQ459">
            <v>0.27</v>
          </cell>
          <cell r="BR459">
            <v>0.27</v>
          </cell>
          <cell r="BS459">
            <v>0.27</v>
          </cell>
          <cell r="BT459" t="str">
            <v>CFE</v>
          </cell>
          <cell r="BU459" t="str">
            <v>AIS</v>
          </cell>
          <cell r="BV459">
            <v>1.025E-2</v>
          </cell>
          <cell r="BW459">
            <v>1.025E-2</v>
          </cell>
          <cell r="BX459">
            <v>7.4999999999999997E-3</v>
          </cell>
          <cell r="BZ459">
            <v>0</v>
          </cell>
          <cell r="CB459">
            <v>9.4300000000000009E-2</v>
          </cell>
          <cell r="CC459">
            <v>0.1</v>
          </cell>
          <cell r="CD459">
            <v>0.1</v>
          </cell>
        </row>
        <row r="460">
          <cell r="A460">
            <v>1</v>
          </cell>
          <cell r="B460">
            <v>11</v>
          </cell>
          <cell r="C460" t="str">
            <v>DIC</v>
          </cell>
          <cell r="D460">
            <v>47818</v>
          </cell>
          <cell r="E460">
            <v>2030</v>
          </cell>
          <cell r="F460" t="str">
            <v>HUICOT</v>
          </cell>
          <cell r="G460">
            <v>6</v>
          </cell>
          <cell r="H460" t="str">
            <v>CI</v>
          </cell>
          <cell r="I460">
            <v>0.05</v>
          </cell>
          <cell r="J460">
            <v>0.05</v>
          </cell>
          <cell r="K460" t="str">
            <v>NOV</v>
          </cell>
          <cell r="L460">
            <v>1974</v>
          </cell>
          <cell r="M460" t="str">
            <v>AIS</v>
          </cell>
          <cell r="N460" t="str">
            <v>AIS</v>
          </cell>
          <cell r="O460" t="str">
            <v>TER</v>
          </cell>
          <cell r="P460">
            <v>27334</v>
          </cell>
          <cell r="Q460">
            <v>5.1250000000000002E-3</v>
          </cell>
          <cell r="R460">
            <v>1.3500000000000002E-2</v>
          </cell>
          <cell r="S460">
            <v>4.1125000000000009E-2</v>
          </cell>
          <cell r="T460">
            <v>5.7000000000000002E-2</v>
          </cell>
          <cell r="U460">
            <v>2030</v>
          </cell>
          <cell r="V460" t="str">
            <v>S</v>
          </cell>
          <cell r="W460" t="str">
            <v>NAY</v>
          </cell>
          <cell r="X460">
            <v>5.4800000000000001E-2</v>
          </cell>
          <cell r="Y460">
            <v>5.4800000000000001E-2</v>
          </cell>
          <cell r="Z460">
            <v>5.4800000000000001E-2</v>
          </cell>
          <cell r="AA460">
            <v>5.4800000000000001E-2</v>
          </cell>
          <cell r="AB460">
            <v>5.4800000000000001E-2</v>
          </cell>
          <cell r="AC460">
            <v>5.4800000000000001E-2</v>
          </cell>
          <cell r="AD460">
            <v>5.4800000000000001E-2</v>
          </cell>
          <cell r="AE460">
            <v>5.4800000000000001E-2</v>
          </cell>
          <cell r="AF460">
            <v>5.4800000000000001E-2</v>
          </cell>
          <cell r="AG460">
            <v>5.4800000000000001E-2</v>
          </cell>
          <cell r="AH460">
            <v>5.4800000000000001E-2</v>
          </cell>
          <cell r="AI460">
            <v>5.4800000000000001E-2</v>
          </cell>
          <cell r="AJ460">
            <v>0.27</v>
          </cell>
          <cell r="AK460">
            <v>0.27</v>
          </cell>
          <cell r="AL460">
            <v>0.27</v>
          </cell>
          <cell r="AM460">
            <v>0.27</v>
          </cell>
          <cell r="AN460">
            <v>0.27</v>
          </cell>
          <cell r="AO460">
            <v>0.27</v>
          </cell>
          <cell r="AP460">
            <v>0.27</v>
          </cell>
          <cell r="AQ460">
            <v>0.27</v>
          </cell>
          <cell r="AR460">
            <v>0.27</v>
          </cell>
          <cell r="AS460">
            <v>0.27</v>
          </cell>
          <cell r="AT460">
            <v>0.27</v>
          </cell>
          <cell r="AU460">
            <v>0.27</v>
          </cell>
          <cell r="AV460">
            <v>5.4800000000000001E-2</v>
          </cell>
          <cell r="AW460">
            <v>5.4800000000000001E-2</v>
          </cell>
          <cell r="AX460">
            <v>5.4800000000000001E-2</v>
          </cell>
          <cell r="AY460">
            <v>5.4800000000000001E-2</v>
          </cell>
          <cell r="AZ460">
            <v>5.4800000000000001E-2</v>
          </cell>
          <cell r="BA460">
            <v>5.4800000000000001E-2</v>
          </cell>
          <cell r="BB460">
            <v>5.4800000000000001E-2</v>
          </cell>
          <cell r="BC460">
            <v>5.4800000000000001E-2</v>
          </cell>
          <cell r="BD460">
            <v>5.4800000000000001E-2</v>
          </cell>
          <cell r="BE460">
            <v>5.4800000000000001E-2</v>
          </cell>
          <cell r="BF460">
            <v>5.4800000000000001E-2</v>
          </cell>
          <cell r="BG460">
            <v>5.4800000000000001E-2</v>
          </cell>
          <cell r="BH460">
            <v>0.27</v>
          </cell>
          <cell r="BI460">
            <v>0.27</v>
          </cell>
          <cell r="BJ460">
            <v>0.27</v>
          </cell>
          <cell r="BK460">
            <v>0.27</v>
          </cell>
          <cell r="BL460">
            <v>0.27</v>
          </cell>
          <cell r="BM460">
            <v>0.27</v>
          </cell>
          <cell r="BN460">
            <v>0.27</v>
          </cell>
          <cell r="BO460">
            <v>0.27</v>
          </cell>
          <cell r="BP460">
            <v>0.27</v>
          </cell>
          <cell r="BQ460">
            <v>0.27</v>
          </cell>
          <cell r="BR460">
            <v>0.27</v>
          </cell>
          <cell r="BS460">
            <v>0.27</v>
          </cell>
          <cell r="BT460" t="str">
            <v>CFE</v>
          </cell>
          <cell r="BU460" t="str">
            <v>AIS</v>
          </cell>
          <cell r="BV460">
            <v>5.1250000000000002E-3</v>
          </cell>
          <cell r="BW460">
            <v>5.1250000000000002E-3</v>
          </cell>
          <cell r="BX460">
            <v>3.7499999999999999E-3</v>
          </cell>
          <cell r="BZ460">
            <v>0</v>
          </cell>
          <cell r="CB460">
            <v>4.7150000000000004E-2</v>
          </cell>
          <cell r="CC460">
            <v>0.05</v>
          </cell>
          <cell r="CD460">
            <v>0.05</v>
          </cell>
        </row>
        <row r="462">
          <cell r="A462">
            <v>1</v>
          </cell>
          <cell r="B462">
            <v>0</v>
          </cell>
          <cell r="C462" t="str">
            <v>DIC</v>
          </cell>
          <cell r="D462">
            <v>47818</v>
          </cell>
          <cell r="E462">
            <v>2030</v>
          </cell>
          <cell r="O462" t="str">
            <v>TER</v>
          </cell>
          <cell r="Q462">
            <v>0</v>
          </cell>
          <cell r="R462">
            <v>0</v>
          </cell>
          <cell r="S462">
            <v>0</v>
          </cell>
          <cell r="T462">
            <v>5.7000000000000002E-2</v>
          </cell>
          <cell r="U462">
            <v>2030</v>
          </cell>
          <cell r="V462" t="str">
            <v>S</v>
          </cell>
          <cell r="W462" t="str">
            <v>NAY</v>
          </cell>
          <cell r="X462">
            <v>5.4800000000000001E-2</v>
          </cell>
          <cell r="Y462">
            <v>5.4800000000000001E-2</v>
          </cell>
          <cell r="Z462">
            <v>5.4800000000000001E-2</v>
          </cell>
          <cell r="AA462">
            <v>5.4800000000000001E-2</v>
          </cell>
          <cell r="AB462">
            <v>5.4800000000000001E-2</v>
          </cell>
          <cell r="AC462">
            <v>5.4800000000000001E-2</v>
          </cell>
          <cell r="AD462">
            <v>5.4800000000000001E-2</v>
          </cell>
          <cell r="AE462">
            <v>5.4800000000000001E-2</v>
          </cell>
          <cell r="AF462">
            <v>5.4800000000000001E-2</v>
          </cell>
          <cell r="AG462">
            <v>5.4800000000000001E-2</v>
          </cell>
          <cell r="AH462">
            <v>5.4800000000000001E-2</v>
          </cell>
          <cell r="AI462">
            <v>5.4800000000000001E-2</v>
          </cell>
          <cell r="AJ462">
            <v>0.27</v>
          </cell>
          <cell r="AK462">
            <v>0.27</v>
          </cell>
          <cell r="AL462">
            <v>0.27</v>
          </cell>
          <cell r="AM462">
            <v>0.27</v>
          </cell>
          <cell r="AN462">
            <v>0.27</v>
          </cell>
          <cell r="AO462">
            <v>0.27</v>
          </cell>
          <cell r="AP462">
            <v>0.27</v>
          </cell>
          <cell r="AQ462">
            <v>0.27</v>
          </cell>
          <cell r="AR462">
            <v>0.27</v>
          </cell>
          <cell r="AS462">
            <v>0.27</v>
          </cell>
          <cell r="AT462">
            <v>0.27</v>
          </cell>
          <cell r="AU462">
            <v>0.27</v>
          </cell>
          <cell r="AV462">
            <v>5.4800000000000001E-2</v>
          </cell>
          <cell r="AW462">
            <v>5.4800000000000001E-2</v>
          </cell>
          <cell r="AX462">
            <v>5.4800000000000001E-2</v>
          </cell>
          <cell r="AY462">
            <v>5.4800000000000001E-2</v>
          </cell>
          <cell r="AZ462">
            <v>5.4800000000000001E-2</v>
          </cell>
          <cell r="BA462">
            <v>5.4800000000000001E-2</v>
          </cell>
          <cell r="BB462">
            <v>5.4800000000000001E-2</v>
          </cell>
          <cell r="BC462">
            <v>5.4800000000000001E-2</v>
          </cell>
          <cell r="BD462">
            <v>5.4800000000000001E-2</v>
          </cell>
          <cell r="BE462">
            <v>5.4800000000000001E-2</v>
          </cell>
          <cell r="BF462">
            <v>5.4800000000000001E-2</v>
          </cell>
          <cell r="BG462">
            <v>5.4800000000000001E-2</v>
          </cell>
          <cell r="BH462">
            <v>0.27</v>
          </cell>
          <cell r="BI462">
            <v>0.27</v>
          </cell>
          <cell r="BJ462">
            <v>0.27</v>
          </cell>
          <cell r="BK462">
            <v>0.27</v>
          </cell>
          <cell r="BL462">
            <v>0.27</v>
          </cell>
          <cell r="BM462">
            <v>0.27</v>
          </cell>
          <cell r="BN462">
            <v>0.27</v>
          </cell>
          <cell r="BO462">
            <v>0.27</v>
          </cell>
          <cell r="BP462">
            <v>0.27</v>
          </cell>
          <cell r="BQ462">
            <v>0.27</v>
          </cell>
          <cell r="BR462">
            <v>0.27</v>
          </cell>
          <cell r="BS462">
            <v>0.27</v>
          </cell>
          <cell r="BT462" t="str">
            <v>CFE</v>
          </cell>
          <cell r="BU462" t="str">
            <v>INT</v>
          </cell>
          <cell r="BV462">
            <v>0</v>
          </cell>
          <cell r="BW462">
            <v>0</v>
          </cell>
          <cell r="BX462">
            <v>0</v>
          </cell>
          <cell r="BZ462">
            <v>0</v>
          </cell>
          <cell r="CB462">
            <v>0</v>
          </cell>
        </row>
        <row r="463">
          <cell r="A463">
            <v>1</v>
          </cell>
          <cell r="B463">
            <v>6</v>
          </cell>
          <cell r="C463" t="str">
            <v>ABR</v>
          </cell>
          <cell r="D463">
            <v>42095</v>
          </cell>
          <cell r="E463">
            <v>2015</v>
          </cell>
          <cell r="F463" t="str">
            <v>SANTA   ROSALÍA</v>
          </cell>
          <cell r="G463" t="str">
            <v>5,8</v>
          </cell>
          <cell r="H463" t="str">
            <v>CI</v>
          </cell>
          <cell r="I463">
            <v>2.8</v>
          </cell>
          <cell r="J463">
            <v>2.8</v>
          </cell>
          <cell r="K463" t="str">
            <v>JUN</v>
          </cell>
          <cell r="L463">
            <v>1975</v>
          </cell>
          <cell r="M463" t="str">
            <v>AIS</v>
          </cell>
          <cell r="N463" t="str">
            <v>AIS</v>
          </cell>
          <cell r="O463" t="str">
            <v>TER</v>
          </cell>
          <cell r="P463">
            <v>27546</v>
          </cell>
          <cell r="Q463">
            <v>0.28699999999999998</v>
          </cell>
          <cell r="R463">
            <v>0.75600000000000001</v>
          </cell>
          <cell r="S463">
            <v>2.3029999999999999</v>
          </cell>
          <cell r="T463">
            <v>5.7000000000000002E-2</v>
          </cell>
          <cell r="U463">
            <v>2015</v>
          </cell>
          <cell r="V463" t="str">
            <v>S</v>
          </cell>
          <cell r="W463" t="str">
            <v>BCS</v>
          </cell>
          <cell r="X463">
            <v>5.4800000000000001E-2</v>
          </cell>
          <cell r="Y463">
            <v>5.4800000000000001E-2</v>
          </cell>
          <cell r="Z463">
            <v>5.4800000000000001E-2</v>
          </cell>
          <cell r="AA463">
            <v>5.4800000000000001E-2</v>
          </cell>
          <cell r="AB463">
            <v>5.4800000000000001E-2</v>
          </cell>
          <cell r="AC463">
            <v>5.4800000000000001E-2</v>
          </cell>
          <cell r="AD463">
            <v>5.4800000000000001E-2</v>
          </cell>
          <cell r="AE463">
            <v>5.4800000000000001E-2</v>
          </cell>
          <cell r="AF463">
            <v>5.4800000000000001E-2</v>
          </cell>
          <cell r="AG463">
            <v>5.4800000000000001E-2</v>
          </cell>
          <cell r="AH463">
            <v>5.4800000000000001E-2</v>
          </cell>
          <cell r="AI463">
            <v>5.4800000000000001E-2</v>
          </cell>
          <cell r="AJ463">
            <v>0.27</v>
          </cell>
          <cell r="AK463">
            <v>0.27</v>
          </cell>
          <cell r="AL463">
            <v>0.27</v>
          </cell>
          <cell r="AM463">
            <v>0.27</v>
          </cell>
          <cell r="AN463">
            <v>0.27</v>
          </cell>
          <cell r="AO463">
            <v>0.27</v>
          </cell>
          <cell r="AP463">
            <v>0.27</v>
          </cell>
          <cell r="AQ463">
            <v>0.27</v>
          </cell>
          <cell r="AR463">
            <v>0.27</v>
          </cell>
          <cell r="AS463">
            <v>0.27</v>
          </cell>
          <cell r="AT463">
            <v>0.27</v>
          </cell>
          <cell r="AU463">
            <v>0.27</v>
          </cell>
          <cell r="AV463">
            <v>5.4800000000000001E-2</v>
          </cell>
          <cell r="AW463">
            <v>5.4800000000000001E-2</v>
          </cell>
          <cell r="AX463">
            <v>5.4800000000000001E-2</v>
          </cell>
          <cell r="AY463">
            <v>5.4800000000000001E-2</v>
          </cell>
          <cell r="AZ463">
            <v>5.4800000000000001E-2</v>
          </cell>
          <cell r="BA463">
            <v>5.4800000000000001E-2</v>
          </cell>
          <cell r="BB463">
            <v>5.4800000000000001E-2</v>
          </cell>
          <cell r="BC463">
            <v>5.4800000000000001E-2</v>
          </cell>
          <cell r="BD463">
            <v>5.4800000000000001E-2</v>
          </cell>
          <cell r="BE463">
            <v>5.4800000000000001E-2</v>
          </cell>
          <cell r="BF463">
            <v>5.4800000000000001E-2</v>
          </cell>
          <cell r="BG463">
            <v>5.4800000000000001E-2</v>
          </cell>
          <cell r="BH463">
            <v>0.27</v>
          </cell>
          <cell r="BI463">
            <v>0.27</v>
          </cell>
          <cell r="BJ463">
            <v>0.27</v>
          </cell>
          <cell r="BK463">
            <v>0.27</v>
          </cell>
          <cell r="BL463">
            <v>0.27</v>
          </cell>
          <cell r="BM463">
            <v>0.27</v>
          </cell>
          <cell r="BN463">
            <v>0.27</v>
          </cell>
          <cell r="BO463">
            <v>0.27</v>
          </cell>
          <cell r="BP463">
            <v>0.27</v>
          </cell>
          <cell r="BQ463">
            <v>0.27</v>
          </cell>
          <cell r="BR463">
            <v>0.27</v>
          </cell>
          <cell r="BS463">
            <v>0.27</v>
          </cell>
          <cell r="BT463" t="str">
            <v>CFE</v>
          </cell>
          <cell r="BU463" t="str">
            <v>AIS</v>
          </cell>
          <cell r="BV463">
            <v>0.28699999999999998</v>
          </cell>
          <cell r="BW463">
            <v>0.28699999999999998</v>
          </cell>
          <cell r="BX463">
            <v>0.21</v>
          </cell>
          <cell r="BZ463">
            <v>0</v>
          </cell>
          <cell r="CB463">
            <v>2.6403999999999996</v>
          </cell>
          <cell r="CC463">
            <v>2.8</v>
          </cell>
          <cell r="CD463">
            <v>2.8</v>
          </cell>
        </row>
        <row r="464">
          <cell r="A464">
            <v>1</v>
          </cell>
          <cell r="B464">
            <v>6</v>
          </cell>
          <cell r="C464" t="str">
            <v>ENE</v>
          </cell>
          <cell r="D464">
            <v>47484</v>
          </cell>
          <cell r="E464">
            <v>2030</v>
          </cell>
          <cell r="F464" t="str">
            <v>SANTA   ROSALÍA</v>
          </cell>
          <cell r="G464">
            <v>16</v>
          </cell>
          <cell r="H464" t="str">
            <v>CI</v>
          </cell>
          <cell r="I464">
            <v>1.3</v>
          </cell>
          <cell r="J464">
            <v>1.3</v>
          </cell>
          <cell r="K464" t="str">
            <v>JUN</v>
          </cell>
          <cell r="L464">
            <v>2013</v>
          </cell>
          <cell r="M464" t="str">
            <v>AIS</v>
          </cell>
          <cell r="N464" t="str">
            <v>AIS</v>
          </cell>
          <cell r="O464" t="str">
            <v>TER</v>
          </cell>
          <cell r="P464">
            <v>41426</v>
          </cell>
          <cell r="Q464">
            <v>0.13325000000000001</v>
          </cell>
          <cell r="R464">
            <v>0.35100000000000003</v>
          </cell>
          <cell r="S464">
            <v>1.06925</v>
          </cell>
          <cell r="T464">
            <v>5.7000000000000002E-2</v>
          </cell>
          <cell r="U464">
            <v>2030</v>
          </cell>
          <cell r="V464" t="str">
            <v>S</v>
          </cell>
          <cell r="W464" t="str">
            <v>BCS</v>
          </cell>
          <cell r="X464">
            <v>5.4800000000000001E-2</v>
          </cell>
          <cell r="Y464">
            <v>5.4800000000000001E-2</v>
          </cell>
          <cell r="Z464">
            <v>5.4800000000000001E-2</v>
          </cell>
          <cell r="AA464">
            <v>5.4800000000000001E-2</v>
          </cell>
          <cell r="AB464">
            <v>5.4800000000000001E-2</v>
          </cell>
          <cell r="AC464">
            <v>5.4800000000000001E-2</v>
          </cell>
          <cell r="AD464">
            <v>5.4800000000000001E-2</v>
          </cell>
          <cell r="AE464">
            <v>5.4800000000000001E-2</v>
          </cell>
          <cell r="AF464">
            <v>5.4800000000000001E-2</v>
          </cell>
          <cell r="AG464">
            <v>5.4800000000000001E-2</v>
          </cell>
          <cell r="AH464">
            <v>5.4800000000000001E-2</v>
          </cell>
          <cell r="AI464">
            <v>5.4800000000000001E-2</v>
          </cell>
          <cell r="AJ464">
            <v>0.27</v>
          </cell>
          <cell r="AK464">
            <v>0.27</v>
          </cell>
          <cell r="AL464">
            <v>0.27</v>
          </cell>
          <cell r="AM464">
            <v>0.27</v>
          </cell>
          <cell r="AN464">
            <v>0.27</v>
          </cell>
          <cell r="AO464">
            <v>0.27</v>
          </cell>
          <cell r="AP464">
            <v>0.27</v>
          </cell>
          <cell r="AQ464">
            <v>0.27</v>
          </cell>
          <cell r="AR464">
            <v>0.27</v>
          </cell>
          <cell r="AS464">
            <v>0.27</v>
          </cell>
          <cell r="AT464">
            <v>0.27</v>
          </cell>
          <cell r="AU464">
            <v>0.27</v>
          </cell>
          <cell r="AV464">
            <v>5.4800000000000001E-2</v>
          </cell>
          <cell r="AW464">
            <v>5.4800000000000001E-2</v>
          </cell>
          <cell r="AX464">
            <v>5.4800000000000001E-2</v>
          </cell>
          <cell r="AY464">
            <v>5.4800000000000001E-2</v>
          </cell>
          <cell r="AZ464">
            <v>5.4800000000000001E-2</v>
          </cell>
          <cell r="BA464">
            <v>5.4800000000000001E-2</v>
          </cell>
          <cell r="BB464">
            <v>5.4800000000000001E-2</v>
          </cell>
          <cell r="BC464">
            <v>5.4800000000000001E-2</v>
          </cell>
          <cell r="BD464">
            <v>5.4800000000000001E-2</v>
          </cell>
          <cell r="BE464">
            <v>5.4800000000000001E-2</v>
          </cell>
          <cell r="BF464">
            <v>5.4800000000000001E-2</v>
          </cell>
          <cell r="BG464">
            <v>5.4800000000000001E-2</v>
          </cell>
          <cell r="BH464">
            <v>0.27</v>
          </cell>
          <cell r="BI464">
            <v>0.27</v>
          </cell>
          <cell r="BJ464">
            <v>0.27</v>
          </cell>
          <cell r="BK464">
            <v>0.27</v>
          </cell>
          <cell r="BL464">
            <v>0.27</v>
          </cell>
          <cell r="BM464">
            <v>0.27</v>
          </cell>
          <cell r="BN464">
            <v>0.27</v>
          </cell>
          <cell r="BO464">
            <v>0.27</v>
          </cell>
          <cell r="BP464">
            <v>0.27</v>
          </cell>
          <cell r="BQ464">
            <v>0.27</v>
          </cell>
          <cell r="BR464">
            <v>0.27</v>
          </cell>
          <cell r="BS464">
            <v>0.27</v>
          </cell>
          <cell r="BT464" t="str">
            <v>CFE</v>
          </cell>
          <cell r="BU464" t="str">
            <v>AIS</v>
          </cell>
          <cell r="BV464">
            <v>0.13325000000000001</v>
          </cell>
          <cell r="BW464">
            <v>0.13325000000000001</v>
          </cell>
          <cell r="BX464">
            <v>9.7500000000000003E-2</v>
          </cell>
          <cell r="BZ464">
            <v>0</v>
          </cell>
          <cell r="CB464">
            <v>1.2259</v>
          </cell>
          <cell r="CC464">
            <v>1.3</v>
          </cell>
          <cell r="CD464">
            <v>1.3</v>
          </cell>
        </row>
        <row r="465">
          <cell r="A465">
            <v>1</v>
          </cell>
          <cell r="B465">
            <v>6</v>
          </cell>
          <cell r="C465" t="str">
            <v>NOV</v>
          </cell>
          <cell r="D465">
            <v>47788</v>
          </cell>
          <cell r="E465">
            <v>2030</v>
          </cell>
          <cell r="F465" t="str">
            <v>SANTA   ROSALÍA</v>
          </cell>
          <cell r="G465">
            <v>17</v>
          </cell>
          <cell r="H465" t="str">
            <v>CI</v>
          </cell>
          <cell r="I465">
            <v>1.3</v>
          </cell>
          <cell r="J465">
            <v>1.3</v>
          </cell>
          <cell r="K465" t="str">
            <v>JUN</v>
          </cell>
          <cell r="L465">
            <v>2013</v>
          </cell>
          <cell r="M465" t="str">
            <v>AIS</v>
          </cell>
          <cell r="N465" t="str">
            <v>AIS</v>
          </cell>
          <cell r="O465" t="str">
            <v>TER</v>
          </cell>
          <cell r="P465">
            <v>41426</v>
          </cell>
          <cell r="Q465">
            <v>0.13325000000000001</v>
          </cell>
          <cell r="R465">
            <v>0.35100000000000003</v>
          </cell>
          <cell r="S465">
            <v>1.06925</v>
          </cell>
          <cell r="T465">
            <v>5.7000000000000002E-2</v>
          </cell>
          <cell r="U465">
            <v>2030</v>
          </cell>
          <cell r="V465" t="str">
            <v>S</v>
          </cell>
          <cell r="W465" t="str">
            <v>BCS</v>
          </cell>
          <cell r="X465">
            <v>5.4800000000000001E-2</v>
          </cell>
          <cell r="Y465">
            <v>5.4800000000000001E-2</v>
          </cell>
          <cell r="Z465">
            <v>5.4800000000000001E-2</v>
          </cell>
          <cell r="AA465">
            <v>5.4800000000000001E-2</v>
          </cell>
          <cell r="AB465">
            <v>5.4800000000000001E-2</v>
          </cell>
          <cell r="AC465">
            <v>5.4800000000000001E-2</v>
          </cell>
          <cell r="AD465">
            <v>5.4800000000000001E-2</v>
          </cell>
          <cell r="AE465">
            <v>5.4800000000000001E-2</v>
          </cell>
          <cell r="AF465">
            <v>5.4800000000000001E-2</v>
          </cell>
          <cell r="AG465">
            <v>5.4800000000000001E-2</v>
          </cell>
          <cell r="AH465">
            <v>5.4800000000000001E-2</v>
          </cell>
          <cell r="AI465">
            <v>5.4800000000000001E-2</v>
          </cell>
          <cell r="AJ465">
            <v>0.27</v>
          </cell>
          <cell r="AK465">
            <v>0.27</v>
          </cell>
          <cell r="AL465">
            <v>0.27</v>
          </cell>
          <cell r="AM465">
            <v>0.27</v>
          </cell>
          <cell r="AN465">
            <v>0.27</v>
          </cell>
          <cell r="AO465">
            <v>0.27</v>
          </cell>
          <cell r="AP465">
            <v>0.27</v>
          </cell>
          <cell r="AQ465">
            <v>0.27</v>
          </cell>
          <cell r="AR465">
            <v>0.27</v>
          </cell>
          <cell r="AS465">
            <v>0.27</v>
          </cell>
          <cell r="AT465">
            <v>0.27</v>
          </cell>
          <cell r="AU465">
            <v>0.27</v>
          </cell>
          <cell r="AV465">
            <v>5.4800000000000001E-2</v>
          </cell>
          <cell r="AW465">
            <v>5.4800000000000001E-2</v>
          </cell>
          <cell r="AX465">
            <v>5.4800000000000001E-2</v>
          </cell>
          <cell r="AY465">
            <v>5.4800000000000001E-2</v>
          </cell>
          <cell r="AZ465">
            <v>5.4800000000000001E-2</v>
          </cell>
          <cell r="BA465">
            <v>5.4800000000000001E-2</v>
          </cell>
          <cell r="BB465">
            <v>5.4800000000000001E-2</v>
          </cell>
          <cell r="BC465">
            <v>5.4800000000000001E-2</v>
          </cell>
          <cell r="BD465">
            <v>5.4800000000000001E-2</v>
          </cell>
          <cell r="BE465">
            <v>5.4800000000000001E-2</v>
          </cell>
          <cell r="BF465">
            <v>5.4800000000000001E-2</v>
          </cell>
          <cell r="BG465">
            <v>5.4800000000000001E-2</v>
          </cell>
          <cell r="BH465">
            <v>0.27</v>
          </cell>
          <cell r="BI465">
            <v>0.27</v>
          </cell>
          <cell r="BJ465">
            <v>0.27</v>
          </cell>
          <cell r="BK465">
            <v>0.27</v>
          </cell>
          <cell r="BL465">
            <v>0.27</v>
          </cell>
          <cell r="BM465">
            <v>0.27</v>
          </cell>
          <cell r="BN465">
            <v>0.27</v>
          </cell>
          <cell r="BO465">
            <v>0.27</v>
          </cell>
          <cell r="BP465">
            <v>0.27</v>
          </cell>
          <cell r="BQ465">
            <v>0.27</v>
          </cell>
          <cell r="BR465">
            <v>0.27</v>
          </cell>
          <cell r="BS465">
            <v>0.27</v>
          </cell>
          <cell r="BT465" t="str">
            <v>CFE</v>
          </cell>
          <cell r="BU465" t="str">
            <v>AIS</v>
          </cell>
          <cell r="BV465">
            <v>0.13325000000000001</v>
          </cell>
          <cell r="BW465">
            <v>0.13325000000000001</v>
          </cell>
          <cell r="BX465">
            <v>9.7500000000000003E-2</v>
          </cell>
          <cell r="BZ465">
            <v>0</v>
          </cell>
          <cell r="CB465">
            <v>1.2259</v>
          </cell>
          <cell r="CC465">
            <v>1.3</v>
          </cell>
          <cell r="CD465">
            <v>1.3</v>
          </cell>
        </row>
        <row r="466">
          <cell r="A466">
            <v>1</v>
          </cell>
          <cell r="B466">
            <v>0</v>
          </cell>
          <cell r="C466" t="str">
            <v>DIC</v>
          </cell>
          <cell r="D466">
            <v>47818</v>
          </cell>
          <cell r="E466">
            <v>2030</v>
          </cell>
          <cell r="O466" t="str">
            <v>TER</v>
          </cell>
          <cell r="Q466">
            <v>0</v>
          </cell>
          <cell r="R466">
            <v>0</v>
          </cell>
          <cell r="S466">
            <v>0</v>
          </cell>
          <cell r="T466">
            <v>5.7000000000000002E-2</v>
          </cell>
          <cell r="U466">
            <v>2030</v>
          </cell>
          <cell r="V466" t="str">
            <v>N</v>
          </cell>
          <cell r="W466" t="str">
            <v>BCS</v>
          </cell>
          <cell r="X466">
            <v>0.1</v>
          </cell>
          <cell r="Y466">
            <v>0.1</v>
          </cell>
          <cell r="Z466">
            <v>0.1</v>
          </cell>
          <cell r="AA466">
            <v>0.1</v>
          </cell>
          <cell r="AB466">
            <v>0.1</v>
          </cell>
          <cell r="AC466">
            <v>0.1</v>
          </cell>
          <cell r="AD466">
            <v>0.1</v>
          </cell>
          <cell r="AE466">
            <v>0.1</v>
          </cell>
          <cell r="AF466">
            <v>0.1</v>
          </cell>
          <cell r="AG466">
            <v>0.1</v>
          </cell>
          <cell r="AH466">
            <v>0.1</v>
          </cell>
          <cell r="AI466">
            <v>0.1</v>
          </cell>
          <cell r="AJ466">
            <v>0.4</v>
          </cell>
          <cell r="AK466">
            <v>0.4</v>
          </cell>
          <cell r="AL466">
            <v>0.4</v>
          </cell>
          <cell r="AM466">
            <v>0.4</v>
          </cell>
          <cell r="AN466">
            <v>0.4</v>
          </cell>
          <cell r="AO466">
            <v>0.4</v>
          </cell>
          <cell r="AP466">
            <v>0.4</v>
          </cell>
          <cell r="AQ466">
            <v>0.4</v>
          </cell>
          <cell r="AR466">
            <v>0.4</v>
          </cell>
          <cell r="AS466">
            <v>0.4</v>
          </cell>
          <cell r="AT466">
            <v>0.4</v>
          </cell>
          <cell r="AU466">
            <v>0.4</v>
          </cell>
          <cell r="AV466">
            <v>0.1</v>
          </cell>
          <cell r="AW466">
            <v>0.1</v>
          </cell>
          <cell r="AX466">
            <v>0.1</v>
          </cell>
          <cell r="AY466">
            <v>0.1</v>
          </cell>
          <cell r="AZ466">
            <v>0.1</v>
          </cell>
          <cell r="BA466">
            <v>0.1</v>
          </cell>
          <cell r="BB466">
            <v>0.1</v>
          </cell>
          <cell r="BC466">
            <v>0.1</v>
          </cell>
          <cell r="BD466">
            <v>0.1</v>
          </cell>
          <cell r="BE466">
            <v>0.1</v>
          </cell>
          <cell r="BF466">
            <v>0.1</v>
          </cell>
          <cell r="BG466">
            <v>0.1</v>
          </cell>
          <cell r="BH466">
            <v>0.4</v>
          </cell>
          <cell r="BI466">
            <v>0.4</v>
          </cell>
          <cell r="BJ466">
            <v>0.4</v>
          </cell>
          <cell r="BK466">
            <v>0.4</v>
          </cell>
          <cell r="BL466">
            <v>0.4</v>
          </cell>
          <cell r="BM466">
            <v>0.4</v>
          </cell>
          <cell r="BN466">
            <v>0.4</v>
          </cell>
          <cell r="BO466">
            <v>0.4</v>
          </cell>
          <cell r="BP466">
            <v>0.4</v>
          </cell>
          <cell r="BQ466">
            <v>0.4</v>
          </cell>
          <cell r="BR466">
            <v>0.4</v>
          </cell>
          <cell r="BS466">
            <v>0.4</v>
          </cell>
          <cell r="BT466" t="str">
            <v>CFE</v>
          </cell>
          <cell r="BU466" t="str">
            <v>INT</v>
          </cell>
          <cell r="BV466">
            <v>0</v>
          </cell>
          <cell r="BW466">
            <v>0</v>
          </cell>
          <cell r="BX466">
            <v>0</v>
          </cell>
          <cell r="BZ466">
            <v>0</v>
          </cell>
          <cell r="CB466">
            <v>0</v>
          </cell>
          <cell r="CC466">
            <v>0</v>
          </cell>
          <cell r="CD466">
            <v>0</v>
          </cell>
        </row>
        <row r="467">
          <cell r="A467">
            <v>1</v>
          </cell>
          <cell r="B467">
            <v>8</v>
          </cell>
          <cell r="C467" t="str">
            <v>DIC</v>
          </cell>
          <cell r="D467">
            <v>47818</v>
          </cell>
          <cell r="E467">
            <v>2030</v>
          </cell>
          <cell r="F467" t="str">
            <v>A.  OLACHEA   A.  ( SAN  CARLOS )</v>
          </cell>
          <cell r="G467">
            <v>1</v>
          </cell>
          <cell r="H467" t="str">
            <v>CI</v>
          </cell>
          <cell r="I467">
            <v>41.125</v>
          </cell>
          <cell r="J467">
            <v>41.125</v>
          </cell>
          <cell r="K467" t="str">
            <v>AGO</v>
          </cell>
          <cell r="L467">
            <v>1991</v>
          </cell>
          <cell r="M467" t="str">
            <v>BACS</v>
          </cell>
          <cell r="N467" t="str">
            <v>PAZ</v>
          </cell>
          <cell r="O467" t="str">
            <v>TER</v>
          </cell>
          <cell r="P467">
            <v>33451</v>
          </cell>
          <cell r="Q467">
            <v>4.2153124999999996</v>
          </cell>
          <cell r="R467">
            <v>0.91708750000000006</v>
          </cell>
          <cell r="S467">
            <v>33.825312500000003</v>
          </cell>
          <cell r="T467">
            <v>5.7000000000000002E-2</v>
          </cell>
          <cell r="U467">
            <v>2030</v>
          </cell>
          <cell r="V467" t="str">
            <v>N</v>
          </cell>
          <cell r="W467" t="str">
            <v>BCS</v>
          </cell>
          <cell r="X467">
            <v>0.1336</v>
          </cell>
          <cell r="Y467">
            <v>0.1336</v>
          </cell>
          <cell r="Z467">
            <v>0.1336</v>
          </cell>
          <cell r="AA467">
            <v>0.1336</v>
          </cell>
          <cell r="AB467">
            <v>0.1336</v>
          </cell>
          <cell r="AC467">
            <v>0.1336</v>
          </cell>
          <cell r="AD467">
            <v>0.1336</v>
          </cell>
          <cell r="AE467">
            <v>0.1336</v>
          </cell>
          <cell r="AF467">
            <v>0.1336</v>
          </cell>
          <cell r="AG467">
            <v>0.1336</v>
          </cell>
          <cell r="AH467">
            <v>0.1336</v>
          </cell>
          <cell r="AI467">
            <v>0.1336</v>
          </cell>
          <cell r="AJ467">
            <v>2.23E-2</v>
          </cell>
          <cell r="AK467">
            <v>2.23E-2</v>
          </cell>
          <cell r="AL467">
            <v>2.23E-2</v>
          </cell>
          <cell r="AM467">
            <v>2.23E-2</v>
          </cell>
          <cell r="AN467">
            <v>2.23E-2</v>
          </cell>
          <cell r="AO467">
            <v>2.23E-2</v>
          </cell>
          <cell r="AP467">
            <v>2.23E-2</v>
          </cell>
          <cell r="AQ467">
            <v>2.23E-2</v>
          </cell>
          <cell r="AR467">
            <v>2.23E-2</v>
          </cell>
          <cell r="AS467">
            <v>2.23E-2</v>
          </cell>
          <cell r="AT467">
            <v>2.23E-2</v>
          </cell>
          <cell r="AU467">
            <v>2.23E-2</v>
          </cell>
          <cell r="AV467">
            <v>0.1336</v>
          </cell>
          <cell r="AW467">
            <v>0.1336</v>
          </cell>
          <cell r="AX467">
            <v>0.1336</v>
          </cell>
          <cell r="AY467">
            <v>0.1336</v>
          </cell>
          <cell r="AZ467">
            <v>0.1336</v>
          </cell>
          <cell r="BA467">
            <v>0.1336</v>
          </cell>
          <cell r="BB467">
            <v>0.1336</v>
          </cell>
          <cell r="BC467">
            <v>0.1336</v>
          </cell>
          <cell r="BD467">
            <v>0.1336</v>
          </cell>
          <cell r="BE467">
            <v>0.1336</v>
          </cell>
          <cell r="BF467">
            <v>0.1336</v>
          </cell>
          <cell r="BG467">
            <v>0.1336</v>
          </cell>
          <cell r="BH467">
            <v>2.23E-2</v>
          </cell>
          <cell r="BI467">
            <v>2.23E-2</v>
          </cell>
          <cell r="BJ467">
            <v>2.23E-2</v>
          </cell>
          <cell r="BK467">
            <v>2.23E-2</v>
          </cell>
          <cell r="BL467">
            <v>2.23E-2</v>
          </cell>
          <cell r="BM467">
            <v>2.23E-2</v>
          </cell>
          <cell r="BN467">
            <v>2.23E-2</v>
          </cell>
          <cell r="BO467">
            <v>2.23E-2</v>
          </cell>
          <cell r="BP467">
            <v>2.23E-2</v>
          </cell>
          <cell r="BQ467">
            <v>2.23E-2</v>
          </cell>
          <cell r="BR467">
            <v>2.23E-2</v>
          </cell>
          <cell r="BS467">
            <v>2.23E-2</v>
          </cell>
          <cell r="BT467" t="str">
            <v>CFE</v>
          </cell>
          <cell r="BU467" t="str">
            <v>BACS</v>
          </cell>
          <cell r="BV467">
            <v>4.2153124999999996</v>
          </cell>
          <cell r="BW467">
            <v>4.2153124999999996</v>
          </cell>
          <cell r="BX467">
            <v>3.0843750000000001</v>
          </cell>
          <cell r="BZ467">
            <v>0</v>
          </cell>
          <cell r="CB467">
            <v>38.780875000000002</v>
          </cell>
          <cell r="CC467">
            <v>41.125</v>
          </cell>
          <cell r="CD467">
            <v>41.125</v>
          </cell>
        </row>
        <row r="468">
          <cell r="A468">
            <v>1</v>
          </cell>
          <cell r="B468">
            <v>6</v>
          </cell>
          <cell r="C468" t="str">
            <v>DIC</v>
          </cell>
          <cell r="D468">
            <v>47818</v>
          </cell>
          <cell r="E468">
            <v>2030</v>
          </cell>
          <cell r="F468" t="str">
            <v>YÉCORA</v>
          </cell>
          <cell r="G468">
            <v>1</v>
          </cell>
          <cell r="H468" t="str">
            <v>CI</v>
          </cell>
          <cell r="I468">
            <v>0.25</v>
          </cell>
          <cell r="J468">
            <v>0.25</v>
          </cell>
          <cell r="K468" t="str">
            <v>JUN</v>
          </cell>
          <cell r="L468">
            <v>1977</v>
          </cell>
          <cell r="M468" t="str">
            <v>AIS</v>
          </cell>
          <cell r="N468" t="str">
            <v>AIS</v>
          </cell>
          <cell r="O468" t="str">
            <v>TER</v>
          </cell>
          <cell r="P468">
            <v>28277</v>
          </cell>
          <cell r="Q468">
            <v>2.5624999999999998E-2</v>
          </cell>
          <cell r="R468">
            <v>0</v>
          </cell>
          <cell r="S468">
            <v>0.205625</v>
          </cell>
          <cell r="T468">
            <v>5.7000000000000002E-2</v>
          </cell>
          <cell r="U468">
            <v>2030</v>
          </cell>
          <cell r="V468" t="str">
            <v>N</v>
          </cell>
          <cell r="W468" t="str">
            <v>SON</v>
          </cell>
          <cell r="X468">
            <v>4.1999999999999997E-3</v>
          </cell>
          <cell r="Y468">
            <v>4.1999999999999997E-3</v>
          </cell>
          <cell r="Z468">
            <v>4.1999999999999997E-3</v>
          </cell>
          <cell r="AA468">
            <v>4.1999999999999997E-3</v>
          </cell>
          <cell r="AB468">
            <v>4.1999999999999997E-3</v>
          </cell>
          <cell r="AC468">
            <v>4.1999999999999997E-3</v>
          </cell>
          <cell r="AD468">
            <v>4.1999999999999997E-3</v>
          </cell>
          <cell r="AE468">
            <v>4.1999999999999997E-3</v>
          </cell>
          <cell r="AF468">
            <v>4.1999999999999997E-3</v>
          </cell>
          <cell r="AG468">
            <v>4.1999999999999997E-3</v>
          </cell>
          <cell r="AH468">
            <v>4.1999999999999997E-3</v>
          </cell>
          <cell r="AI468">
            <v>4.1999999999999997E-3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4.1999999999999997E-3</v>
          </cell>
          <cell r="AW468">
            <v>4.1999999999999997E-3</v>
          </cell>
          <cell r="AX468">
            <v>4.1999999999999997E-3</v>
          </cell>
          <cell r="AY468">
            <v>4.1999999999999997E-3</v>
          </cell>
          <cell r="AZ468">
            <v>4.1999999999999997E-3</v>
          </cell>
          <cell r="BA468">
            <v>4.1999999999999997E-3</v>
          </cell>
          <cell r="BB468">
            <v>4.1999999999999997E-3</v>
          </cell>
          <cell r="BC468">
            <v>4.1999999999999997E-3</v>
          </cell>
          <cell r="BD468">
            <v>4.1999999999999997E-3</v>
          </cell>
          <cell r="BE468">
            <v>4.1999999999999997E-3</v>
          </cell>
          <cell r="BF468">
            <v>4.1999999999999997E-3</v>
          </cell>
          <cell r="BG468">
            <v>4.1999999999999997E-3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 t="str">
            <v>CFE</v>
          </cell>
          <cell r="BU468" t="str">
            <v>AIS</v>
          </cell>
          <cell r="BV468">
            <v>2.5624999999999998E-2</v>
          </cell>
          <cell r="BW468">
            <v>2.5624999999999998E-2</v>
          </cell>
          <cell r="BX468">
            <v>1.8749999999999999E-2</v>
          </cell>
          <cell r="BZ468">
            <v>0</v>
          </cell>
          <cell r="CB468">
            <v>0.23574999999999999</v>
          </cell>
          <cell r="CC468">
            <v>0.25</v>
          </cell>
          <cell r="CD468">
            <v>0.25</v>
          </cell>
        </row>
        <row r="471">
          <cell r="A471">
            <v>1</v>
          </cell>
          <cell r="B471">
            <v>4</v>
          </cell>
          <cell r="C471" t="str">
            <v>NOV</v>
          </cell>
          <cell r="D471">
            <v>47788</v>
          </cell>
          <cell r="E471">
            <v>2030</v>
          </cell>
          <cell r="F471" t="str">
            <v>SANTA ROSALIA (TRES VIRGENES)</v>
          </cell>
          <cell r="G471">
            <v>1</v>
          </cell>
          <cell r="H471" t="str">
            <v>SOLAR</v>
          </cell>
          <cell r="I471">
            <v>1</v>
          </cell>
          <cell r="J471">
            <v>1</v>
          </cell>
          <cell r="K471" t="str">
            <v>ABR</v>
          </cell>
          <cell r="L471">
            <v>2012</v>
          </cell>
          <cell r="M471" t="str">
            <v>AIS</v>
          </cell>
          <cell r="N471" t="str">
            <v>AIS</v>
          </cell>
          <cell r="O471" t="str">
            <v>TER</v>
          </cell>
          <cell r="P471">
            <v>41000</v>
          </cell>
          <cell r="Q471">
            <v>0</v>
          </cell>
          <cell r="R471">
            <v>0.27</v>
          </cell>
          <cell r="S471">
            <v>0.92500000000000004</v>
          </cell>
          <cell r="T471">
            <v>5.7000000000000002E-2</v>
          </cell>
          <cell r="U471">
            <v>2030</v>
          </cell>
          <cell r="V471" t="str">
            <v>N</v>
          </cell>
          <cell r="W471" t="str">
            <v>BCS</v>
          </cell>
          <cell r="X471">
            <v>5.4800000000000001E-2</v>
          </cell>
          <cell r="Y471">
            <v>5.4800000000000001E-2</v>
          </cell>
          <cell r="Z471">
            <v>5.4800000000000001E-2</v>
          </cell>
          <cell r="AA471">
            <v>5.4800000000000001E-2</v>
          </cell>
          <cell r="AB471">
            <v>5.4800000000000001E-2</v>
          </cell>
          <cell r="AC471">
            <v>5.4800000000000001E-2</v>
          </cell>
          <cell r="AD471">
            <v>5.4800000000000001E-2</v>
          </cell>
          <cell r="AE471">
            <v>5.4800000000000001E-2</v>
          </cell>
          <cell r="AF471">
            <v>5.4800000000000001E-2</v>
          </cell>
          <cell r="AG471">
            <v>5.4800000000000001E-2</v>
          </cell>
          <cell r="AH471">
            <v>5.4800000000000001E-2</v>
          </cell>
          <cell r="AI471">
            <v>5.4800000000000001E-2</v>
          </cell>
          <cell r="AJ471">
            <v>0.27</v>
          </cell>
          <cell r="AK471">
            <v>0.27</v>
          </cell>
          <cell r="AL471">
            <v>0.27</v>
          </cell>
          <cell r="AM471">
            <v>0.27</v>
          </cell>
          <cell r="AN471">
            <v>0.27</v>
          </cell>
          <cell r="AO471">
            <v>0.27</v>
          </cell>
          <cell r="AP471">
            <v>0.27</v>
          </cell>
          <cell r="AQ471">
            <v>0.27</v>
          </cell>
          <cell r="AR471">
            <v>0.27</v>
          </cell>
          <cell r="AS471">
            <v>0.27</v>
          </cell>
          <cell r="AT471">
            <v>0.27</v>
          </cell>
          <cell r="AU471">
            <v>0.27</v>
          </cell>
          <cell r="AV471">
            <v>5.4800000000000001E-2</v>
          </cell>
          <cell r="AW471">
            <v>5.4800000000000001E-2</v>
          </cell>
          <cell r="AX471">
            <v>5.4800000000000001E-2</v>
          </cell>
          <cell r="AY471">
            <v>5.4800000000000001E-2</v>
          </cell>
          <cell r="AZ471">
            <v>5.4800000000000001E-2</v>
          </cell>
          <cell r="BA471">
            <v>5.4800000000000001E-2</v>
          </cell>
          <cell r="BB471">
            <v>5.4800000000000001E-2</v>
          </cell>
          <cell r="BC471">
            <v>5.4800000000000001E-2</v>
          </cell>
          <cell r="BD471">
            <v>5.4800000000000001E-2</v>
          </cell>
          <cell r="BE471">
            <v>5.4800000000000001E-2</v>
          </cell>
          <cell r="BF471">
            <v>5.4800000000000001E-2</v>
          </cell>
          <cell r="BG471">
            <v>5.4800000000000001E-2</v>
          </cell>
          <cell r="BH471">
            <v>0.27</v>
          </cell>
          <cell r="BI471">
            <v>0.27</v>
          </cell>
          <cell r="BJ471">
            <v>0.27</v>
          </cell>
          <cell r="BK471">
            <v>0.27</v>
          </cell>
          <cell r="BL471">
            <v>0.27</v>
          </cell>
          <cell r="BM471">
            <v>0.27</v>
          </cell>
          <cell r="BN471">
            <v>0.27</v>
          </cell>
          <cell r="BO471">
            <v>0.27</v>
          </cell>
          <cell r="BP471">
            <v>0.27</v>
          </cell>
          <cell r="BQ471">
            <v>0.27</v>
          </cell>
          <cell r="BR471">
            <v>0.27</v>
          </cell>
          <cell r="BS471">
            <v>0.27</v>
          </cell>
          <cell r="BT471" t="str">
            <v>CFE</v>
          </cell>
          <cell r="BU471" t="str">
            <v>AIS</v>
          </cell>
          <cell r="BV471">
            <v>0</v>
          </cell>
          <cell r="BW471">
            <v>0</v>
          </cell>
          <cell r="BX471">
            <v>7.4999999999999997E-2</v>
          </cell>
          <cell r="CB471">
            <v>0.94299999999999995</v>
          </cell>
          <cell r="CC471">
            <v>1</v>
          </cell>
          <cell r="CD471">
            <v>1</v>
          </cell>
        </row>
        <row r="472">
          <cell r="A472">
            <v>1</v>
          </cell>
          <cell r="B472">
            <v>4</v>
          </cell>
          <cell r="C472" t="str">
            <v>DIC</v>
          </cell>
          <cell r="D472">
            <v>47818</v>
          </cell>
          <cell r="E472">
            <v>2030</v>
          </cell>
          <cell r="I472">
            <v>0</v>
          </cell>
          <cell r="J472">
            <v>0</v>
          </cell>
          <cell r="K472" t="str">
            <v>ABR</v>
          </cell>
          <cell r="L472">
            <v>1983</v>
          </cell>
          <cell r="M472" t="str">
            <v>PEN</v>
          </cell>
          <cell r="N472" t="str">
            <v>CANCUN</v>
          </cell>
          <cell r="O472" t="str">
            <v>TER</v>
          </cell>
          <cell r="P472">
            <v>30407</v>
          </cell>
          <cell r="Q472">
            <v>0</v>
          </cell>
          <cell r="R472">
            <v>0</v>
          </cell>
          <cell r="S472">
            <v>0</v>
          </cell>
          <cell r="T472">
            <v>4.2999999999999997E-2</v>
          </cell>
          <cell r="U472">
            <v>2030</v>
          </cell>
          <cell r="V472" t="str">
            <v>S</v>
          </cell>
          <cell r="W472" t="str">
            <v>QROO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1.7500000000000002E-2</v>
          </cell>
          <cell r="AK472">
            <v>1.7500000000000002E-2</v>
          </cell>
          <cell r="AL472">
            <v>1.7500000000000002E-2</v>
          </cell>
          <cell r="AM472">
            <v>1.7500000000000002E-2</v>
          </cell>
          <cell r="AN472">
            <v>1.7500000000000002E-2</v>
          </cell>
          <cell r="AO472">
            <v>1.7500000000000002E-2</v>
          </cell>
          <cell r="AP472">
            <v>1.7500000000000002E-2</v>
          </cell>
          <cell r="AQ472">
            <v>1.7500000000000002E-2</v>
          </cell>
          <cell r="AR472">
            <v>1.7500000000000002E-2</v>
          </cell>
          <cell r="AS472">
            <v>1.7500000000000002E-2</v>
          </cell>
          <cell r="AT472">
            <v>1.7500000000000002E-2</v>
          </cell>
          <cell r="AU472">
            <v>1.7500000000000002E-2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1.7500000000000002E-2</v>
          </cell>
          <cell r="BI472">
            <v>1.7500000000000002E-2</v>
          </cell>
          <cell r="BJ472">
            <v>1.7500000000000002E-2</v>
          </cell>
          <cell r="BK472">
            <v>1.7500000000000002E-2</v>
          </cell>
          <cell r="BL472">
            <v>1.7500000000000002E-2</v>
          </cell>
          <cell r="BM472">
            <v>1.7500000000000002E-2</v>
          </cell>
          <cell r="BN472">
            <v>1.7500000000000002E-2</v>
          </cell>
          <cell r="BO472">
            <v>1.7500000000000002E-2</v>
          </cell>
          <cell r="BP472">
            <v>1.7500000000000002E-2</v>
          </cell>
          <cell r="BQ472">
            <v>1.7500000000000002E-2</v>
          </cell>
          <cell r="BR472">
            <v>1.7500000000000002E-2</v>
          </cell>
          <cell r="BS472">
            <v>1.7500000000000002E-2</v>
          </cell>
          <cell r="BT472" t="str">
            <v>CFE</v>
          </cell>
          <cell r="BU472" t="str">
            <v>INT</v>
          </cell>
          <cell r="BV472">
            <v>0</v>
          </cell>
          <cell r="BW472">
            <v>0</v>
          </cell>
          <cell r="BX472">
            <v>0</v>
          </cell>
          <cell r="BZ472">
            <v>0</v>
          </cell>
          <cell r="CB472">
            <v>0</v>
          </cell>
          <cell r="CC472">
            <v>0</v>
          </cell>
          <cell r="CD472">
            <v>0</v>
          </cell>
        </row>
        <row r="473">
          <cell r="A473">
            <v>1</v>
          </cell>
          <cell r="B473">
            <v>5</v>
          </cell>
          <cell r="C473" t="str">
            <v>DIC</v>
          </cell>
          <cell r="D473">
            <v>47818</v>
          </cell>
          <cell r="E473">
            <v>2030</v>
          </cell>
          <cell r="I473">
            <v>0</v>
          </cell>
          <cell r="J473">
            <v>0</v>
          </cell>
          <cell r="K473" t="str">
            <v>MAY</v>
          </cell>
          <cell r="L473">
            <v>1984</v>
          </cell>
          <cell r="M473" t="str">
            <v>PEN</v>
          </cell>
          <cell r="N473" t="str">
            <v>CANCUN</v>
          </cell>
          <cell r="O473" t="str">
            <v>TER</v>
          </cell>
          <cell r="P473">
            <v>30803</v>
          </cell>
          <cell r="Q473">
            <v>0</v>
          </cell>
          <cell r="R473">
            <v>0</v>
          </cell>
          <cell r="S473">
            <v>0</v>
          </cell>
          <cell r="T473">
            <v>4.2999999999999997E-2</v>
          </cell>
          <cell r="U473">
            <v>2030</v>
          </cell>
          <cell r="V473" t="str">
            <v>S</v>
          </cell>
          <cell r="W473" t="str">
            <v>QROO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1.7500000000000002E-2</v>
          </cell>
          <cell r="AK473">
            <v>1.7500000000000002E-2</v>
          </cell>
          <cell r="AL473">
            <v>1.7500000000000002E-2</v>
          </cell>
          <cell r="AM473">
            <v>1.7500000000000002E-2</v>
          </cell>
          <cell r="AN473">
            <v>1.7500000000000002E-2</v>
          </cell>
          <cell r="AO473">
            <v>1.7500000000000002E-2</v>
          </cell>
          <cell r="AP473">
            <v>1.7500000000000002E-2</v>
          </cell>
          <cell r="AQ473">
            <v>1.7500000000000002E-2</v>
          </cell>
          <cell r="AR473">
            <v>1.7500000000000002E-2</v>
          </cell>
          <cell r="AS473">
            <v>1.7500000000000002E-2</v>
          </cell>
          <cell r="AT473">
            <v>1.7500000000000002E-2</v>
          </cell>
          <cell r="AU473">
            <v>1.7500000000000002E-2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1.7500000000000002E-2</v>
          </cell>
          <cell r="BI473">
            <v>1.7500000000000002E-2</v>
          </cell>
          <cell r="BJ473">
            <v>1.7500000000000002E-2</v>
          </cell>
          <cell r="BK473">
            <v>1.7500000000000002E-2</v>
          </cell>
          <cell r="BL473">
            <v>1.7500000000000002E-2</v>
          </cell>
          <cell r="BM473">
            <v>1.7500000000000002E-2</v>
          </cell>
          <cell r="BN473">
            <v>1.7500000000000002E-2</v>
          </cell>
          <cell r="BO473">
            <v>1.7500000000000002E-2</v>
          </cell>
          <cell r="BP473">
            <v>1.7500000000000002E-2</v>
          </cell>
          <cell r="BQ473">
            <v>1.7500000000000002E-2</v>
          </cell>
          <cell r="BR473">
            <v>1.7500000000000002E-2</v>
          </cell>
          <cell r="BS473">
            <v>1.7500000000000002E-2</v>
          </cell>
          <cell r="BT473" t="str">
            <v>CFE</v>
          </cell>
          <cell r="BU473" t="str">
            <v>INT</v>
          </cell>
          <cell r="BV473">
            <v>0</v>
          </cell>
          <cell r="BW473">
            <v>0</v>
          </cell>
          <cell r="BX473">
            <v>0</v>
          </cell>
          <cell r="BZ473">
            <v>0</v>
          </cell>
          <cell r="CB473">
            <v>0</v>
          </cell>
          <cell r="CC473">
            <v>0</v>
          </cell>
          <cell r="CD473">
            <v>0</v>
          </cell>
        </row>
        <row r="474">
          <cell r="A474">
            <v>1</v>
          </cell>
          <cell r="B474">
            <v>6</v>
          </cell>
          <cell r="C474" t="str">
            <v>DIC</v>
          </cell>
          <cell r="D474">
            <v>47818</v>
          </cell>
          <cell r="E474">
            <v>2030</v>
          </cell>
          <cell r="F474" t="str">
            <v>HOLBOX</v>
          </cell>
          <cell r="G474">
            <v>7</v>
          </cell>
          <cell r="H474" t="str">
            <v>CI</v>
          </cell>
          <cell r="I474">
            <v>0.8</v>
          </cell>
          <cell r="J474">
            <v>0.8</v>
          </cell>
          <cell r="K474" t="str">
            <v>JUN</v>
          </cell>
          <cell r="L474">
            <v>1985</v>
          </cell>
          <cell r="M474" t="str">
            <v>AIS</v>
          </cell>
          <cell r="N474" t="str">
            <v>AIS</v>
          </cell>
          <cell r="O474" t="str">
            <v>TER</v>
          </cell>
          <cell r="P474">
            <v>31199</v>
          </cell>
          <cell r="Q474">
            <v>8.2000000000000003E-2</v>
          </cell>
          <cell r="R474">
            <v>1.4000000000000002E-2</v>
          </cell>
          <cell r="S474">
            <v>0.65800000000000014</v>
          </cell>
          <cell r="T474">
            <v>4.2999999999999997E-2</v>
          </cell>
          <cell r="U474">
            <v>2030</v>
          </cell>
          <cell r="V474" t="str">
            <v>S</v>
          </cell>
          <cell r="W474" t="str">
            <v>QROO</v>
          </cell>
          <cell r="X474">
            <v>2.3300000000000001E-2</v>
          </cell>
          <cell r="Y474">
            <v>2.3300000000000001E-2</v>
          </cell>
          <cell r="Z474">
            <v>2.3300000000000001E-2</v>
          </cell>
          <cell r="AA474">
            <v>2.3300000000000001E-2</v>
          </cell>
          <cell r="AB474">
            <v>2.3300000000000001E-2</v>
          </cell>
          <cell r="AC474">
            <v>2.3300000000000001E-2</v>
          </cell>
          <cell r="AD474">
            <v>2.3300000000000001E-2</v>
          </cell>
          <cell r="AE474">
            <v>2.3300000000000001E-2</v>
          </cell>
          <cell r="AF474">
            <v>2.3300000000000001E-2</v>
          </cell>
          <cell r="AG474">
            <v>2.3300000000000001E-2</v>
          </cell>
          <cell r="AH474">
            <v>2.3300000000000001E-2</v>
          </cell>
          <cell r="AI474">
            <v>2.3300000000000001E-2</v>
          </cell>
          <cell r="AJ474">
            <v>1.7500000000000002E-2</v>
          </cell>
          <cell r="AK474">
            <v>1.7500000000000002E-2</v>
          </cell>
          <cell r="AL474">
            <v>1.7500000000000002E-2</v>
          </cell>
          <cell r="AM474">
            <v>1.7500000000000002E-2</v>
          </cell>
          <cell r="AN474">
            <v>1.7500000000000002E-2</v>
          </cell>
          <cell r="AO474">
            <v>1.7500000000000002E-2</v>
          </cell>
          <cell r="AP474">
            <v>1.7500000000000002E-2</v>
          </cell>
          <cell r="AQ474">
            <v>1.7500000000000002E-2</v>
          </cell>
          <cell r="AR474">
            <v>1.7500000000000002E-2</v>
          </cell>
          <cell r="AS474">
            <v>1.7500000000000002E-2</v>
          </cell>
          <cell r="AT474">
            <v>1.7500000000000002E-2</v>
          </cell>
          <cell r="AU474">
            <v>1.7500000000000002E-2</v>
          </cell>
          <cell r="AV474">
            <v>2.3300000000000001E-2</v>
          </cell>
          <cell r="AW474">
            <v>2.3300000000000001E-2</v>
          </cell>
          <cell r="AX474">
            <v>2.3300000000000001E-2</v>
          </cell>
          <cell r="AY474">
            <v>2.3300000000000001E-2</v>
          </cell>
          <cell r="AZ474">
            <v>2.3300000000000001E-2</v>
          </cell>
          <cell r="BA474">
            <v>2.3300000000000001E-2</v>
          </cell>
          <cell r="BB474">
            <v>2.3300000000000001E-2</v>
          </cell>
          <cell r="BC474">
            <v>2.3300000000000001E-2</v>
          </cell>
          <cell r="BD474">
            <v>2.3300000000000001E-2</v>
          </cell>
          <cell r="BE474">
            <v>2.3300000000000001E-2</v>
          </cell>
          <cell r="BF474">
            <v>2.3300000000000001E-2</v>
          </cell>
          <cell r="BG474">
            <v>2.3300000000000001E-2</v>
          </cell>
          <cell r="BH474">
            <v>1.7500000000000002E-2</v>
          </cell>
          <cell r="BI474">
            <v>1.7500000000000002E-2</v>
          </cell>
          <cell r="BJ474">
            <v>1.7500000000000002E-2</v>
          </cell>
          <cell r="BK474">
            <v>1.7500000000000002E-2</v>
          </cell>
          <cell r="BL474">
            <v>1.7500000000000002E-2</v>
          </cell>
          <cell r="BM474">
            <v>1.7500000000000002E-2</v>
          </cell>
          <cell r="BN474">
            <v>1.7500000000000002E-2</v>
          </cell>
          <cell r="BO474">
            <v>1.7500000000000002E-2</v>
          </cell>
          <cell r="BP474">
            <v>1.7500000000000002E-2</v>
          </cell>
          <cell r="BQ474">
            <v>1.7500000000000002E-2</v>
          </cell>
          <cell r="BR474">
            <v>1.7500000000000002E-2</v>
          </cell>
          <cell r="BS474">
            <v>1.7500000000000002E-2</v>
          </cell>
          <cell r="BT474" t="str">
            <v>CFE</v>
          </cell>
          <cell r="BU474" t="str">
            <v>AIS</v>
          </cell>
          <cell r="BV474">
            <v>8.2000000000000003E-2</v>
          </cell>
          <cell r="BW474">
            <v>8.2000000000000003E-2</v>
          </cell>
          <cell r="BX474">
            <v>0.06</v>
          </cell>
          <cell r="BZ474">
            <v>0</v>
          </cell>
          <cell r="CB474">
            <v>0.76560000000000006</v>
          </cell>
          <cell r="CC474">
            <v>0.8</v>
          </cell>
          <cell r="CD474">
            <v>0.8</v>
          </cell>
        </row>
        <row r="475">
          <cell r="A475">
            <v>1</v>
          </cell>
          <cell r="B475">
            <v>5</v>
          </cell>
          <cell r="C475" t="str">
            <v>DIC</v>
          </cell>
          <cell r="D475">
            <v>47818</v>
          </cell>
          <cell r="E475">
            <v>2030</v>
          </cell>
          <cell r="F475" t="str">
            <v>YÉCORA</v>
          </cell>
          <cell r="G475">
            <v>3</v>
          </cell>
          <cell r="H475" t="str">
            <v>CI</v>
          </cell>
          <cell r="I475">
            <v>0.6</v>
          </cell>
          <cell r="J475">
            <v>0.6</v>
          </cell>
          <cell r="K475" t="str">
            <v>MAY</v>
          </cell>
          <cell r="L475">
            <v>1982</v>
          </cell>
          <cell r="M475" t="str">
            <v>AIS</v>
          </cell>
          <cell r="N475" t="str">
            <v>AIS</v>
          </cell>
          <cell r="O475" t="str">
            <v>TER</v>
          </cell>
          <cell r="P475">
            <v>30072</v>
          </cell>
          <cell r="Q475">
            <v>6.1499999999999992E-2</v>
          </cell>
          <cell r="R475">
            <v>0</v>
          </cell>
          <cell r="S475">
            <v>0.49349999999999999</v>
          </cell>
          <cell r="T475">
            <v>5.7000000000000002E-2</v>
          </cell>
          <cell r="U475">
            <v>2030</v>
          </cell>
          <cell r="V475" t="str">
            <v>N</v>
          </cell>
          <cell r="W475" t="str">
            <v>SON</v>
          </cell>
          <cell r="X475">
            <v>1.0999999999999999E-2</v>
          </cell>
          <cell r="Y475">
            <v>1.0999999999999999E-2</v>
          </cell>
          <cell r="Z475">
            <v>1.0999999999999999E-2</v>
          </cell>
          <cell r="AA475">
            <v>1.0999999999999999E-2</v>
          </cell>
          <cell r="AB475">
            <v>1.0999999999999999E-2</v>
          </cell>
          <cell r="AC475">
            <v>1.0999999999999999E-2</v>
          </cell>
          <cell r="AD475">
            <v>1.0999999999999999E-2</v>
          </cell>
          <cell r="AE475">
            <v>1.0999999999999999E-2</v>
          </cell>
          <cell r="AF475">
            <v>1.0999999999999999E-2</v>
          </cell>
          <cell r="AG475">
            <v>1.0999999999999999E-2</v>
          </cell>
          <cell r="AH475">
            <v>1.0999999999999999E-2</v>
          </cell>
          <cell r="AI475">
            <v>1.0999999999999999E-2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1.0999999999999999E-2</v>
          </cell>
          <cell r="AW475">
            <v>1.0999999999999999E-2</v>
          </cell>
          <cell r="AX475">
            <v>1.0999999999999999E-2</v>
          </cell>
          <cell r="AY475">
            <v>1.0999999999999999E-2</v>
          </cell>
          <cell r="AZ475">
            <v>1.0999999999999999E-2</v>
          </cell>
          <cell r="BA475">
            <v>1.0999999999999999E-2</v>
          </cell>
          <cell r="BB475">
            <v>1.0999999999999999E-2</v>
          </cell>
          <cell r="BC475">
            <v>1.0999999999999999E-2</v>
          </cell>
          <cell r="BD475">
            <v>1.0999999999999999E-2</v>
          </cell>
          <cell r="BE475">
            <v>1.0999999999999999E-2</v>
          </cell>
          <cell r="BF475">
            <v>1.0999999999999999E-2</v>
          </cell>
          <cell r="BG475">
            <v>1.0999999999999999E-2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 t="str">
            <v>CFE</v>
          </cell>
          <cell r="BU475" t="str">
            <v>AIS</v>
          </cell>
          <cell r="BV475">
            <v>6.1499999999999992E-2</v>
          </cell>
          <cell r="BW475">
            <v>6.1499999999999992E-2</v>
          </cell>
          <cell r="BX475">
            <v>4.4999999999999998E-2</v>
          </cell>
          <cell r="BZ475">
            <v>0</v>
          </cell>
          <cell r="CB475">
            <v>0.56579999999999997</v>
          </cell>
          <cell r="CC475">
            <v>0.6</v>
          </cell>
          <cell r="CD475">
            <v>0.6</v>
          </cell>
        </row>
        <row r="476">
          <cell r="A476">
            <v>1</v>
          </cell>
          <cell r="B476">
            <v>0</v>
          </cell>
          <cell r="C476" t="str">
            <v>DIC</v>
          </cell>
          <cell r="D476">
            <v>47818</v>
          </cell>
          <cell r="E476">
            <v>2030</v>
          </cell>
          <cell r="O476" t="str">
            <v>TER</v>
          </cell>
          <cell r="Q476">
            <v>0</v>
          </cell>
          <cell r="R476">
            <v>0</v>
          </cell>
          <cell r="S476">
            <v>0</v>
          </cell>
          <cell r="T476">
            <v>5.7000000000000002E-2</v>
          </cell>
          <cell r="U476">
            <v>2030</v>
          </cell>
          <cell r="V476" t="str">
            <v>S</v>
          </cell>
          <cell r="W476" t="str">
            <v>NAY</v>
          </cell>
          <cell r="X476">
            <v>5.4800000000000001E-2</v>
          </cell>
          <cell r="Y476">
            <v>5.4800000000000001E-2</v>
          </cell>
          <cell r="Z476">
            <v>5.4800000000000001E-2</v>
          </cell>
          <cell r="AA476">
            <v>5.4800000000000001E-2</v>
          </cell>
          <cell r="AB476">
            <v>5.4800000000000001E-2</v>
          </cell>
          <cell r="AC476">
            <v>5.4800000000000001E-2</v>
          </cell>
          <cell r="AD476">
            <v>5.4800000000000001E-2</v>
          </cell>
          <cell r="AE476">
            <v>5.4800000000000001E-2</v>
          </cell>
          <cell r="AF476">
            <v>5.4800000000000001E-2</v>
          </cell>
          <cell r="AG476">
            <v>5.4800000000000001E-2</v>
          </cell>
          <cell r="AH476">
            <v>5.4800000000000001E-2</v>
          </cell>
          <cell r="AI476">
            <v>5.4800000000000001E-2</v>
          </cell>
          <cell r="AJ476">
            <v>0.27</v>
          </cell>
          <cell r="AK476">
            <v>0.27</v>
          </cell>
          <cell r="AL476">
            <v>0.27</v>
          </cell>
          <cell r="AM476">
            <v>0.27</v>
          </cell>
          <cell r="AN476">
            <v>0.27</v>
          </cell>
          <cell r="AO476">
            <v>0.27</v>
          </cell>
          <cell r="AP476">
            <v>0.27</v>
          </cell>
          <cell r="AQ476">
            <v>0.27</v>
          </cell>
          <cell r="AR476">
            <v>0.27</v>
          </cell>
          <cell r="AS476">
            <v>0.27</v>
          </cell>
          <cell r="AT476">
            <v>0.27</v>
          </cell>
          <cell r="AU476">
            <v>0.27</v>
          </cell>
          <cell r="AV476">
            <v>5.4800000000000001E-2</v>
          </cell>
          <cell r="AW476">
            <v>5.4800000000000001E-2</v>
          </cell>
          <cell r="AX476">
            <v>5.4800000000000001E-2</v>
          </cell>
          <cell r="AY476">
            <v>5.4800000000000001E-2</v>
          </cell>
          <cell r="AZ476">
            <v>5.4800000000000001E-2</v>
          </cell>
          <cell r="BA476">
            <v>5.4800000000000001E-2</v>
          </cell>
          <cell r="BB476">
            <v>5.4800000000000001E-2</v>
          </cell>
          <cell r="BC476">
            <v>5.4800000000000001E-2</v>
          </cell>
          <cell r="BD476">
            <v>5.4800000000000001E-2</v>
          </cell>
          <cell r="BE476">
            <v>5.4800000000000001E-2</v>
          </cell>
          <cell r="BF476">
            <v>5.4800000000000001E-2</v>
          </cell>
          <cell r="BG476">
            <v>5.4800000000000001E-2</v>
          </cell>
          <cell r="BH476">
            <v>0.27</v>
          </cell>
          <cell r="BI476">
            <v>0.27</v>
          </cell>
          <cell r="BJ476">
            <v>0.27</v>
          </cell>
          <cell r="BK476">
            <v>0.27</v>
          </cell>
          <cell r="BL476">
            <v>0.27</v>
          </cell>
          <cell r="BM476">
            <v>0.27</v>
          </cell>
          <cell r="BN476">
            <v>0.27</v>
          </cell>
          <cell r="BO476">
            <v>0.27</v>
          </cell>
          <cell r="BP476">
            <v>0.27</v>
          </cell>
          <cell r="BQ476">
            <v>0.27</v>
          </cell>
          <cell r="BR476">
            <v>0.27</v>
          </cell>
          <cell r="BS476">
            <v>0.27</v>
          </cell>
          <cell r="BT476" t="str">
            <v>CFE</v>
          </cell>
          <cell r="BU476" t="str">
            <v>INT</v>
          </cell>
          <cell r="BV476">
            <v>0</v>
          </cell>
          <cell r="BW476">
            <v>0</v>
          </cell>
          <cell r="BX476">
            <v>0</v>
          </cell>
          <cell r="BZ476">
            <v>0</v>
          </cell>
          <cell r="CB476">
            <v>0</v>
          </cell>
        </row>
        <row r="477">
          <cell r="A477">
            <v>1</v>
          </cell>
          <cell r="B477">
            <v>7</v>
          </cell>
          <cell r="C477" t="str">
            <v>DIC</v>
          </cell>
          <cell r="D477">
            <v>47818</v>
          </cell>
          <cell r="E477">
            <v>2030</v>
          </cell>
          <cell r="F477" t="str">
            <v>YÉCORA</v>
          </cell>
          <cell r="G477">
            <v>2</v>
          </cell>
          <cell r="H477" t="str">
            <v>CI</v>
          </cell>
          <cell r="I477">
            <v>0.25</v>
          </cell>
          <cell r="J477">
            <v>0.25</v>
          </cell>
          <cell r="K477" t="str">
            <v>JUL</v>
          </cell>
          <cell r="L477">
            <v>1987</v>
          </cell>
          <cell r="M477" t="str">
            <v>AIS</v>
          </cell>
          <cell r="N477" t="str">
            <v>AIS</v>
          </cell>
          <cell r="O477" t="str">
            <v>TER</v>
          </cell>
          <cell r="P477">
            <v>31959</v>
          </cell>
          <cell r="Q477">
            <v>2.5624999999999998E-2</v>
          </cell>
          <cell r="R477">
            <v>0</v>
          </cell>
          <cell r="S477">
            <v>0.205625</v>
          </cell>
          <cell r="T477">
            <v>5.7000000000000002E-2</v>
          </cell>
          <cell r="U477">
            <v>2030</v>
          </cell>
          <cell r="V477" t="str">
            <v>N</v>
          </cell>
          <cell r="W477" t="str">
            <v>SON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 t="str">
            <v>CFE</v>
          </cell>
          <cell r="BU477" t="str">
            <v>AIS</v>
          </cell>
          <cell r="BV477">
            <v>2.5624999999999998E-2</v>
          </cell>
          <cell r="BW477">
            <v>2.5624999999999998E-2</v>
          </cell>
          <cell r="BX477">
            <v>1.8749999999999999E-2</v>
          </cell>
          <cell r="BZ477">
            <v>0</v>
          </cell>
          <cell r="CB477">
            <v>0.23574999999999999</v>
          </cell>
          <cell r="CC477">
            <v>0.25</v>
          </cell>
          <cell r="CD477">
            <v>0.25</v>
          </cell>
        </row>
        <row r="478">
          <cell r="A478">
            <v>1</v>
          </cell>
          <cell r="B478">
            <v>8</v>
          </cell>
          <cell r="C478" t="str">
            <v>NOV</v>
          </cell>
          <cell r="D478">
            <v>44866</v>
          </cell>
          <cell r="E478">
            <v>2022</v>
          </cell>
          <cell r="F478" t="str">
            <v>A.  OLACHEA   A.  ( SAN  CARLOS )</v>
          </cell>
          <cell r="G478">
            <v>1</v>
          </cell>
          <cell r="H478" t="str">
            <v>CI</v>
          </cell>
          <cell r="I478">
            <v>31.5</v>
          </cell>
          <cell r="J478">
            <v>31.5</v>
          </cell>
          <cell r="K478" t="str">
            <v>AGO</v>
          </cell>
          <cell r="L478">
            <v>1991</v>
          </cell>
          <cell r="M478" t="str">
            <v>BACS</v>
          </cell>
          <cell r="N478" t="str">
            <v>PAZ</v>
          </cell>
          <cell r="O478" t="str">
            <v>TER</v>
          </cell>
          <cell r="P478">
            <v>33451</v>
          </cell>
          <cell r="Q478">
            <v>3.2287499999999998</v>
          </cell>
          <cell r="R478">
            <v>1.9530000000000001</v>
          </cell>
          <cell r="S478">
            <v>25.908750000000001</v>
          </cell>
          <cell r="T478">
            <v>5.7000000000000002E-2</v>
          </cell>
          <cell r="U478">
            <v>2022</v>
          </cell>
          <cell r="V478" t="str">
            <v>N</v>
          </cell>
          <cell r="W478" t="str">
            <v>BCS</v>
          </cell>
          <cell r="X478">
            <v>0.1283</v>
          </cell>
          <cell r="Y478">
            <v>0.1283</v>
          </cell>
          <cell r="Z478">
            <v>0.1283</v>
          </cell>
          <cell r="AA478">
            <v>0.1283</v>
          </cell>
          <cell r="AB478">
            <v>0.1283</v>
          </cell>
          <cell r="AC478">
            <v>0.1283</v>
          </cell>
          <cell r="AD478">
            <v>0.1283</v>
          </cell>
          <cell r="AE478">
            <v>0.1283</v>
          </cell>
          <cell r="AF478">
            <v>0.1283</v>
          </cell>
          <cell r="AG478">
            <v>0.1283</v>
          </cell>
          <cell r="AH478">
            <v>0.1283</v>
          </cell>
          <cell r="AI478">
            <v>0.1283</v>
          </cell>
          <cell r="AJ478">
            <v>6.2E-2</v>
          </cell>
          <cell r="AK478">
            <v>6.2E-2</v>
          </cell>
          <cell r="AL478">
            <v>6.2E-2</v>
          </cell>
          <cell r="AM478">
            <v>6.2E-2</v>
          </cell>
          <cell r="AN478">
            <v>6.2E-2</v>
          </cell>
          <cell r="AO478">
            <v>6.2E-2</v>
          </cell>
          <cell r="AP478">
            <v>6.2E-2</v>
          </cell>
          <cell r="AQ478">
            <v>6.2E-2</v>
          </cell>
          <cell r="AR478">
            <v>6.2E-2</v>
          </cell>
          <cell r="AS478">
            <v>6.2E-2</v>
          </cell>
          <cell r="AT478">
            <v>6.2E-2</v>
          </cell>
          <cell r="AU478">
            <v>6.2E-2</v>
          </cell>
          <cell r="AV478">
            <v>0.1283</v>
          </cell>
          <cell r="AW478">
            <v>0.1283</v>
          </cell>
          <cell r="AX478">
            <v>0.1283</v>
          </cell>
          <cell r="AY478">
            <v>0.1283</v>
          </cell>
          <cell r="AZ478">
            <v>0.1283</v>
          </cell>
          <cell r="BA478">
            <v>0.1283</v>
          </cell>
          <cell r="BB478">
            <v>0.1283</v>
          </cell>
          <cell r="BC478">
            <v>0.1283</v>
          </cell>
          <cell r="BD478">
            <v>0.1283</v>
          </cell>
          <cell r="BE478">
            <v>0.1283</v>
          </cell>
          <cell r="BF478">
            <v>0.1283</v>
          </cell>
          <cell r="BG478">
            <v>0.1283</v>
          </cell>
          <cell r="BH478">
            <v>6.2E-2</v>
          </cell>
          <cell r="BI478">
            <v>6.2E-2</v>
          </cell>
          <cell r="BJ478">
            <v>6.2E-2</v>
          </cell>
          <cell r="BK478">
            <v>6.2E-2</v>
          </cell>
          <cell r="BL478">
            <v>6.2E-2</v>
          </cell>
          <cell r="BM478">
            <v>6.2E-2</v>
          </cell>
          <cell r="BN478">
            <v>6.2E-2</v>
          </cell>
          <cell r="BO478">
            <v>6.2E-2</v>
          </cell>
          <cell r="BP478">
            <v>6.2E-2</v>
          </cell>
          <cell r="BQ478">
            <v>6.2E-2</v>
          </cell>
          <cell r="BR478">
            <v>6.2E-2</v>
          </cell>
          <cell r="BS478">
            <v>6.2E-2</v>
          </cell>
          <cell r="BT478" t="str">
            <v>CFE</v>
          </cell>
          <cell r="BU478" t="str">
            <v>BACS</v>
          </cell>
          <cell r="BV478">
            <v>3.2287499999999998</v>
          </cell>
          <cell r="BW478">
            <v>3.2287499999999998</v>
          </cell>
          <cell r="BX478">
            <v>2.3624999999999998</v>
          </cell>
          <cell r="BZ478">
            <v>0</v>
          </cell>
          <cell r="CB478">
            <v>29.704499999999999</v>
          </cell>
          <cell r="CC478">
            <v>31.5</v>
          </cell>
          <cell r="CD478">
            <v>31.5</v>
          </cell>
        </row>
        <row r="479">
          <cell r="A479">
            <v>1</v>
          </cell>
          <cell r="B479">
            <v>1</v>
          </cell>
          <cell r="C479" t="str">
            <v>NOV</v>
          </cell>
          <cell r="D479">
            <v>45597</v>
          </cell>
          <cell r="E479">
            <v>2024</v>
          </cell>
          <cell r="F479" t="str">
            <v>A.  OLACHEA   A.  ( SAN  CARLOS )</v>
          </cell>
          <cell r="G479">
            <v>2</v>
          </cell>
          <cell r="H479" t="str">
            <v>CI</v>
          </cell>
          <cell r="I479">
            <v>31.5</v>
          </cell>
          <cell r="J479">
            <v>31.5</v>
          </cell>
          <cell r="K479" t="str">
            <v>ENE</v>
          </cell>
          <cell r="L479">
            <v>1992</v>
          </cell>
          <cell r="M479" t="str">
            <v>BACS</v>
          </cell>
          <cell r="N479" t="str">
            <v>PAZ</v>
          </cell>
          <cell r="O479" t="str">
            <v>TER</v>
          </cell>
          <cell r="P479">
            <v>33604</v>
          </cell>
          <cell r="Q479">
            <v>3.2287499999999998</v>
          </cell>
          <cell r="R479">
            <v>0.96389999999999998</v>
          </cell>
          <cell r="S479">
            <v>25.908750000000001</v>
          </cell>
          <cell r="T479">
            <v>5.7000000000000002E-2</v>
          </cell>
          <cell r="U479">
            <v>2024</v>
          </cell>
          <cell r="V479" t="str">
            <v>N</v>
          </cell>
          <cell r="W479" t="str">
            <v>BCS</v>
          </cell>
          <cell r="X479">
            <v>0.1336</v>
          </cell>
          <cell r="Y479">
            <v>0.1336</v>
          </cell>
          <cell r="Z479">
            <v>0.1336</v>
          </cell>
          <cell r="AA479">
            <v>0.1336</v>
          </cell>
          <cell r="AB479">
            <v>0.1336</v>
          </cell>
          <cell r="AC479">
            <v>0.1336</v>
          </cell>
          <cell r="AD479">
            <v>0.1336</v>
          </cell>
          <cell r="AE479">
            <v>0.1336</v>
          </cell>
          <cell r="AF479">
            <v>0.1336</v>
          </cell>
          <cell r="AG479">
            <v>0.1336</v>
          </cell>
          <cell r="AH479">
            <v>0.1336</v>
          </cell>
          <cell r="AI479">
            <v>0.1336</v>
          </cell>
          <cell r="AJ479">
            <v>3.0599999999999999E-2</v>
          </cell>
          <cell r="AK479">
            <v>3.0599999999999999E-2</v>
          </cell>
          <cell r="AL479">
            <v>3.0599999999999999E-2</v>
          </cell>
          <cell r="AM479">
            <v>3.0599999999999999E-2</v>
          </cell>
          <cell r="AN479">
            <v>3.0599999999999999E-2</v>
          </cell>
          <cell r="AO479">
            <v>3.0599999999999999E-2</v>
          </cell>
          <cell r="AP479">
            <v>3.0599999999999999E-2</v>
          </cell>
          <cell r="AQ479">
            <v>3.0599999999999999E-2</v>
          </cell>
          <cell r="AR479">
            <v>3.0599999999999999E-2</v>
          </cell>
          <cell r="AS479">
            <v>3.0599999999999999E-2</v>
          </cell>
          <cell r="AT479">
            <v>3.0599999999999999E-2</v>
          </cell>
          <cell r="AU479">
            <v>3.0599999999999999E-2</v>
          </cell>
          <cell r="AV479">
            <v>0.1336</v>
          </cell>
          <cell r="AW479">
            <v>0.1336</v>
          </cell>
          <cell r="AX479">
            <v>0.1336</v>
          </cell>
          <cell r="AY479">
            <v>0.1336</v>
          </cell>
          <cell r="AZ479">
            <v>0.1336</v>
          </cell>
          <cell r="BA479">
            <v>0.1336</v>
          </cell>
          <cell r="BB479">
            <v>0.1336</v>
          </cell>
          <cell r="BC479">
            <v>0.1336</v>
          </cell>
          <cell r="BD479">
            <v>0.1336</v>
          </cell>
          <cell r="BE479">
            <v>0.1336</v>
          </cell>
          <cell r="BF479">
            <v>0.1336</v>
          </cell>
          <cell r="BG479">
            <v>0.1336</v>
          </cell>
          <cell r="BH479">
            <v>3.0599999999999999E-2</v>
          </cell>
          <cell r="BI479">
            <v>3.0599999999999999E-2</v>
          </cell>
          <cell r="BJ479">
            <v>3.0599999999999999E-2</v>
          </cell>
          <cell r="BK479">
            <v>3.0599999999999999E-2</v>
          </cell>
          <cell r="BL479">
            <v>3.0599999999999999E-2</v>
          </cell>
          <cell r="BM479">
            <v>3.0599999999999999E-2</v>
          </cell>
          <cell r="BN479">
            <v>3.0599999999999999E-2</v>
          </cell>
          <cell r="BO479">
            <v>3.0599999999999999E-2</v>
          </cell>
          <cell r="BP479">
            <v>3.0599999999999999E-2</v>
          </cell>
          <cell r="BQ479">
            <v>3.0599999999999999E-2</v>
          </cell>
          <cell r="BR479">
            <v>3.0599999999999999E-2</v>
          </cell>
          <cell r="BS479">
            <v>3.0599999999999999E-2</v>
          </cell>
          <cell r="BT479" t="str">
            <v>CFE</v>
          </cell>
          <cell r="BU479" t="str">
            <v>BACS</v>
          </cell>
          <cell r="BV479">
            <v>3.2287499999999998</v>
          </cell>
          <cell r="BW479">
            <v>3.2287499999999998</v>
          </cell>
          <cell r="BX479">
            <v>2.3624999999999998</v>
          </cell>
          <cell r="BZ479">
            <v>0</v>
          </cell>
          <cell r="CB479">
            <v>29.704499999999999</v>
          </cell>
          <cell r="CC479">
            <v>31.5</v>
          </cell>
          <cell r="CD479">
            <v>31.5</v>
          </cell>
        </row>
        <row r="480">
          <cell r="A480">
            <v>1</v>
          </cell>
          <cell r="B480">
            <v>0</v>
          </cell>
          <cell r="O480" t="str">
            <v>TER</v>
          </cell>
          <cell r="Q480">
            <v>0</v>
          </cell>
          <cell r="R480">
            <v>0</v>
          </cell>
          <cell r="S480">
            <v>0</v>
          </cell>
          <cell r="T480">
            <v>7.2999999999999995E-2</v>
          </cell>
          <cell r="U480">
            <v>0</v>
          </cell>
          <cell r="V480" t="str">
            <v>S</v>
          </cell>
          <cell r="W480" t="str">
            <v>BCN</v>
          </cell>
          <cell r="X480">
            <v>8.0849999999999991E-2</v>
          </cell>
          <cell r="Y480">
            <v>8.0849999999999991E-2</v>
          </cell>
          <cell r="Z480">
            <v>7.5899999999999995E-2</v>
          </cell>
          <cell r="AA480">
            <v>7.5899999999999995E-2</v>
          </cell>
          <cell r="AB480">
            <v>6.6000000000000003E-2</v>
          </cell>
          <cell r="AC480">
            <v>6.6000000000000003E-2</v>
          </cell>
          <cell r="AD480">
            <v>7.5899999999999995E-2</v>
          </cell>
          <cell r="AE480">
            <v>7.5899999999999995E-2</v>
          </cell>
          <cell r="AF480">
            <v>7.5899999999999995E-2</v>
          </cell>
          <cell r="AG480">
            <v>8.0849999999999991E-2</v>
          </cell>
          <cell r="AH480">
            <v>8.0849999999999991E-2</v>
          </cell>
          <cell r="AI480">
            <v>7.5899999999999995E-2</v>
          </cell>
          <cell r="AJ480">
            <v>0.18229999999999999</v>
          </cell>
          <cell r="AK480">
            <v>0.18229999999999999</v>
          </cell>
          <cell r="AL480">
            <v>0.18229999999999999</v>
          </cell>
          <cell r="AM480">
            <v>0.18229999999999999</v>
          </cell>
          <cell r="AN480">
            <v>0.18229999999999999</v>
          </cell>
          <cell r="AO480">
            <v>0.18229999999999999</v>
          </cell>
          <cell r="AP480">
            <v>0.18229999999999999</v>
          </cell>
          <cell r="AQ480">
            <v>0.18229999999999999</v>
          </cell>
          <cell r="AR480">
            <v>0.18229999999999999</v>
          </cell>
          <cell r="AS480">
            <v>0.18229999999999999</v>
          </cell>
          <cell r="AT480">
            <v>0.18229999999999999</v>
          </cell>
          <cell r="AU480">
            <v>0.18229999999999999</v>
          </cell>
          <cell r="AV480">
            <v>8.0849999999999991E-2</v>
          </cell>
          <cell r="AW480">
            <v>8.0849999999999991E-2</v>
          </cell>
          <cell r="AX480">
            <v>7.5899999999999995E-2</v>
          </cell>
          <cell r="AY480">
            <v>7.5899999999999995E-2</v>
          </cell>
          <cell r="AZ480">
            <v>6.6000000000000003E-2</v>
          </cell>
          <cell r="BA480">
            <v>6.6000000000000003E-2</v>
          </cell>
          <cell r="BB480">
            <v>7.5899999999999995E-2</v>
          </cell>
          <cell r="BC480">
            <v>7.5899999999999995E-2</v>
          </cell>
          <cell r="BD480">
            <v>7.5899999999999995E-2</v>
          </cell>
          <cell r="BE480">
            <v>8.0849999999999991E-2</v>
          </cell>
          <cell r="BF480">
            <v>8.0849999999999991E-2</v>
          </cell>
          <cell r="BG480">
            <v>7.5899999999999995E-2</v>
          </cell>
          <cell r="BH480">
            <v>0.18229999999999999</v>
          </cell>
          <cell r="BI480">
            <v>0.18229999999999999</v>
          </cell>
          <cell r="BJ480">
            <v>0.18229999999999999</v>
          </cell>
          <cell r="BK480">
            <v>0.18229999999999999</v>
          </cell>
          <cell r="BL480">
            <v>0.18229999999999999</v>
          </cell>
          <cell r="BM480">
            <v>0.18229999999999999</v>
          </cell>
          <cell r="BN480">
            <v>0.18229999999999999</v>
          </cell>
          <cell r="BO480">
            <v>0.18229999999999999</v>
          </cell>
          <cell r="BP480">
            <v>0.18229999999999999</v>
          </cell>
          <cell r="BQ480">
            <v>0.18229999999999999</v>
          </cell>
          <cell r="BR480">
            <v>0.18229999999999999</v>
          </cell>
          <cell r="BS480">
            <v>0.18229999999999999</v>
          </cell>
          <cell r="BT480" t="str">
            <v>CFE</v>
          </cell>
          <cell r="BU480" t="str">
            <v>INT</v>
          </cell>
          <cell r="BV480">
            <v>0</v>
          </cell>
          <cell r="BW480">
            <v>0</v>
          </cell>
          <cell r="BX480">
            <v>0</v>
          </cell>
          <cell r="BZ480">
            <v>0</v>
          </cell>
          <cell r="CB480">
            <v>0</v>
          </cell>
          <cell r="CC480">
            <v>0</v>
          </cell>
          <cell r="CD480">
            <v>0</v>
          </cell>
        </row>
        <row r="481">
          <cell r="A481">
            <v>1</v>
          </cell>
          <cell r="B481">
            <v>6</v>
          </cell>
          <cell r="C481" t="str">
            <v>DIC</v>
          </cell>
          <cell r="D481">
            <v>47818</v>
          </cell>
          <cell r="E481">
            <v>2030</v>
          </cell>
          <cell r="F481" t="str">
            <v>ENERGÍA EP XICOAC</v>
          </cell>
          <cell r="H481" t="str">
            <v>HID</v>
          </cell>
          <cell r="I481">
            <v>0.41</v>
          </cell>
          <cell r="J481">
            <v>0.41</v>
          </cell>
          <cell r="K481" t="str">
            <v>JUN</v>
          </cell>
          <cell r="L481">
            <v>2012</v>
          </cell>
          <cell r="M481" t="str">
            <v>ORI</v>
          </cell>
          <cell r="N481" t="str">
            <v>PUEBLA</v>
          </cell>
          <cell r="O481" t="str">
            <v>HID</v>
          </cell>
          <cell r="P481">
            <v>41061</v>
          </cell>
          <cell r="Q481">
            <v>0</v>
          </cell>
          <cell r="R481">
            <v>0</v>
          </cell>
          <cell r="S481">
            <v>0.41</v>
          </cell>
          <cell r="T481">
            <v>0</v>
          </cell>
          <cell r="U481">
            <v>2030</v>
          </cell>
          <cell r="V481" t="str">
            <v>S</v>
          </cell>
          <cell r="W481" t="str">
            <v>PUE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 t="str">
            <v>A</v>
          </cell>
          <cell r="BU481" t="str">
            <v>INT</v>
          </cell>
          <cell r="BV481">
            <v>0</v>
          </cell>
          <cell r="BW481">
            <v>0</v>
          </cell>
          <cell r="BX481">
            <v>0</v>
          </cell>
          <cell r="BZ481">
            <v>0</v>
          </cell>
          <cell r="CB481">
            <v>0.41</v>
          </cell>
          <cell r="CC481">
            <v>0.41</v>
          </cell>
          <cell r="CD481">
            <v>0.41</v>
          </cell>
        </row>
        <row r="482">
          <cell r="A482">
            <v>1</v>
          </cell>
          <cell r="B482">
            <v>4</v>
          </cell>
          <cell r="C482" t="str">
            <v>DIC</v>
          </cell>
          <cell r="D482">
            <v>47818</v>
          </cell>
          <cell r="E482">
            <v>2030</v>
          </cell>
          <cell r="F482" t="str">
            <v>TALA ELECTRIC</v>
          </cell>
          <cell r="H482" t="str">
            <v>TG</v>
          </cell>
          <cell r="I482">
            <v>16.5</v>
          </cell>
          <cell r="J482">
            <v>16.5</v>
          </cell>
          <cell r="K482" t="str">
            <v>ABR</v>
          </cell>
          <cell r="L482">
            <v>2012</v>
          </cell>
          <cell r="M482" t="str">
            <v>OCC</v>
          </cell>
          <cell r="N482" t="str">
            <v>GUADALAJA</v>
          </cell>
          <cell r="O482" t="str">
            <v>TER</v>
          </cell>
          <cell r="P482">
            <v>41000</v>
          </cell>
          <cell r="Q482">
            <v>0</v>
          </cell>
          <cell r="R482">
            <v>0</v>
          </cell>
          <cell r="S482">
            <v>16.5</v>
          </cell>
          <cell r="T482">
            <v>0</v>
          </cell>
          <cell r="U482">
            <v>2030</v>
          </cell>
          <cell r="V482" t="str">
            <v>N</v>
          </cell>
          <cell r="W482" t="str">
            <v>GUAD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 t="str">
            <v>A</v>
          </cell>
          <cell r="BU482" t="str">
            <v>INT</v>
          </cell>
          <cell r="BV482">
            <v>0</v>
          </cell>
          <cell r="BW482">
            <v>0</v>
          </cell>
          <cell r="BX482">
            <v>0</v>
          </cell>
          <cell r="BZ482">
            <v>0</v>
          </cell>
          <cell r="CB482">
            <v>16.5</v>
          </cell>
          <cell r="CC482">
            <v>16.5</v>
          </cell>
          <cell r="CD482">
            <v>16.5</v>
          </cell>
        </row>
        <row r="483">
          <cell r="A483">
            <v>1</v>
          </cell>
          <cell r="B483">
            <v>1</v>
          </cell>
          <cell r="C483" t="str">
            <v>DIC</v>
          </cell>
          <cell r="D483">
            <v>47818</v>
          </cell>
          <cell r="E483">
            <v>2030</v>
          </cell>
          <cell r="F483" t="str">
            <v>SOC. AUTO. DE ENE. VERDE DE AGUAS(SAEVA)</v>
          </cell>
          <cell r="H483" t="str">
            <v>CI</v>
          </cell>
          <cell r="I483">
            <v>2.48</v>
          </cell>
          <cell r="J483">
            <v>2.48</v>
          </cell>
          <cell r="K483" t="str">
            <v>ENE</v>
          </cell>
          <cell r="L483">
            <v>2012</v>
          </cell>
          <cell r="M483" t="str">
            <v>OCC</v>
          </cell>
          <cell r="N483" t="str">
            <v>AGS</v>
          </cell>
          <cell r="O483" t="str">
            <v>TER</v>
          </cell>
          <cell r="P483">
            <v>40909</v>
          </cell>
          <cell r="Q483">
            <v>0</v>
          </cell>
          <cell r="R483">
            <v>0</v>
          </cell>
          <cell r="S483">
            <v>2.48</v>
          </cell>
          <cell r="T483">
            <v>0</v>
          </cell>
          <cell r="U483">
            <v>2030</v>
          </cell>
          <cell r="V483" t="str">
            <v>S</v>
          </cell>
          <cell r="W483" t="str">
            <v>AGS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 t="str">
            <v>A</v>
          </cell>
          <cell r="BU483" t="str">
            <v>INT</v>
          </cell>
          <cell r="BV483">
            <v>0</v>
          </cell>
          <cell r="BW483">
            <v>0</v>
          </cell>
          <cell r="BX483">
            <v>0</v>
          </cell>
          <cell r="BZ483">
            <v>0</v>
          </cell>
          <cell r="CB483">
            <v>2.48</v>
          </cell>
          <cell r="CC483">
            <v>2.48</v>
          </cell>
          <cell r="CD483">
            <v>2.48</v>
          </cell>
        </row>
        <row r="484">
          <cell r="A484">
            <v>1</v>
          </cell>
          <cell r="B484">
            <v>11</v>
          </cell>
          <cell r="C484" t="str">
            <v>ABR</v>
          </cell>
          <cell r="D484">
            <v>43922</v>
          </cell>
          <cell r="E484">
            <v>2020</v>
          </cell>
          <cell r="F484" t="str">
            <v>CERRO   PRIETO   I</v>
          </cell>
          <cell r="G484">
            <v>5</v>
          </cell>
          <cell r="H484" t="str">
            <v>GEO</v>
          </cell>
          <cell r="I484">
            <v>30</v>
          </cell>
          <cell r="J484">
            <v>30</v>
          </cell>
          <cell r="K484" t="str">
            <v>NOV</v>
          </cell>
          <cell r="L484">
            <v>1981</v>
          </cell>
          <cell r="M484" t="str">
            <v>BC</v>
          </cell>
          <cell r="N484" t="str">
            <v>MEXICALI</v>
          </cell>
          <cell r="O484" t="str">
            <v>TER</v>
          </cell>
          <cell r="P484">
            <v>29891</v>
          </cell>
          <cell r="Q484">
            <v>1.71</v>
          </cell>
          <cell r="R484">
            <v>16.038</v>
          </cell>
          <cell r="S484">
            <v>28.247140197210616</v>
          </cell>
          <cell r="T484">
            <v>7.2999999999999995E-2</v>
          </cell>
          <cell r="U484">
            <v>2020</v>
          </cell>
          <cell r="V484" t="str">
            <v>S</v>
          </cell>
          <cell r="W484" t="str">
            <v>BCN</v>
          </cell>
          <cell r="X484">
            <v>5.4800000000000001E-2</v>
          </cell>
          <cell r="Y484">
            <v>5.4800000000000001E-2</v>
          </cell>
          <cell r="Z484">
            <v>5.4800000000000001E-2</v>
          </cell>
          <cell r="AA484">
            <v>5.4800000000000001E-2</v>
          </cell>
          <cell r="AB484">
            <v>5.4800000000000001E-2</v>
          </cell>
          <cell r="AC484">
            <v>5.4800000000000001E-2</v>
          </cell>
          <cell r="AD484">
            <v>5.4800000000000001E-2</v>
          </cell>
          <cell r="AE484">
            <v>5.4800000000000001E-2</v>
          </cell>
          <cell r="AF484">
            <v>5.4800000000000001E-2</v>
          </cell>
          <cell r="AG484">
            <v>5.4800000000000001E-2</v>
          </cell>
          <cell r="AH484">
            <v>5.4800000000000001E-2</v>
          </cell>
          <cell r="AI484">
            <v>5.4800000000000001E-2</v>
          </cell>
          <cell r="AJ484">
            <v>0.53459999999999996</v>
          </cell>
          <cell r="AK484">
            <v>0.53459999999999996</v>
          </cell>
          <cell r="AL484">
            <v>0.53459999999999996</v>
          </cell>
          <cell r="AM484">
            <v>0.53459999999999996</v>
          </cell>
          <cell r="AN484">
            <v>0.53459999999999996</v>
          </cell>
          <cell r="AO484">
            <v>0.53459999999999996</v>
          </cell>
          <cell r="AP484">
            <v>0.53459999999999996</v>
          </cell>
          <cell r="AQ484">
            <v>0.53459999999999996</v>
          </cell>
          <cell r="AR484">
            <v>0.53459999999999996</v>
          </cell>
          <cell r="AS484">
            <v>0.53459999999999996</v>
          </cell>
          <cell r="AT484">
            <v>0.53459999999999996</v>
          </cell>
          <cell r="AU484">
            <v>0.53459999999999996</v>
          </cell>
          <cell r="AV484">
            <v>5.4800000000000001E-2</v>
          </cell>
          <cell r="AW484">
            <v>5.4800000000000001E-2</v>
          </cell>
          <cell r="AX484">
            <v>5.4800000000000001E-2</v>
          </cell>
          <cell r="AY484">
            <v>5.4800000000000001E-2</v>
          </cell>
          <cell r="AZ484">
            <v>5.4800000000000001E-2</v>
          </cell>
          <cell r="BA484">
            <v>5.4800000000000001E-2</v>
          </cell>
          <cell r="BB484">
            <v>5.4800000000000001E-2</v>
          </cell>
          <cell r="BC484">
            <v>5.4800000000000001E-2</v>
          </cell>
          <cell r="BD484">
            <v>5.4800000000000001E-2</v>
          </cell>
          <cell r="BE484">
            <v>5.4800000000000001E-2</v>
          </cell>
          <cell r="BF484">
            <v>5.4800000000000001E-2</v>
          </cell>
          <cell r="BG484">
            <v>5.4800000000000001E-2</v>
          </cell>
          <cell r="BH484">
            <v>0.53459999999999996</v>
          </cell>
          <cell r="BI484">
            <v>0.53459999999999996</v>
          </cell>
          <cell r="BJ484">
            <v>0.53459999999999996</v>
          </cell>
          <cell r="BK484">
            <v>0.53459999999999996</v>
          </cell>
          <cell r="BL484">
            <v>0.53459999999999996</v>
          </cell>
          <cell r="BM484">
            <v>0.53459999999999996</v>
          </cell>
          <cell r="BN484">
            <v>0.53459999999999996</v>
          </cell>
          <cell r="BO484">
            <v>0.53459999999999996</v>
          </cell>
          <cell r="BP484">
            <v>0.53459999999999996</v>
          </cell>
          <cell r="BQ484">
            <v>0.53459999999999996</v>
          </cell>
          <cell r="BR484">
            <v>0.53459999999999996</v>
          </cell>
          <cell r="BS484">
            <v>0.53459999999999996</v>
          </cell>
          <cell r="BT484" t="str">
            <v>CFE</v>
          </cell>
          <cell r="BU484" t="str">
            <v>BC</v>
          </cell>
          <cell r="BV484">
            <v>1.71</v>
          </cell>
          <cell r="BW484">
            <v>1.71</v>
          </cell>
          <cell r="BX484">
            <v>4.2859802789382374E-2</v>
          </cell>
          <cell r="BZ484">
            <v>0</v>
          </cell>
          <cell r="CB484">
            <v>27.81</v>
          </cell>
          <cell r="CC484">
            <v>30</v>
          </cell>
          <cell r="CD484">
            <v>30</v>
          </cell>
        </row>
        <row r="485">
          <cell r="A485">
            <v>1</v>
          </cell>
          <cell r="B485">
            <v>8</v>
          </cell>
          <cell r="C485" t="str">
            <v>MAR</v>
          </cell>
          <cell r="D485">
            <v>42064</v>
          </cell>
          <cell r="E485">
            <v>2015</v>
          </cell>
          <cell r="F485" t="str">
            <v>AZUFRES</v>
          </cell>
          <cell r="G485" t="str">
            <v>2, 3, 4 Y 5</v>
          </cell>
          <cell r="H485" t="str">
            <v>GEO</v>
          </cell>
          <cell r="I485">
            <v>20</v>
          </cell>
          <cell r="J485">
            <v>20</v>
          </cell>
          <cell r="K485" t="str">
            <v>AGO</v>
          </cell>
          <cell r="L485">
            <v>1982</v>
          </cell>
          <cell r="M485" t="str">
            <v>OCC</v>
          </cell>
          <cell r="N485" t="str">
            <v>CARAPAN</v>
          </cell>
          <cell r="O485" t="str">
            <v>TER</v>
          </cell>
          <cell r="P485">
            <v>30164</v>
          </cell>
          <cell r="Q485">
            <v>1.1400000000000001</v>
          </cell>
          <cell r="R485">
            <v>1.0760000000000001</v>
          </cell>
          <cell r="S485">
            <v>18.831426798140413</v>
          </cell>
          <cell r="T485">
            <v>7.2999999999999995E-2</v>
          </cell>
          <cell r="U485">
            <v>2015</v>
          </cell>
          <cell r="V485" t="str">
            <v>S</v>
          </cell>
          <cell r="W485" t="str">
            <v>MICH</v>
          </cell>
          <cell r="X485">
            <v>8.1000000000000003E-2</v>
          </cell>
          <cell r="Y485">
            <v>8.1000000000000003E-2</v>
          </cell>
          <cell r="Z485">
            <v>5.5500000000000001E-2</v>
          </cell>
          <cell r="AA485">
            <v>0.03</v>
          </cell>
          <cell r="AB485">
            <v>0.03</v>
          </cell>
          <cell r="AC485">
            <v>0.03</v>
          </cell>
          <cell r="AD485">
            <v>5.5500000000000001E-2</v>
          </cell>
          <cell r="AE485">
            <v>5.5500000000000001E-2</v>
          </cell>
          <cell r="AF485">
            <v>5.5500000000000001E-2</v>
          </cell>
          <cell r="AG485">
            <v>5.5500000000000001E-2</v>
          </cell>
          <cell r="AH485">
            <v>5.5500000000000001E-2</v>
          </cell>
          <cell r="AI485">
            <v>8.1000000000000003E-2</v>
          </cell>
          <cell r="AJ485">
            <v>5.3800000000000001E-2</v>
          </cell>
          <cell r="AK485">
            <v>5.3800000000000001E-2</v>
          </cell>
          <cell r="AL485">
            <v>5.3800000000000001E-2</v>
          </cell>
          <cell r="AM485">
            <v>5.3800000000000001E-2</v>
          </cell>
          <cell r="AN485">
            <v>5.3800000000000001E-2</v>
          </cell>
          <cell r="AO485">
            <v>5.3800000000000001E-2</v>
          </cell>
          <cell r="AP485">
            <v>5.3800000000000001E-2</v>
          </cell>
          <cell r="AQ485">
            <v>5.3800000000000001E-2</v>
          </cell>
          <cell r="AR485">
            <v>5.3800000000000001E-2</v>
          </cell>
          <cell r="AS485">
            <v>5.3800000000000001E-2</v>
          </cell>
          <cell r="AT485">
            <v>5.3800000000000001E-2</v>
          </cell>
          <cell r="AU485">
            <v>5.3800000000000001E-2</v>
          </cell>
          <cell r="AV485">
            <v>8.1000000000000003E-2</v>
          </cell>
          <cell r="AW485">
            <v>8.1000000000000003E-2</v>
          </cell>
          <cell r="AX485">
            <v>5.5500000000000001E-2</v>
          </cell>
          <cell r="AY485">
            <v>0.03</v>
          </cell>
          <cell r="AZ485">
            <v>0.03</v>
          </cell>
          <cell r="BA485">
            <v>0.03</v>
          </cell>
          <cell r="BB485">
            <v>5.5500000000000001E-2</v>
          </cell>
          <cell r="BC485">
            <v>5.5500000000000001E-2</v>
          </cell>
          <cell r="BD485">
            <v>5.5500000000000001E-2</v>
          </cell>
          <cell r="BE485">
            <v>5.5500000000000001E-2</v>
          </cell>
          <cell r="BF485">
            <v>5.5500000000000001E-2</v>
          </cell>
          <cell r="BG485">
            <v>8.1000000000000003E-2</v>
          </cell>
          <cell r="BH485">
            <v>5.3800000000000001E-2</v>
          </cell>
          <cell r="BI485">
            <v>5.3800000000000001E-2</v>
          </cell>
          <cell r="BJ485">
            <v>5.3800000000000001E-2</v>
          </cell>
          <cell r="BK485">
            <v>5.3800000000000001E-2</v>
          </cell>
          <cell r="BL485">
            <v>5.3800000000000001E-2</v>
          </cell>
          <cell r="BM485">
            <v>5.3800000000000001E-2</v>
          </cell>
          <cell r="BN485">
            <v>5.3800000000000001E-2</v>
          </cell>
          <cell r="BO485">
            <v>5.3800000000000001E-2</v>
          </cell>
          <cell r="BP485">
            <v>5.3800000000000001E-2</v>
          </cell>
          <cell r="BQ485">
            <v>5.3800000000000001E-2</v>
          </cell>
          <cell r="BR485">
            <v>5.3800000000000001E-2</v>
          </cell>
          <cell r="BS485">
            <v>5.3800000000000001E-2</v>
          </cell>
          <cell r="BT485" t="str">
            <v>CFE</v>
          </cell>
          <cell r="BU485" t="str">
            <v>INT</v>
          </cell>
          <cell r="BV485">
            <v>1.1400000000000001</v>
          </cell>
          <cell r="BW485">
            <v>1.1400000000000001</v>
          </cell>
          <cell r="BX485">
            <v>2.8573201859588251E-2</v>
          </cell>
          <cell r="BZ485">
            <v>0</v>
          </cell>
          <cell r="CB485">
            <v>18.54</v>
          </cell>
          <cell r="CC485">
            <v>20</v>
          </cell>
          <cell r="CD485">
            <v>20</v>
          </cell>
        </row>
        <row r="486">
          <cell r="A486">
            <v>1</v>
          </cell>
          <cell r="B486">
            <v>8</v>
          </cell>
          <cell r="C486" t="str">
            <v>ABR</v>
          </cell>
          <cell r="D486">
            <v>47574</v>
          </cell>
          <cell r="E486">
            <v>2030</v>
          </cell>
          <cell r="I486">
            <v>0</v>
          </cell>
          <cell r="J486">
            <v>0</v>
          </cell>
          <cell r="K486" t="str">
            <v>AGO</v>
          </cell>
          <cell r="L486">
            <v>1982</v>
          </cell>
          <cell r="M486" t="str">
            <v>OCC</v>
          </cell>
          <cell r="N486" t="str">
            <v>CARAPAN</v>
          </cell>
          <cell r="O486" t="str">
            <v>TER</v>
          </cell>
          <cell r="P486">
            <v>30164</v>
          </cell>
          <cell r="Q486">
            <v>0</v>
          </cell>
          <cell r="R486">
            <v>0</v>
          </cell>
          <cell r="S486">
            <v>0</v>
          </cell>
          <cell r="T486">
            <v>7.2999999999999995E-2</v>
          </cell>
          <cell r="U486">
            <v>2030</v>
          </cell>
          <cell r="V486" t="str">
            <v>S</v>
          </cell>
          <cell r="W486" t="str">
            <v>MICH</v>
          </cell>
          <cell r="X486">
            <v>8.1000000000000003E-2</v>
          </cell>
          <cell r="Y486">
            <v>8.1000000000000003E-2</v>
          </cell>
          <cell r="Z486">
            <v>5.5500000000000001E-2</v>
          </cell>
          <cell r="AA486">
            <v>0.03</v>
          </cell>
          <cell r="AB486">
            <v>0.03</v>
          </cell>
          <cell r="AC486">
            <v>0.03</v>
          </cell>
          <cell r="AD486">
            <v>5.5500000000000001E-2</v>
          </cell>
          <cell r="AE486">
            <v>5.5500000000000001E-2</v>
          </cell>
          <cell r="AF486">
            <v>5.5500000000000001E-2</v>
          </cell>
          <cell r="AG486">
            <v>5.5500000000000001E-2</v>
          </cell>
          <cell r="AH486">
            <v>5.5500000000000001E-2</v>
          </cell>
          <cell r="AI486">
            <v>8.1000000000000003E-2</v>
          </cell>
          <cell r="AJ486">
            <v>5.3800000000000001E-2</v>
          </cell>
          <cell r="AK486">
            <v>5.3800000000000001E-2</v>
          </cell>
          <cell r="AL486">
            <v>5.3800000000000001E-2</v>
          </cell>
          <cell r="AM486">
            <v>5.3800000000000001E-2</v>
          </cell>
          <cell r="AN486">
            <v>5.3800000000000001E-2</v>
          </cell>
          <cell r="AO486">
            <v>5.3800000000000001E-2</v>
          </cell>
          <cell r="AP486">
            <v>5.3800000000000001E-2</v>
          </cell>
          <cell r="AQ486">
            <v>5.3800000000000001E-2</v>
          </cell>
          <cell r="AR486">
            <v>5.3800000000000001E-2</v>
          </cell>
          <cell r="AS486">
            <v>5.3800000000000001E-2</v>
          </cell>
          <cell r="AT486">
            <v>5.3800000000000001E-2</v>
          </cell>
          <cell r="AU486">
            <v>5.3800000000000001E-2</v>
          </cell>
          <cell r="AV486">
            <v>8.1000000000000003E-2</v>
          </cell>
          <cell r="AW486">
            <v>8.1000000000000003E-2</v>
          </cell>
          <cell r="AX486">
            <v>5.5500000000000001E-2</v>
          </cell>
          <cell r="AY486">
            <v>0.03</v>
          </cell>
          <cell r="AZ486">
            <v>0.03</v>
          </cell>
          <cell r="BA486">
            <v>0.03</v>
          </cell>
          <cell r="BB486">
            <v>5.5500000000000001E-2</v>
          </cell>
          <cell r="BC486">
            <v>5.5500000000000001E-2</v>
          </cell>
          <cell r="BD486">
            <v>5.5500000000000001E-2</v>
          </cell>
          <cell r="BE486">
            <v>5.5500000000000001E-2</v>
          </cell>
          <cell r="BF486">
            <v>5.5500000000000001E-2</v>
          </cell>
          <cell r="BG486">
            <v>8.1000000000000003E-2</v>
          </cell>
          <cell r="BH486">
            <v>5.3800000000000001E-2</v>
          </cell>
          <cell r="BI486">
            <v>5.3800000000000001E-2</v>
          </cell>
          <cell r="BJ486">
            <v>5.3800000000000001E-2</v>
          </cell>
          <cell r="BK486">
            <v>5.3800000000000001E-2</v>
          </cell>
          <cell r="BL486">
            <v>5.3800000000000001E-2</v>
          </cell>
          <cell r="BM486">
            <v>5.3800000000000001E-2</v>
          </cell>
          <cell r="BN486">
            <v>5.3800000000000001E-2</v>
          </cell>
          <cell r="BO486">
            <v>5.3800000000000001E-2</v>
          </cell>
          <cell r="BP486">
            <v>5.3800000000000001E-2</v>
          </cell>
          <cell r="BQ486">
            <v>5.3800000000000001E-2</v>
          </cell>
          <cell r="BR486">
            <v>5.3800000000000001E-2</v>
          </cell>
          <cell r="BS486">
            <v>5.3800000000000001E-2</v>
          </cell>
          <cell r="BT486" t="str">
            <v>CFE</v>
          </cell>
          <cell r="BU486" t="str">
            <v>INT</v>
          </cell>
          <cell r="BV486">
            <v>0</v>
          </cell>
          <cell r="BW486">
            <v>0</v>
          </cell>
          <cell r="BX486">
            <v>0</v>
          </cell>
          <cell r="BZ486">
            <v>0</v>
          </cell>
          <cell r="CB486">
            <v>0</v>
          </cell>
          <cell r="CC486">
            <v>0</v>
          </cell>
          <cell r="CD486">
            <v>0</v>
          </cell>
        </row>
        <row r="487">
          <cell r="A487">
            <v>1</v>
          </cell>
          <cell r="B487">
            <v>8</v>
          </cell>
          <cell r="C487" t="str">
            <v>ABR</v>
          </cell>
          <cell r="D487">
            <v>47574</v>
          </cell>
          <cell r="E487">
            <v>2030</v>
          </cell>
          <cell r="I487">
            <v>0</v>
          </cell>
          <cell r="J487">
            <v>0</v>
          </cell>
          <cell r="K487" t="str">
            <v>AGO</v>
          </cell>
          <cell r="L487">
            <v>1982</v>
          </cell>
          <cell r="M487" t="str">
            <v>OCC</v>
          </cell>
          <cell r="N487" t="str">
            <v>CARAPAN</v>
          </cell>
          <cell r="O487" t="str">
            <v>TER</v>
          </cell>
          <cell r="P487">
            <v>30164</v>
          </cell>
          <cell r="Q487">
            <v>0</v>
          </cell>
          <cell r="R487">
            <v>0</v>
          </cell>
          <cell r="S487">
            <v>0</v>
          </cell>
          <cell r="T487">
            <v>7.2999999999999995E-2</v>
          </cell>
          <cell r="U487">
            <v>2030</v>
          </cell>
          <cell r="V487" t="str">
            <v>S</v>
          </cell>
          <cell r="W487" t="str">
            <v>MICH</v>
          </cell>
          <cell r="X487">
            <v>8.1000000000000003E-2</v>
          </cell>
          <cell r="Y487">
            <v>8.1000000000000003E-2</v>
          </cell>
          <cell r="Z487">
            <v>5.5500000000000001E-2</v>
          </cell>
          <cell r="AA487">
            <v>0.03</v>
          </cell>
          <cell r="AB487">
            <v>0.03</v>
          </cell>
          <cell r="AC487">
            <v>0.03</v>
          </cell>
          <cell r="AD487">
            <v>5.5500000000000001E-2</v>
          </cell>
          <cell r="AE487">
            <v>5.5500000000000001E-2</v>
          </cell>
          <cell r="AF487">
            <v>5.5500000000000001E-2</v>
          </cell>
          <cell r="AG487">
            <v>5.5500000000000001E-2</v>
          </cell>
          <cell r="AH487">
            <v>5.5500000000000001E-2</v>
          </cell>
          <cell r="AI487">
            <v>8.1000000000000003E-2</v>
          </cell>
          <cell r="AJ487">
            <v>5.3800000000000001E-2</v>
          </cell>
          <cell r="AK487">
            <v>5.3800000000000001E-2</v>
          </cell>
          <cell r="AL487">
            <v>5.3800000000000001E-2</v>
          </cell>
          <cell r="AM487">
            <v>5.3800000000000001E-2</v>
          </cell>
          <cell r="AN487">
            <v>5.3800000000000001E-2</v>
          </cell>
          <cell r="AO487">
            <v>5.3800000000000001E-2</v>
          </cell>
          <cell r="AP487">
            <v>5.3800000000000001E-2</v>
          </cell>
          <cell r="AQ487">
            <v>5.3800000000000001E-2</v>
          </cell>
          <cell r="AR487">
            <v>5.3800000000000001E-2</v>
          </cell>
          <cell r="AS487">
            <v>5.3800000000000001E-2</v>
          </cell>
          <cell r="AT487">
            <v>5.3800000000000001E-2</v>
          </cell>
          <cell r="AU487">
            <v>5.3800000000000001E-2</v>
          </cell>
          <cell r="AV487">
            <v>8.1000000000000003E-2</v>
          </cell>
          <cell r="AW487">
            <v>8.1000000000000003E-2</v>
          </cell>
          <cell r="AX487">
            <v>5.5500000000000001E-2</v>
          </cell>
          <cell r="AY487">
            <v>0.03</v>
          </cell>
          <cell r="AZ487">
            <v>0.03</v>
          </cell>
          <cell r="BA487">
            <v>0.03</v>
          </cell>
          <cell r="BB487">
            <v>5.5500000000000001E-2</v>
          </cell>
          <cell r="BC487">
            <v>5.5500000000000001E-2</v>
          </cell>
          <cell r="BD487">
            <v>5.5500000000000001E-2</v>
          </cell>
          <cell r="BE487">
            <v>5.5500000000000001E-2</v>
          </cell>
          <cell r="BF487">
            <v>5.5500000000000001E-2</v>
          </cell>
          <cell r="BG487">
            <v>8.1000000000000003E-2</v>
          </cell>
          <cell r="BH487">
            <v>5.3800000000000001E-2</v>
          </cell>
          <cell r="BI487">
            <v>5.3800000000000001E-2</v>
          </cell>
          <cell r="BJ487">
            <v>5.3800000000000001E-2</v>
          </cell>
          <cell r="BK487">
            <v>5.3800000000000001E-2</v>
          </cell>
          <cell r="BL487">
            <v>5.3800000000000001E-2</v>
          </cell>
          <cell r="BM487">
            <v>5.3800000000000001E-2</v>
          </cell>
          <cell r="BN487">
            <v>5.3800000000000001E-2</v>
          </cell>
          <cell r="BO487">
            <v>5.3800000000000001E-2</v>
          </cell>
          <cell r="BP487">
            <v>5.3800000000000001E-2</v>
          </cell>
          <cell r="BQ487">
            <v>5.3800000000000001E-2</v>
          </cell>
          <cell r="BR487">
            <v>5.3800000000000001E-2</v>
          </cell>
          <cell r="BS487">
            <v>5.3800000000000001E-2</v>
          </cell>
          <cell r="BT487" t="str">
            <v>CFE</v>
          </cell>
          <cell r="BU487" t="str">
            <v>INT</v>
          </cell>
          <cell r="BV487">
            <v>0</v>
          </cell>
          <cell r="BW487">
            <v>0</v>
          </cell>
          <cell r="BX487">
            <v>0</v>
          </cell>
          <cell r="BZ487">
            <v>0</v>
          </cell>
          <cell r="CB487">
            <v>0</v>
          </cell>
          <cell r="CC487">
            <v>0</v>
          </cell>
          <cell r="CD487">
            <v>0</v>
          </cell>
        </row>
        <row r="488">
          <cell r="A488">
            <v>1</v>
          </cell>
          <cell r="B488">
            <v>2</v>
          </cell>
          <cell r="C488" t="str">
            <v>DIC</v>
          </cell>
          <cell r="D488">
            <v>47818</v>
          </cell>
          <cell r="E488">
            <v>2030</v>
          </cell>
          <cell r="F488" t="str">
            <v>CERRO   PRIETO  II</v>
          </cell>
          <cell r="G488">
            <v>1</v>
          </cell>
          <cell r="H488" t="str">
            <v>GEO</v>
          </cell>
          <cell r="I488">
            <v>110</v>
          </cell>
          <cell r="J488">
            <v>110</v>
          </cell>
          <cell r="K488" t="str">
            <v>FEB</v>
          </cell>
          <cell r="L488">
            <v>1984</v>
          </cell>
          <cell r="M488" t="str">
            <v>BC</v>
          </cell>
          <cell r="N488" t="str">
            <v>MEXICALI</v>
          </cell>
          <cell r="O488" t="str">
            <v>TER</v>
          </cell>
          <cell r="P488">
            <v>30713</v>
          </cell>
          <cell r="Q488">
            <v>6.2700000000000005</v>
          </cell>
          <cell r="R488">
            <v>2.5960000000000001</v>
          </cell>
          <cell r="S488">
            <v>103.57284738977226</v>
          </cell>
          <cell r="T488">
            <v>7.2999999999999995E-2</v>
          </cell>
          <cell r="U488">
            <v>2030</v>
          </cell>
          <cell r="V488" t="str">
            <v>S</v>
          </cell>
          <cell r="W488" t="str">
            <v>BCN</v>
          </cell>
          <cell r="X488">
            <v>5.7850000000000006E-2</v>
          </cell>
          <cell r="Y488">
            <v>5.7850000000000006E-2</v>
          </cell>
          <cell r="Z488">
            <v>5.2900000000000003E-2</v>
          </cell>
          <cell r="AA488">
            <v>5.2900000000000003E-2</v>
          </cell>
          <cell r="AB488">
            <v>4.2999999999999997E-2</v>
          </cell>
          <cell r="AC488">
            <v>4.2999999999999997E-2</v>
          </cell>
          <cell r="AD488">
            <v>5.2900000000000003E-2</v>
          </cell>
          <cell r="AE488">
            <v>5.2900000000000003E-2</v>
          </cell>
          <cell r="AF488">
            <v>5.2900000000000003E-2</v>
          </cell>
          <cell r="AG488">
            <v>5.7850000000000006E-2</v>
          </cell>
          <cell r="AH488">
            <v>5.7850000000000006E-2</v>
          </cell>
          <cell r="AI488">
            <v>5.2900000000000003E-2</v>
          </cell>
          <cell r="AJ488">
            <v>2.3599999999999999E-2</v>
          </cell>
          <cell r="AK488">
            <v>2.3599999999999999E-2</v>
          </cell>
          <cell r="AL488">
            <v>2.3599999999999999E-2</v>
          </cell>
          <cell r="AM488">
            <v>2.3599999999999999E-2</v>
          </cell>
          <cell r="AN488">
            <v>2.3599999999999999E-2</v>
          </cell>
          <cell r="AO488">
            <v>2.3599999999999999E-2</v>
          </cell>
          <cell r="AP488">
            <v>2.3599999999999999E-2</v>
          </cell>
          <cell r="AQ488">
            <v>2.3599999999999999E-2</v>
          </cell>
          <cell r="AR488">
            <v>2.3599999999999999E-2</v>
          </cell>
          <cell r="AS488">
            <v>2.3599999999999999E-2</v>
          </cell>
          <cell r="AT488">
            <v>2.3599999999999999E-2</v>
          </cell>
          <cell r="AU488">
            <v>2.3599999999999999E-2</v>
          </cell>
          <cell r="AV488">
            <v>5.7850000000000006E-2</v>
          </cell>
          <cell r="AW488">
            <v>5.7850000000000006E-2</v>
          </cell>
          <cell r="AX488">
            <v>5.2900000000000003E-2</v>
          </cell>
          <cell r="AY488">
            <v>5.2900000000000003E-2</v>
          </cell>
          <cell r="AZ488">
            <v>4.2999999999999997E-2</v>
          </cell>
          <cell r="BA488">
            <v>4.2999999999999997E-2</v>
          </cell>
          <cell r="BB488">
            <v>5.2900000000000003E-2</v>
          </cell>
          <cell r="BC488">
            <v>5.2900000000000003E-2</v>
          </cell>
          <cell r="BD488">
            <v>5.2900000000000003E-2</v>
          </cell>
          <cell r="BE488">
            <v>5.7850000000000006E-2</v>
          </cell>
          <cell r="BF488">
            <v>5.7850000000000006E-2</v>
          </cell>
          <cell r="BG488">
            <v>5.2900000000000003E-2</v>
          </cell>
          <cell r="BH488">
            <v>2.3599999999999999E-2</v>
          </cell>
          <cell r="BI488">
            <v>2.3599999999999999E-2</v>
          </cell>
          <cell r="BJ488">
            <v>2.3599999999999999E-2</v>
          </cell>
          <cell r="BK488">
            <v>2.3599999999999999E-2</v>
          </cell>
          <cell r="BL488">
            <v>2.3599999999999999E-2</v>
          </cell>
          <cell r="BM488">
            <v>2.3599999999999999E-2</v>
          </cell>
          <cell r="BN488">
            <v>2.3599999999999999E-2</v>
          </cell>
          <cell r="BO488">
            <v>2.3599999999999999E-2</v>
          </cell>
          <cell r="BP488">
            <v>2.3599999999999999E-2</v>
          </cell>
          <cell r="BQ488">
            <v>2.3599999999999999E-2</v>
          </cell>
          <cell r="BR488">
            <v>2.3599999999999999E-2</v>
          </cell>
          <cell r="BS488">
            <v>2.3599999999999999E-2</v>
          </cell>
          <cell r="BT488" t="str">
            <v>CFE</v>
          </cell>
          <cell r="BU488" t="str">
            <v>BC</v>
          </cell>
          <cell r="BV488">
            <v>6.2700000000000005</v>
          </cell>
          <cell r="BW488">
            <v>6.2700000000000005</v>
          </cell>
          <cell r="BX488">
            <v>0.15715261022773538</v>
          </cell>
          <cell r="BZ488">
            <v>0</v>
          </cell>
          <cell r="CB488">
            <v>101.97</v>
          </cell>
          <cell r="CC488">
            <v>110</v>
          </cell>
          <cell r="CD488">
            <v>110</v>
          </cell>
        </row>
        <row r="489">
          <cell r="A489">
            <v>1</v>
          </cell>
          <cell r="B489">
            <v>7</v>
          </cell>
          <cell r="C489" t="str">
            <v>DIC</v>
          </cell>
          <cell r="D489">
            <v>47818</v>
          </cell>
          <cell r="E489">
            <v>2030</v>
          </cell>
          <cell r="F489" t="str">
            <v>CERRO   PRIETO   III</v>
          </cell>
          <cell r="G489">
            <v>1</v>
          </cell>
          <cell r="H489" t="str">
            <v>GEO</v>
          </cell>
          <cell r="I489">
            <v>110</v>
          </cell>
          <cell r="J489">
            <v>110</v>
          </cell>
          <cell r="K489" t="str">
            <v>JUL</v>
          </cell>
          <cell r="L489">
            <v>1985</v>
          </cell>
          <cell r="M489" t="str">
            <v>BC</v>
          </cell>
          <cell r="N489" t="str">
            <v>MEXICALI</v>
          </cell>
          <cell r="O489" t="str">
            <v>TER</v>
          </cell>
          <cell r="P489">
            <v>31229</v>
          </cell>
          <cell r="Q489">
            <v>6.2700000000000005</v>
          </cell>
          <cell r="R489">
            <v>6.8639999999999999</v>
          </cell>
          <cell r="S489">
            <v>103.57284738977226</v>
          </cell>
          <cell r="T489">
            <v>7.2999999999999995E-2</v>
          </cell>
          <cell r="U489">
            <v>2030</v>
          </cell>
          <cell r="V489" t="str">
            <v>S</v>
          </cell>
          <cell r="W489" t="str">
            <v>BCN</v>
          </cell>
          <cell r="X489">
            <v>4.6550000000000001E-2</v>
          </cell>
          <cell r="Y489">
            <v>4.6550000000000001E-2</v>
          </cell>
          <cell r="Z489">
            <v>4.1700000000000001E-2</v>
          </cell>
          <cell r="AA489">
            <v>4.1700000000000001E-2</v>
          </cell>
          <cell r="AB489">
            <v>3.2000000000000001E-2</v>
          </cell>
          <cell r="AC489">
            <v>3.2000000000000001E-2</v>
          </cell>
          <cell r="AD489">
            <v>4.1700000000000001E-2</v>
          </cell>
          <cell r="AE489">
            <v>4.1700000000000001E-2</v>
          </cell>
          <cell r="AF489">
            <v>4.1700000000000001E-2</v>
          </cell>
          <cell r="AG489">
            <v>4.6550000000000001E-2</v>
          </cell>
          <cell r="AH489">
            <v>4.6550000000000001E-2</v>
          </cell>
          <cell r="AI489">
            <v>4.1700000000000001E-2</v>
          </cell>
          <cell r="AJ489">
            <v>6.2399999999999997E-2</v>
          </cell>
          <cell r="AK489">
            <v>6.2399999999999997E-2</v>
          </cell>
          <cell r="AL489">
            <v>6.2399999999999997E-2</v>
          </cell>
          <cell r="AM489">
            <v>6.2399999999999997E-2</v>
          </cell>
          <cell r="AN489">
            <v>6.2399999999999997E-2</v>
          </cell>
          <cell r="AO489">
            <v>6.2399999999999997E-2</v>
          </cell>
          <cell r="AP489">
            <v>6.2399999999999997E-2</v>
          </cell>
          <cell r="AQ489">
            <v>6.2399999999999997E-2</v>
          </cell>
          <cell r="AR489">
            <v>6.2399999999999997E-2</v>
          </cell>
          <cell r="AS489">
            <v>6.2399999999999997E-2</v>
          </cell>
          <cell r="AT489">
            <v>6.2399999999999997E-2</v>
          </cell>
          <cell r="AU489">
            <v>6.2399999999999997E-2</v>
          </cell>
          <cell r="AV489">
            <v>4.6550000000000001E-2</v>
          </cell>
          <cell r="AW489">
            <v>4.6550000000000001E-2</v>
          </cell>
          <cell r="AX489">
            <v>4.1700000000000001E-2</v>
          </cell>
          <cell r="AY489">
            <v>4.1700000000000001E-2</v>
          </cell>
          <cell r="AZ489">
            <v>3.2000000000000001E-2</v>
          </cell>
          <cell r="BA489">
            <v>3.2000000000000001E-2</v>
          </cell>
          <cell r="BB489">
            <v>4.1700000000000001E-2</v>
          </cell>
          <cell r="BC489">
            <v>4.1700000000000001E-2</v>
          </cell>
          <cell r="BD489">
            <v>4.1700000000000001E-2</v>
          </cell>
          <cell r="BE489">
            <v>4.6550000000000001E-2</v>
          </cell>
          <cell r="BF489">
            <v>4.6550000000000001E-2</v>
          </cell>
          <cell r="BG489">
            <v>4.1700000000000001E-2</v>
          </cell>
          <cell r="BH489">
            <v>6.2399999999999997E-2</v>
          </cell>
          <cell r="BI489">
            <v>6.2399999999999997E-2</v>
          </cell>
          <cell r="BJ489">
            <v>6.2399999999999997E-2</v>
          </cell>
          <cell r="BK489">
            <v>6.2399999999999997E-2</v>
          </cell>
          <cell r="BL489">
            <v>6.2399999999999997E-2</v>
          </cell>
          <cell r="BM489">
            <v>6.2399999999999997E-2</v>
          </cell>
          <cell r="BN489">
            <v>6.2399999999999997E-2</v>
          </cell>
          <cell r="BO489">
            <v>6.2399999999999997E-2</v>
          </cell>
          <cell r="BP489">
            <v>6.2399999999999997E-2</v>
          </cell>
          <cell r="BQ489">
            <v>6.2399999999999997E-2</v>
          </cell>
          <cell r="BR489">
            <v>6.2399999999999997E-2</v>
          </cell>
          <cell r="BS489">
            <v>6.2399999999999997E-2</v>
          </cell>
          <cell r="BT489" t="str">
            <v>CFE</v>
          </cell>
          <cell r="BU489" t="str">
            <v>BC</v>
          </cell>
          <cell r="BV489">
            <v>6.2700000000000005</v>
          </cell>
          <cell r="BW489">
            <v>6.2700000000000005</v>
          </cell>
          <cell r="BX489">
            <v>0.15715261022773538</v>
          </cell>
          <cell r="BZ489">
            <v>0</v>
          </cell>
          <cell r="CB489">
            <v>101.97</v>
          </cell>
          <cell r="CC489">
            <v>110</v>
          </cell>
          <cell r="CD489">
            <v>110</v>
          </cell>
        </row>
        <row r="490">
          <cell r="A490">
            <v>1</v>
          </cell>
          <cell r="B490">
            <v>4</v>
          </cell>
          <cell r="C490" t="str">
            <v>DIC</v>
          </cell>
          <cell r="D490">
            <v>47818</v>
          </cell>
          <cell r="E490">
            <v>2030</v>
          </cell>
          <cell r="F490" t="str">
            <v>CERRO   PRIETO   III</v>
          </cell>
          <cell r="G490">
            <v>2</v>
          </cell>
          <cell r="H490" t="str">
            <v>GEO</v>
          </cell>
          <cell r="I490">
            <v>110</v>
          </cell>
          <cell r="J490">
            <v>110</v>
          </cell>
          <cell r="K490" t="str">
            <v>ABR</v>
          </cell>
          <cell r="L490">
            <v>1986</v>
          </cell>
          <cell r="M490" t="str">
            <v>BC</v>
          </cell>
          <cell r="N490" t="str">
            <v>MEXICALI</v>
          </cell>
          <cell r="O490" t="str">
            <v>TER</v>
          </cell>
          <cell r="P490">
            <v>31503</v>
          </cell>
          <cell r="Q490">
            <v>6.2700000000000005</v>
          </cell>
          <cell r="R490">
            <v>13.244</v>
          </cell>
          <cell r="S490">
            <v>103.57284738977226</v>
          </cell>
          <cell r="T490">
            <v>7.2999999999999995E-2</v>
          </cell>
          <cell r="U490">
            <v>2030</v>
          </cell>
          <cell r="V490" t="str">
            <v>S</v>
          </cell>
          <cell r="W490" t="str">
            <v>BCN</v>
          </cell>
          <cell r="X490">
            <v>8.0999999999999989E-2</v>
          </cell>
          <cell r="Y490">
            <v>8.0999999999999989E-2</v>
          </cell>
          <cell r="Z490">
            <v>7.5999999999999998E-2</v>
          </cell>
          <cell r="AA490">
            <v>7.5999999999999998E-2</v>
          </cell>
          <cell r="AB490">
            <v>6.6000000000000003E-2</v>
          </cell>
          <cell r="AC490">
            <v>6.6000000000000003E-2</v>
          </cell>
          <cell r="AD490">
            <v>7.5999999999999998E-2</v>
          </cell>
          <cell r="AE490">
            <v>7.5999999999999998E-2</v>
          </cell>
          <cell r="AF490">
            <v>7.5999999999999998E-2</v>
          </cell>
          <cell r="AG490">
            <v>8.0999999999999989E-2</v>
          </cell>
          <cell r="AH490">
            <v>8.0999999999999989E-2</v>
          </cell>
          <cell r="AI490">
            <v>7.5999999999999998E-2</v>
          </cell>
          <cell r="AJ490">
            <v>0.12039999999999999</v>
          </cell>
          <cell r="AK490">
            <v>0.12039999999999999</v>
          </cell>
          <cell r="AL490">
            <v>0.12039999999999999</v>
          </cell>
          <cell r="AM490">
            <v>0.12039999999999999</v>
          </cell>
          <cell r="AN490">
            <v>0.12039999999999999</v>
          </cell>
          <cell r="AO490">
            <v>0.12039999999999999</v>
          </cell>
          <cell r="AP490">
            <v>0.12039999999999999</v>
          </cell>
          <cell r="AQ490">
            <v>0.12039999999999999</v>
          </cell>
          <cell r="AR490">
            <v>0.12039999999999999</v>
          </cell>
          <cell r="AS490">
            <v>0.12039999999999999</v>
          </cell>
          <cell r="AT490">
            <v>0.12039999999999999</v>
          </cell>
          <cell r="AU490">
            <v>0.12039999999999999</v>
          </cell>
          <cell r="AV490">
            <v>8.0999999999999989E-2</v>
          </cell>
          <cell r="AW490">
            <v>8.0999999999999989E-2</v>
          </cell>
          <cell r="AX490">
            <v>7.5999999999999998E-2</v>
          </cell>
          <cell r="AY490">
            <v>7.5999999999999998E-2</v>
          </cell>
          <cell r="AZ490">
            <v>6.6000000000000003E-2</v>
          </cell>
          <cell r="BA490">
            <v>6.6000000000000003E-2</v>
          </cell>
          <cell r="BB490">
            <v>7.5999999999999998E-2</v>
          </cell>
          <cell r="BC490">
            <v>7.5999999999999998E-2</v>
          </cell>
          <cell r="BD490">
            <v>7.5999999999999998E-2</v>
          </cell>
          <cell r="BE490">
            <v>8.0999999999999989E-2</v>
          </cell>
          <cell r="BF490">
            <v>8.0999999999999989E-2</v>
          </cell>
          <cell r="BG490">
            <v>7.5999999999999998E-2</v>
          </cell>
          <cell r="BH490">
            <v>0.12039999999999999</v>
          </cell>
          <cell r="BI490">
            <v>0.12039999999999999</v>
          </cell>
          <cell r="BJ490">
            <v>0.12039999999999999</v>
          </cell>
          <cell r="BK490">
            <v>0.12039999999999999</v>
          </cell>
          <cell r="BL490">
            <v>0.12039999999999999</v>
          </cell>
          <cell r="BM490">
            <v>0.12039999999999999</v>
          </cell>
          <cell r="BN490">
            <v>0.12039999999999999</v>
          </cell>
          <cell r="BO490">
            <v>0.12039999999999999</v>
          </cell>
          <cell r="BP490">
            <v>0.12039999999999999</v>
          </cell>
          <cell r="BQ490">
            <v>0.12039999999999999</v>
          </cell>
          <cell r="BR490">
            <v>0.12039999999999999</v>
          </cell>
          <cell r="BS490">
            <v>0.12039999999999999</v>
          </cell>
          <cell r="BT490" t="str">
            <v>CFE</v>
          </cell>
          <cell r="BU490" t="str">
            <v>BC</v>
          </cell>
          <cell r="BV490">
            <v>6.2700000000000005</v>
          </cell>
          <cell r="BW490">
            <v>6.2700000000000005</v>
          </cell>
          <cell r="BX490">
            <v>0.15715261022773538</v>
          </cell>
          <cell r="BZ490">
            <v>0</v>
          </cell>
          <cell r="CB490">
            <v>101.97</v>
          </cell>
          <cell r="CC490">
            <v>110</v>
          </cell>
          <cell r="CD490">
            <v>110</v>
          </cell>
        </row>
        <row r="491">
          <cell r="A491">
            <v>1</v>
          </cell>
          <cell r="B491">
            <v>6</v>
          </cell>
          <cell r="C491" t="str">
            <v>DIC</v>
          </cell>
          <cell r="D491">
            <v>47818</v>
          </cell>
          <cell r="E491">
            <v>2030</v>
          </cell>
          <cell r="F491" t="str">
            <v>CERRO   PRIETO  II</v>
          </cell>
          <cell r="G491">
            <v>2</v>
          </cell>
          <cell r="H491" t="str">
            <v>GEO</v>
          </cell>
          <cell r="I491">
            <v>110</v>
          </cell>
          <cell r="J491">
            <v>110</v>
          </cell>
          <cell r="K491" t="str">
            <v>JUN</v>
          </cell>
          <cell r="L491">
            <v>1987</v>
          </cell>
          <cell r="M491" t="str">
            <v>BC</v>
          </cell>
          <cell r="N491" t="str">
            <v>MEXICALI</v>
          </cell>
          <cell r="O491" t="str">
            <v>TER</v>
          </cell>
          <cell r="P491">
            <v>31929</v>
          </cell>
          <cell r="Q491">
            <v>6.2700000000000005</v>
          </cell>
          <cell r="R491">
            <v>6.2700000000000005</v>
          </cell>
          <cell r="S491">
            <v>103.57284738977226</v>
          </cell>
          <cell r="T491">
            <v>7.2999999999999995E-2</v>
          </cell>
          <cell r="U491">
            <v>2030</v>
          </cell>
          <cell r="V491" t="str">
            <v>S</v>
          </cell>
          <cell r="W491" t="str">
            <v>BCN</v>
          </cell>
          <cell r="X491">
            <v>5.3000000000000005E-2</v>
          </cell>
          <cell r="Y491">
            <v>5.3000000000000005E-2</v>
          </cell>
          <cell r="Z491">
            <v>4.8000000000000001E-2</v>
          </cell>
          <cell r="AA491">
            <v>4.8000000000000001E-2</v>
          </cell>
          <cell r="AB491">
            <v>3.7999999999999999E-2</v>
          </cell>
          <cell r="AC491">
            <v>3.7999999999999999E-2</v>
          </cell>
          <cell r="AD491">
            <v>4.8000000000000001E-2</v>
          </cell>
          <cell r="AE491">
            <v>4.8000000000000001E-2</v>
          </cell>
          <cell r="AF491">
            <v>4.8000000000000001E-2</v>
          </cell>
          <cell r="AG491">
            <v>5.3000000000000005E-2</v>
          </cell>
          <cell r="AH491">
            <v>5.3000000000000005E-2</v>
          </cell>
          <cell r="AI491">
            <v>4.8000000000000001E-2</v>
          </cell>
          <cell r="AJ491">
            <v>5.7000000000000002E-2</v>
          </cell>
          <cell r="AK491">
            <v>5.7000000000000002E-2</v>
          </cell>
          <cell r="AL491">
            <v>5.7000000000000002E-2</v>
          </cell>
          <cell r="AM491">
            <v>5.7000000000000002E-2</v>
          </cell>
          <cell r="AN491">
            <v>5.7000000000000002E-2</v>
          </cell>
          <cell r="AO491">
            <v>5.7000000000000002E-2</v>
          </cell>
          <cell r="AP491">
            <v>5.7000000000000002E-2</v>
          </cell>
          <cell r="AQ491">
            <v>5.7000000000000002E-2</v>
          </cell>
          <cell r="AR491">
            <v>5.7000000000000002E-2</v>
          </cell>
          <cell r="AS491">
            <v>5.7000000000000002E-2</v>
          </cell>
          <cell r="AT491">
            <v>5.7000000000000002E-2</v>
          </cell>
          <cell r="AU491">
            <v>5.7000000000000002E-2</v>
          </cell>
          <cell r="AV491">
            <v>5.3000000000000005E-2</v>
          </cell>
          <cell r="AW491">
            <v>5.3000000000000005E-2</v>
          </cell>
          <cell r="AX491">
            <v>4.8000000000000001E-2</v>
          </cell>
          <cell r="AY491">
            <v>4.8000000000000001E-2</v>
          </cell>
          <cell r="AZ491">
            <v>3.7999999999999999E-2</v>
          </cell>
          <cell r="BA491">
            <v>3.7999999999999999E-2</v>
          </cell>
          <cell r="BB491">
            <v>4.8000000000000001E-2</v>
          </cell>
          <cell r="BC491">
            <v>4.8000000000000001E-2</v>
          </cell>
          <cell r="BD491">
            <v>4.8000000000000001E-2</v>
          </cell>
          <cell r="BE491">
            <v>5.3000000000000005E-2</v>
          </cell>
          <cell r="BF491">
            <v>5.3000000000000005E-2</v>
          </cell>
          <cell r="BG491">
            <v>4.8000000000000001E-2</v>
          </cell>
          <cell r="BH491">
            <v>5.7000000000000002E-2</v>
          </cell>
          <cell r="BI491">
            <v>5.7000000000000002E-2</v>
          </cell>
          <cell r="BJ491">
            <v>5.7000000000000002E-2</v>
          </cell>
          <cell r="BK491">
            <v>5.7000000000000002E-2</v>
          </cell>
          <cell r="BL491">
            <v>5.7000000000000002E-2</v>
          </cell>
          <cell r="BM491">
            <v>5.7000000000000002E-2</v>
          </cell>
          <cell r="BN491">
            <v>5.7000000000000002E-2</v>
          </cell>
          <cell r="BO491">
            <v>5.7000000000000002E-2</v>
          </cell>
          <cell r="BP491">
            <v>5.7000000000000002E-2</v>
          </cell>
          <cell r="BQ491">
            <v>5.7000000000000002E-2</v>
          </cell>
          <cell r="BR491">
            <v>5.7000000000000002E-2</v>
          </cell>
          <cell r="BS491">
            <v>5.7000000000000002E-2</v>
          </cell>
          <cell r="BT491" t="str">
            <v>CFE</v>
          </cell>
          <cell r="BU491" t="str">
            <v>BC</v>
          </cell>
          <cell r="BV491">
            <v>6.2700000000000005</v>
          </cell>
          <cell r="BW491">
            <v>6.2700000000000005</v>
          </cell>
          <cell r="BX491">
            <v>0.15715261022773538</v>
          </cell>
          <cell r="BZ491">
            <v>0</v>
          </cell>
          <cell r="CB491">
            <v>101.97</v>
          </cell>
          <cell r="CC491">
            <v>110</v>
          </cell>
          <cell r="CD491">
            <v>110</v>
          </cell>
        </row>
        <row r="492">
          <cell r="A492">
            <v>1</v>
          </cell>
          <cell r="B492">
            <v>10</v>
          </cell>
          <cell r="C492" t="str">
            <v>ABR</v>
          </cell>
          <cell r="D492">
            <v>43191</v>
          </cell>
          <cell r="E492">
            <v>2018</v>
          </cell>
          <cell r="F492" t="str">
            <v>AZUFRES</v>
          </cell>
          <cell r="G492">
            <v>10</v>
          </cell>
          <cell r="H492" t="str">
            <v>GEO</v>
          </cell>
          <cell r="I492">
            <v>5</v>
          </cell>
          <cell r="J492">
            <v>5</v>
          </cell>
          <cell r="K492" t="str">
            <v>OCT</v>
          </cell>
          <cell r="L492">
            <v>1987</v>
          </cell>
          <cell r="M492" t="str">
            <v>OCC</v>
          </cell>
          <cell r="N492" t="str">
            <v>CARAPAN</v>
          </cell>
          <cell r="O492" t="str">
            <v>TER</v>
          </cell>
          <cell r="P492">
            <v>32051</v>
          </cell>
          <cell r="Q492">
            <v>0.28500000000000003</v>
          </cell>
          <cell r="R492">
            <v>0.26900000000000002</v>
          </cell>
          <cell r="S492">
            <v>4.7078566995351032</v>
          </cell>
          <cell r="T492">
            <v>7.2999999999999995E-2</v>
          </cell>
          <cell r="U492">
            <v>2018</v>
          </cell>
          <cell r="V492" t="str">
            <v>S</v>
          </cell>
          <cell r="W492" t="str">
            <v>MICH</v>
          </cell>
          <cell r="X492">
            <v>8.1000000000000003E-2</v>
          </cell>
          <cell r="Y492">
            <v>8.1000000000000003E-2</v>
          </cell>
          <cell r="Z492">
            <v>5.5500000000000001E-2</v>
          </cell>
          <cell r="AA492">
            <v>0.03</v>
          </cell>
          <cell r="AB492">
            <v>0.03</v>
          </cell>
          <cell r="AC492">
            <v>0.03</v>
          </cell>
          <cell r="AD492">
            <v>5.5500000000000001E-2</v>
          </cell>
          <cell r="AE492">
            <v>5.5500000000000001E-2</v>
          </cell>
          <cell r="AF492">
            <v>5.5500000000000001E-2</v>
          </cell>
          <cell r="AG492">
            <v>5.5500000000000001E-2</v>
          </cell>
          <cell r="AH492">
            <v>5.5500000000000001E-2</v>
          </cell>
          <cell r="AI492">
            <v>8.1000000000000003E-2</v>
          </cell>
          <cell r="AJ492">
            <v>5.3800000000000001E-2</v>
          </cell>
          <cell r="AK492">
            <v>5.3800000000000001E-2</v>
          </cell>
          <cell r="AL492">
            <v>5.3800000000000001E-2</v>
          </cell>
          <cell r="AM492">
            <v>5.3800000000000001E-2</v>
          </cell>
          <cell r="AN492">
            <v>5.3800000000000001E-2</v>
          </cell>
          <cell r="AO492">
            <v>5.3800000000000001E-2</v>
          </cell>
          <cell r="AP492">
            <v>5.3800000000000001E-2</v>
          </cell>
          <cell r="AQ492">
            <v>5.3800000000000001E-2</v>
          </cell>
          <cell r="AR492">
            <v>5.3800000000000001E-2</v>
          </cell>
          <cell r="AS492">
            <v>5.3800000000000001E-2</v>
          </cell>
          <cell r="AT492">
            <v>5.3800000000000001E-2</v>
          </cell>
          <cell r="AU492">
            <v>5.3800000000000001E-2</v>
          </cell>
          <cell r="AV492">
            <v>8.1000000000000003E-2</v>
          </cell>
          <cell r="AW492">
            <v>8.1000000000000003E-2</v>
          </cell>
          <cell r="AX492">
            <v>5.5500000000000001E-2</v>
          </cell>
          <cell r="AY492">
            <v>0.03</v>
          </cell>
          <cell r="AZ492">
            <v>0.03</v>
          </cell>
          <cell r="BA492">
            <v>0.03</v>
          </cell>
          <cell r="BB492">
            <v>5.5500000000000001E-2</v>
          </cell>
          <cell r="BC492">
            <v>5.5500000000000001E-2</v>
          </cell>
          <cell r="BD492">
            <v>5.5500000000000001E-2</v>
          </cell>
          <cell r="BE492">
            <v>5.5500000000000001E-2</v>
          </cell>
          <cell r="BF492">
            <v>5.5500000000000001E-2</v>
          </cell>
          <cell r="BG492">
            <v>8.1000000000000003E-2</v>
          </cell>
          <cell r="BH492">
            <v>5.3800000000000001E-2</v>
          </cell>
          <cell r="BI492">
            <v>5.3800000000000001E-2</v>
          </cell>
          <cell r="BJ492">
            <v>5.3800000000000001E-2</v>
          </cell>
          <cell r="BK492">
            <v>5.3800000000000001E-2</v>
          </cell>
          <cell r="BL492">
            <v>5.3800000000000001E-2</v>
          </cell>
          <cell r="BM492">
            <v>5.3800000000000001E-2</v>
          </cell>
          <cell r="BN492">
            <v>5.3800000000000001E-2</v>
          </cell>
          <cell r="BO492">
            <v>5.3800000000000001E-2</v>
          </cell>
          <cell r="BP492">
            <v>5.3800000000000001E-2</v>
          </cell>
          <cell r="BQ492">
            <v>5.3800000000000001E-2</v>
          </cell>
          <cell r="BR492">
            <v>5.3800000000000001E-2</v>
          </cell>
          <cell r="BS492">
            <v>5.3800000000000001E-2</v>
          </cell>
          <cell r="BT492" t="str">
            <v>CFE</v>
          </cell>
          <cell r="BU492" t="str">
            <v>INT</v>
          </cell>
          <cell r="BV492">
            <v>0.28500000000000003</v>
          </cell>
          <cell r="BW492">
            <v>0.28500000000000003</v>
          </cell>
          <cell r="BX492">
            <v>7.1433004648970627E-3</v>
          </cell>
          <cell r="BZ492">
            <v>0</v>
          </cell>
          <cell r="CB492">
            <v>4.6349999999999998</v>
          </cell>
          <cell r="CC492">
            <v>5</v>
          </cell>
          <cell r="CD492">
            <v>5</v>
          </cell>
        </row>
        <row r="493">
          <cell r="A493">
            <v>1</v>
          </cell>
          <cell r="B493">
            <v>6</v>
          </cell>
          <cell r="C493" t="str">
            <v>DIC</v>
          </cell>
          <cell r="D493">
            <v>47818</v>
          </cell>
          <cell r="E493">
            <v>2030</v>
          </cell>
          <cell r="F493" t="str">
            <v>AZUFRES</v>
          </cell>
          <cell r="G493">
            <v>7</v>
          </cell>
          <cell r="H493" t="str">
            <v>GEO</v>
          </cell>
          <cell r="I493">
            <v>50</v>
          </cell>
          <cell r="J493">
            <v>50</v>
          </cell>
          <cell r="K493" t="str">
            <v>JUN</v>
          </cell>
          <cell r="L493">
            <v>1989</v>
          </cell>
          <cell r="M493" t="str">
            <v>OCC</v>
          </cell>
          <cell r="N493" t="str">
            <v>CARAPAN</v>
          </cell>
          <cell r="O493" t="str">
            <v>TER</v>
          </cell>
          <cell r="P493">
            <v>32660</v>
          </cell>
          <cell r="Q493">
            <v>2.85</v>
          </cell>
          <cell r="R493">
            <v>2.69</v>
          </cell>
          <cell r="S493">
            <v>47.078566995351025</v>
          </cell>
          <cell r="T493">
            <v>7.2999999999999995E-2</v>
          </cell>
          <cell r="U493">
            <v>2030</v>
          </cell>
          <cell r="V493" t="str">
            <v>S</v>
          </cell>
          <cell r="W493" t="str">
            <v>MICH</v>
          </cell>
          <cell r="X493">
            <v>7.325000000000001E-2</v>
          </cell>
          <cell r="Y493">
            <v>7.325000000000001E-2</v>
          </cell>
          <cell r="Z493">
            <v>5.5500000000000001E-2</v>
          </cell>
          <cell r="AA493">
            <v>0.03</v>
          </cell>
          <cell r="AB493">
            <v>0.02</v>
          </cell>
          <cell r="AC493">
            <v>0.02</v>
          </cell>
          <cell r="AD493">
            <v>5.5500000000000001E-2</v>
          </cell>
          <cell r="AE493">
            <v>5.5500000000000001E-2</v>
          </cell>
          <cell r="AF493">
            <v>5.5500000000000001E-2</v>
          </cell>
          <cell r="AG493">
            <v>7.325000000000001E-2</v>
          </cell>
          <cell r="AH493">
            <v>7.325000000000001E-2</v>
          </cell>
          <cell r="AI493">
            <v>5.5500000000000001E-2</v>
          </cell>
          <cell r="AJ493">
            <v>5.3800000000000001E-2</v>
          </cell>
          <cell r="AK493">
            <v>5.3800000000000001E-2</v>
          </cell>
          <cell r="AL493">
            <v>5.3800000000000001E-2</v>
          </cell>
          <cell r="AM493">
            <v>5.3800000000000001E-2</v>
          </cell>
          <cell r="AN493">
            <v>5.3800000000000001E-2</v>
          </cell>
          <cell r="AO493">
            <v>5.3800000000000001E-2</v>
          </cell>
          <cell r="AP493">
            <v>5.3800000000000001E-2</v>
          </cell>
          <cell r="AQ493">
            <v>5.3800000000000001E-2</v>
          </cell>
          <cell r="AR493">
            <v>5.3800000000000001E-2</v>
          </cell>
          <cell r="AS493">
            <v>5.3800000000000001E-2</v>
          </cell>
          <cell r="AT493">
            <v>5.3800000000000001E-2</v>
          </cell>
          <cell r="AU493">
            <v>5.3800000000000001E-2</v>
          </cell>
          <cell r="AV493">
            <v>7.325000000000001E-2</v>
          </cell>
          <cell r="AW493">
            <v>7.325000000000001E-2</v>
          </cell>
          <cell r="AX493">
            <v>5.5500000000000001E-2</v>
          </cell>
          <cell r="AY493">
            <v>0.03</v>
          </cell>
          <cell r="AZ493">
            <v>0.02</v>
          </cell>
          <cell r="BA493">
            <v>0.02</v>
          </cell>
          <cell r="BB493">
            <v>5.5500000000000001E-2</v>
          </cell>
          <cell r="BC493">
            <v>5.5500000000000001E-2</v>
          </cell>
          <cell r="BD493">
            <v>5.5500000000000001E-2</v>
          </cell>
          <cell r="BE493">
            <v>7.325000000000001E-2</v>
          </cell>
          <cell r="BF493">
            <v>7.325000000000001E-2</v>
          </cell>
          <cell r="BG493">
            <v>5.5500000000000001E-2</v>
          </cell>
          <cell r="BH493">
            <v>5.3800000000000001E-2</v>
          </cell>
          <cell r="BI493">
            <v>5.3800000000000001E-2</v>
          </cell>
          <cell r="BJ493">
            <v>5.3800000000000001E-2</v>
          </cell>
          <cell r="BK493">
            <v>5.3800000000000001E-2</v>
          </cell>
          <cell r="BL493">
            <v>5.3800000000000001E-2</v>
          </cell>
          <cell r="BM493">
            <v>5.3800000000000001E-2</v>
          </cell>
          <cell r="BN493">
            <v>5.3800000000000001E-2</v>
          </cell>
          <cell r="BO493">
            <v>5.3800000000000001E-2</v>
          </cell>
          <cell r="BP493">
            <v>5.3800000000000001E-2</v>
          </cell>
          <cell r="BQ493">
            <v>5.3800000000000001E-2</v>
          </cell>
          <cell r="BR493">
            <v>5.3800000000000001E-2</v>
          </cell>
          <cell r="BS493">
            <v>5.3800000000000001E-2</v>
          </cell>
          <cell r="BT493" t="str">
            <v>CFE</v>
          </cell>
          <cell r="BU493" t="str">
            <v>INT</v>
          </cell>
          <cell r="BV493">
            <v>2.85</v>
          </cell>
          <cell r="BW493">
            <v>2.85</v>
          </cell>
          <cell r="BX493">
            <v>7.1433004648970636E-2</v>
          </cell>
          <cell r="BZ493">
            <v>0</v>
          </cell>
          <cell r="CB493">
            <v>46.35</v>
          </cell>
          <cell r="CC493">
            <v>50</v>
          </cell>
          <cell r="CD493">
            <v>50</v>
          </cell>
        </row>
        <row r="494">
          <cell r="A494">
            <v>1</v>
          </cell>
          <cell r="B494">
            <v>9</v>
          </cell>
          <cell r="C494" t="str">
            <v>ABR</v>
          </cell>
          <cell r="D494">
            <v>47574</v>
          </cell>
          <cell r="E494">
            <v>2030</v>
          </cell>
          <cell r="I494">
            <v>0</v>
          </cell>
          <cell r="J494">
            <v>0</v>
          </cell>
          <cell r="K494" t="str">
            <v>SEP</v>
          </cell>
          <cell r="L494">
            <v>1991</v>
          </cell>
          <cell r="M494" t="str">
            <v>OCC</v>
          </cell>
          <cell r="N494" t="str">
            <v>CARAPAN</v>
          </cell>
          <cell r="O494" t="str">
            <v>TER</v>
          </cell>
          <cell r="P494">
            <v>33482</v>
          </cell>
          <cell r="Q494">
            <v>0</v>
          </cell>
          <cell r="R494">
            <v>0</v>
          </cell>
          <cell r="S494">
            <v>0</v>
          </cell>
          <cell r="T494">
            <v>7.2999999999999995E-2</v>
          </cell>
          <cell r="U494">
            <v>2030</v>
          </cell>
          <cell r="V494" t="str">
            <v>S</v>
          </cell>
          <cell r="W494" t="str">
            <v>MICH</v>
          </cell>
          <cell r="X494">
            <v>8.1000000000000003E-2</v>
          </cell>
          <cell r="Y494">
            <v>8.1000000000000003E-2</v>
          </cell>
          <cell r="Z494">
            <v>5.5500000000000001E-2</v>
          </cell>
          <cell r="AA494">
            <v>0.03</v>
          </cell>
          <cell r="AB494">
            <v>0.03</v>
          </cell>
          <cell r="AC494">
            <v>0.03</v>
          </cell>
          <cell r="AD494">
            <v>5.5500000000000001E-2</v>
          </cell>
          <cell r="AE494">
            <v>5.5500000000000001E-2</v>
          </cell>
          <cell r="AF494">
            <v>5.5500000000000001E-2</v>
          </cell>
          <cell r="AG494">
            <v>5.5500000000000001E-2</v>
          </cell>
          <cell r="AH494">
            <v>5.5500000000000001E-2</v>
          </cell>
          <cell r="AI494">
            <v>8.1000000000000003E-2</v>
          </cell>
          <cell r="AJ494">
            <v>5.3800000000000001E-2</v>
          </cell>
          <cell r="AK494">
            <v>5.3800000000000001E-2</v>
          </cell>
          <cell r="AL494">
            <v>5.3800000000000001E-2</v>
          </cell>
          <cell r="AM494">
            <v>5.3800000000000001E-2</v>
          </cell>
          <cell r="AN494">
            <v>5.3800000000000001E-2</v>
          </cell>
          <cell r="AO494">
            <v>5.3800000000000001E-2</v>
          </cell>
          <cell r="AP494">
            <v>5.3800000000000001E-2</v>
          </cell>
          <cell r="AQ494">
            <v>5.3800000000000001E-2</v>
          </cell>
          <cell r="AR494">
            <v>5.3800000000000001E-2</v>
          </cell>
          <cell r="AS494">
            <v>5.3800000000000001E-2</v>
          </cell>
          <cell r="AT494">
            <v>5.3800000000000001E-2</v>
          </cell>
          <cell r="AU494">
            <v>5.3800000000000001E-2</v>
          </cell>
          <cell r="AV494">
            <v>8.1000000000000003E-2</v>
          </cell>
          <cell r="AW494">
            <v>8.1000000000000003E-2</v>
          </cell>
          <cell r="AX494">
            <v>5.5500000000000001E-2</v>
          </cell>
          <cell r="AY494">
            <v>0.03</v>
          </cell>
          <cell r="AZ494">
            <v>0.03</v>
          </cell>
          <cell r="BA494">
            <v>0.03</v>
          </cell>
          <cell r="BB494">
            <v>5.5500000000000001E-2</v>
          </cell>
          <cell r="BC494">
            <v>5.5500000000000001E-2</v>
          </cell>
          <cell r="BD494">
            <v>5.5500000000000001E-2</v>
          </cell>
          <cell r="BE494">
            <v>5.5500000000000001E-2</v>
          </cell>
          <cell r="BF494">
            <v>5.5500000000000001E-2</v>
          </cell>
          <cell r="BG494">
            <v>8.1000000000000003E-2</v>
          </cell>
          <cell r="BH494">
            <v>5.3800000000000001E-2</v>
          </cell>
          <cell r="BI494">
            <v>5.3800000000000001E-2</v>
          </cell>
          <cell r="BJ494">
            <v>5.3800000000000001E-2</v>
          </cell>
          <cell r="BK494">
            <v>5.3800000000000001E-2</v>
          </cell>
          <cell r="BL494">
            <v>5.3800000000000001E-2</v>
          </cell>
          <cell r="BM494">
            <v>5.3800000000000001E-2</v>
          </cell>
          <cell r="BN494">
            <v>5.3800000000000001E-2</v>
          </cell>
          <cell r="BO494">
            <v>5.3800000000000001E-2</v>
          </cell>
          <cell r="BP494">
            <v>5.3800000000000001E-2</v>
          </cell>
          <cell r="BQ494">
            <v>5.3800000000000001E-2</v>
          </cell>
          <cell r="BR494">
            <v>5.3800000000000001E-2</v>
          </cell>
          <cell r="BS494">
            <v>5.3800000000000001E-2</v>
          </cell>
          <cell r="BT494" t="str">
            <v>CFE</v>
          </cell>
          <cell r="BU494" t="str">
            <v>INT</v>
          </cell>
          <cell r="BV494">
            <v>0</v>
          </cell>
          <cell r="BW494">
            <v>0</v>
          </cell>
          <cell r="BX494">
            <v>0</v>
          </cell>
          <cell r="BZ494">
            <v>0</v>
          </cell>
          <cell r="CB494">
            <v>0</v>
          </cell>
          <cell r="CC494">
            <v>0</v>
          </cell>
          <cell r="CD494">
            <v>0</v>
          </cell>
        </row>
        <row r="495">
          <cell r="A495">
            <v>1</v>
          </cell>
          <cell r="B495">
            <v>9</v>
          </cell>
          <cell r="C495" t="str">
            <v>ABR</v>
          </cell>
          <cell r="D495">
            <v>43191</v>
          </cell>
          <cell r="E495">
            <v>2018</v>
          </cell>
          <cell r="F495" t="str">
            <v>AZUFRES</v>
          </cell>
          <cell r="G495">
            <v>9</v>
          </cell>
          <cell r="H495" t="str">
            <v>GEO</v>
          </cell>
          <cell r="I495">
            <v>5</v>
          </cell>
          <cell r="J495">
            <v>5</v>
          </cell>
          <cell r="K495" t="str">
            <v>SEP</v>
          </cell>
          <cell r="L495">
            <v>1991</v>
          </cell>
          <cell r="M495" t="str">
            <v>OCC</v>
          </cell>
          <cell r="N495" t="str">
            <v>CARAPAN</v>
          </cell>
          <cell r="O495" t="str">
            <v>TER</v>
          </cell>
          <cell r="P495">
            <v>33482</v>
          </cell>
          <cell r="Q495">
            <v>0.28500000000000003</v>
          </cell>
          <cell r="R495">
            <v>0.26900000000000002</v>
          </cell>
          <cell r="S495">
            <v>4.7078566995351032</v>
          </cell>
          <cell r="T495">
            <v>7.2999999999999995E-2</v>
          </cell>
          <cell r="U495">
            <v>2018</v>
          </cell>
          <cell r="V495" t="str">
            <v>S</v>
          </cell>
          <cell r="W495" t="str">
            <v>MICH</v>
          </cell>
          <cell r="X495">
            <v>8.1000000000000003E-2</v>
          </cell>
          <cell r="Y495">
            <v>8.1000000000000003E-2</v>
          </cell>
          <cell r="Z495">
            <v>5.5500000000000001E-2</v>
          </cell>
          <cell r="AA495">
            <v>0.03</v>
          </cell>
          <cell r="AB495">
            <v>0.03</v>
          </cell>
          <cell r="AC495">
            <v>0.03</v>
          </cell>
          <cell r="AD495">
            <v>5.5500000000000001E-2</v>
          </cell>
          <cell r="AE495">
            <v>5.5500000000000001E-2</v>
          </cell>
          <cell r="AF495">
            <v>5.5500000000000001E-2</v>
          </cell>
          <cell r="AG495">
            <v>5.5500000000000001E-2</v>
          </cell>
          <cell r="AH495">
            <v>5.5500000000000001E-2</v>
          </cell>
          <cell r="AI495">
            <v>8.1000000000000003E-2</v>
          </cell>
          <cell r="AJ495">
            <v>5.3800000000000001E-2</v>
          </cell>
          <cell r="AK495">
            <v>5.3800000000000001E-2</v>
          </cell>
          <cell r="AL495">
            <v>5.3800000000000001E-2</v>
          </cell>
          <cell r="AM495">
            <v>5.3800000000000001E-2</v>
          </cell>
          <cell r="AN495">
            <v>5.3800000000000001E-2</v>
          </cell>
          <cell r="AO495">
            <v>5.3800000000000001E-2</v>
          </cell>
          <cell r="AP495">
            <v>5.3800000000000001E-2</v>
          </cell>
          <cell r="AQ495">
            <v>5.3800000000000001E-2</v>
          </cell>
          <cell r="AR495">
            <v>5.3800000000000001E-2</v>
          </cell>
          <cell r="AS495">
            <v>5.3800000000000001E-2</v>
          </cell>
          <cell r="AT495">
            <v>5.3800000000000001E-2</v>
          </cell>
          <cell r="AU495">
            <v>5.3800000000000001E-2</v>
          </cell>
          <cell r="AV495">
            <v>8.1000000000000003E-2</v>
          </cell>
          <cell r="AW495">
            <v>8.1000000000000003E-2</v>
          </cell>
          <cell r="AX495">
            <v>5.5500000000000001E-2</v>
          </cell>
          <cell r="AY495">
            <v>0.03</v>
          </cell>
          <cell r="AZ495">
            <v>0.03</v>
          </cell>
          <cell r="BA495">
            <v>0.03</v>
          </cell>
          <cell r="BB495">
            <v>5.5500000000000001E-2</v>
          </cell>
          <cell r="BC495">
            <v>5.5500000000000001E-2</v>
          </cell>
          <cell r="BD495">
            <v>5.5500000000000001E-2</v>
          </cell>
          <cell r="BE495">
            <v>5.5500000000000001E-2</v>
          </cell>
          <cell r="BF495">
            <v>5.5500000000000001E-2</v>
          </cell>
          <cell r="BG495">
            <v>8.1000000000000003E-2</v>
          </cell>
          <cell r="BH495">
            <v>5.3800000000000001E-2</v>
          </cell>
          <cell r="BI495">
            <v>5.3800000000000001E-2</v>
          </cell>
          <cell r="BJ495">
            <v>5.3800000000000001E-2</v>
          </cell>
          <cell r="BK495">
            <v>5.3800000000000001E-2</v>
          </cell>
          <cell r="BL495">
            <v>5.3800000000000001E-2</v>
          </cell>
          <cell r="BM495">
            <v>5.3800000000000001E-2</v>
          </cell>
          <cell r="BN495">
            <v>5.3800000000000001E-2</v>
          </cell>
          <cell r="BO495">
            <v>5.3800000000000001E-2</v>
          </cell>
          <cell r="BP495">
            <v>5.3800000000000001E-2</v>
          </cell>
          <cell r="BQ495">
            <v>5.3800000000000001E-2</v>
          </cell>
          <cell r="BR495">
            <v>5.3800000000000001E-2</v>
          </cell>
          <cell r="BS495">
            <v>5.3800000000000001E-2</v>
          </cell>
          <cell r="BT495" t="str">
            <v>CFE</v>
          </cell>
          <cell r="BU495" t="str">
            <v>INT</v>
          </cell>
          <cell r="BV495">
            <v>0.28500000000000003</v>
          </cell>
          <cell r="BW495">
            <v>0.28500000000000003</v>
          </cell>
          <cell r="BX495">
            <v>7.1433004648970627E-3</v>
          </cell>
          <cell r="BZ495">
            <v>0</v>
          </cell>
          <cell r="CB495">
            <v>4.6349999999999998</v>
          </cell>
          <cell r="CC495">
            <v>5</v>
          </cell>
          <cell r="CD495">
            <v>5</v>
          </cell>
        </row>
        <row r="496">
          <cell r="A496">
            <v>1</v>
          </cell>
          <cell r="B496">
            <v>0</v>
          </cell>
          <cell r="C496" t="str">
            <v>ENE</v>
          </cell>
          <cell r="D496">
            <v>41275</v>
          </cell>
          <cell r="E496">
            <v>2013</v>
          </cell>
          <cell r="I496">
            <v>0</v>
          </cell>
          <cell r="J496">
            <v>0</v>
          </cell>
          <cell r="O496" t="str">
            <v>TER</v>
          </cell>
          <cell r="Q496">
            <v>0</v>
          </cell>
          <cell r="R496">
            <v>0</v>
          </cell>
          <cell r="S496">
            <v>0</v>
          </cell>
          <cell r="T496">
            <v>7.2999999999999995E-2</v>
          </cell>
          <cell r="U496">
            <v>2013</v>
          </cell>
          <cell r="V496" t="str">
            <v>S</v>
          </cell>
          <cell r="W496" t="str">
            <v>PUE</v>
          </cell>
          <cell r="X496">
            <v>9.5000000000000001E-2</v>
          </cell>
          <cell r="Y496">
            <v>9.5000000000000001E-2</v>
          </cell>
          <cell r="Z496">
            <v>6.25E-2</v>
          </cell>
          <cell r="AA496">
            <v>6.25E-2</v>
          </cell>
          <cell r="AB496">
            <v>6.25E-2</v>
          </cell>
          <cell r="AC496">
            <v>6.25E-2</v>
          </cell>
          <cell r="AD496">
            <v>9.5000000000000001E-2</v>
          </cell>
          <cell r="AE496">
            <v>6.25E-2</v>
          </cell>
          <cell r="AF496">
            <v>6.25E-2</v>
          </cell>
          <cell r="AG496">
            <v>0.03</v>
          </cell>
          <cell r="AH496">
            <v>6.25E-2</v>
          </cell>
          <cell r="AI496">
            <v>0.03</v>
          </cell>
          <cell r="AJ496">
            <v>1.83E-2</v>
          </cell>
          <cell r="AK496">
            <v>1.83E-2</v>
          </cell>
          <cell r="AL496">
            <v>1.83E-2</v>
          </cell>
          <cell r="AM496">
            <v>1.83E-2</v>
          </cell>
          <cell r="AN496">
            <v>1.83E-2</v>
          </cell>
          <cell r="AO496">
            <v>1.83E-2</v>
          </cell>
          <cell r="AP496">
            <v>1.83E-2</v>
          </cell>
          <cell r="AQ496">
            <v>1.83E-2</v>
          </cell>
          <cell r="AR496">
            <v>1.83E-2</v>
          </cell>
          <cell r="AS496">
            <v>1.83E-2</v>
          </cell>
          <cell r="AT496">
            <v>1.83E-2</v>
          </cell>
          <cell r="AU496">
            <v>1.83E-2</v>
          </cell>
          <cell r="AV496">
            <v>9.5000000000000001E-2</v>
          </cell>
          <cell r="AW496">
            <v>9.5000000000000001E-2</v>
          </cell>
          <cell r="AX496">
            <v>6.25E-2</v>
          </cell>
          <cell r="AY496">
            <v>6.25E-2</v>
          </cell>
          <cell r="AZ496">
            <v>6.25E-2</v>
          </cell>
          <cell r="BA496">
            <v>6.25E-2</v>
          </cell>
          <cell r="BB496">
            <v>9.5000000000000001E-2</v>
          </cell>
          <cell r="BC496">
            <v>6.25E-2</v>
          </cell>
          <cell r="BD496">
            <v>6.25E-2</v>
          </cell>
          <cell r="BE496">
            <v>0.03</v>
          </cell>
          <cell r="BF496">
            <v>6.25E-2</v>
          </cell>
          <cell r="BG496">
            <v>0.03</v>
          </cell>
          <cell r="BH496">
            <v>1.83E-2</v>
          </cell>
          <cell r="BI496">
            <v>1.83E-2</v>
          </cell>
          <cell r="BJ496">
            <v>1.83E-2</v>
          </cell>
          <cell r="BK496">
            <v>1.83E-2</v>
          </cell>
          <cell r="BL496">
            <v>1.83E-2</v>
          </cell>
          <cell r="BM496">
            <v>1.83E-2</v>
          </cell>
          <cell r="BN496">
            <v>1.83E-2</v>
          </cell>
          <cell r="BO496">
            <v>1.83E-2</v>
          </cell>
          <cell r="BP496">
            <v>1.83E-2</v>
          </cell>
          <cell r="BQ496">
            <v>1.83E-2</v>
          </cell>
          <cell r="BR496">
            <v>1.83E-2</v>
          </cell>
          <cell r="BS496">
            <v>1.83E-2</v>
          </cell>
          <cell r="BT496" t="str">
            <v>CFE</v>
          </cell>
          <cell r="BU496" t="str">
            <v>INT</v>
          </cell>
          <cell r="BV496">
            <v>0</v>
          </cell>
          <cell r="BW496">
            <v>0</v>
          </cell>
          <cell r="BX496">
            <v>0</v>
          </cell>
          <cell r="BZ496">
            <v>0</v>
          </cell>
          <cell r="CB496">
            <v>0</v>
          </cell>
        </row>
        <row r="497">
          <cell r="A497">
            <v>1</v>
          </cell>
          <cell r="B497">
            <v>0</v>
          </cell>
          <cell r="C497" t="str">
            <v>ENE</v>
          </cell>
          <cell r="D497">
            <v>41275</v>
          </cell>
          <cell r="E497">
            <v>2013</v>
          </cell>
          <cell r="I497">
            <v>0</v>
          </cell>
          <cell r="J497">
            <v>0</v>
          </cell>
          <cell r="O497" t="str">
            <v>TER</v>
          </cell>
          <cell r="Q497">
            <v>0</v>
          </cell>
          <cell r="R497">
            <v>0</v>
          </cell>
          <cell r="S497">
            <v>0</v>
          </cell>
          <cell r="T497">
            <v>7.2999999999999995E-2</v>
          </cell>
          <cell r="U497">
            <v>2013</v>
          </cell>
          <cell r="V497" t="str">
            <v>S</v>
          </cell>
          <cell r="W497" t="str">
            <v>PUE</v>
          </cell>
          <cell r="X497">
            <v>9.5000000000000001E-2</v>
          </cell>
          <cell r="Y497">
            <v>9.5000000000000001E-2</v>
          </cell>
          <cell r="Z497">
            <v>6.25E-2</v>
          </cell>
          <cell r="AA497">
            <v>6.25E-2</v>
          </cell>
          <cell r="AB497">
            <v>6.25E-2</v>
          </cell>
          <cell r="AC497">
            <v>6.25E-2</v>
          </cell>
          <cell r="AD497">
            <v>9.5000000000000001E-2</v>
          </cell>
          <cell r="AE497">
            <v>6.25E-2</v>
          </cell>
          <cell r="AF497">
            <v>6.25E-2</v>
          </cell>
          <cell r="AG497">
            <v>0.03</v>
          </cell>
          <cell r="AH497">
            <v>6.25E-2</v>
          </cell>
          <cell r="AI497">
            <v>0.03</v>
          </cell>
          <cell r="AJ497">
            <v>1.83E-2</v>
          </cell>
          <cell r="AK497">
            <v>1.83E-2</v>
          </cell>
          <cell r="AL497">
            <v>1.83E-2</v>
          </cell>
          <cell r="AM497">
            <v>1.83E-2</v>
          </cell>
          <cell r="AN497">
            <v>1.83E-2</v>
          </cell>
          <cell r="AO497">
            <v>1.83E-2</v>
          </cell>
          <cell r="AP497">
            <v>1.83E-2</v>
          </cell>
          <cell r="AQ497">
            <v>1.83E-2</v>
          </cell>
          <cell r="AR497">
            <v>1.83E-2</v>
          </cell>
          <cell r="AS497">
            <v>1.83E-2</v>
          </cell>
          <cell r="AT497">
            <v>1.83E-2</v>
          </cell>
          <cell r="AU497">
            <v>1.83E-2</v>
          </cell>
          <cell r="AV497">
            <v>9.5000000000000001E-2</v>
          </cell>
          <cell r="AW497">
            <v>9.5000000000000001E-2</v>
          </cell>
          <cell r="AX497">
            <v>6.25E-2</v>
          </cell>
          <cell r="AY497">
            <v>6.25E-2</v>
          </cell>
          <cell r="AZ497">
            <v>6.25E-2</v>
          </cell>
          <cell r="BA497">
            <v>6.25E-2</v>
          </cell>
          <cell r="BB497">
            <v>9.5000000000000001E-2</v>
          </cell>
          <cell r="BC497">
            <v>6.25E-2</v>
          </cell>
          <cell r="BD497">
            <v>6.25E-2</v>
          </cell>
          <cell r="BE497">
            <v>0.03</v>
          </cell>
          <cell r="BF497">
            <v>6.25E-2</v>
          </cell>
          <cell r="BG497">
            <v>0.03</v>
          </cell>
          <cell r="BH497">
            <v>1.83E-2</v>
          </cell>
          <cell r="BI497">
            <v>1.83E-2</v>
          </cell>
          <cell r="BJ497">
            <v>1.83E-2</v>
          </cell>
          <cell r="BK497">
            <v>1.83E-2</v>
          </cell>
          <cell r="BL497">
            <v>1.83E-2</v>
          </cell>
          <cell r="BM497">
            <v>1.83E-2</v>
          </cell>
          <cell r="BN497">
            <v>1.83E-2</v>
          </cell>
          <cell r="BO497">
            <v>1.83E-2</v>
          </cell>
          <cell r="BP497">
            <v>1.83E-2</v>
          </cell>
          <cell r="BQ497">
            <v>1.83E-2</v>
          </cell>
          <cell r="BR497">
            <v>1.83E-2</v>
          </cell>
          <cell r="BS497">
            <v>1.83E-2</v>
          </cell>
          <cell r="BT497" t="str">
            <v>CFE</v>
          </cell>
          <cell r="BU497" t="str">
            <v>INT</v>
          </cell>
          <cell r="BV497">
            <v>0</v>
          </cell>
          <cell r="BW497">
            <v>0</v>
          </cell>
          <cell r="BX497">
            <v>0</v>
          </cell>
          <cell r="BZ497">
            <v>0</v>
          </cell>
          <cell r="CB497">
            <v>0</v>
          </cell>
        </row>
        <row r="498">
          <cell r="A498">
            <v>1</v>
          </cell>
          <cell r="B498">
            <v>4</v>
          </cell>
          <cell r="C498" t="str">
            <v>FEB</v>
          </cell>
          <cell r="D498">
            <v>42401</v>
          </cell>
          <cell r="E498">
            <v>2016</v>
          </cell>
          <cell r="F498" t="str">
            <v xml:space="preserve">HUMEROS    </v>
          </cell>
          <cell r="G498" t="str">
            <v>3, 6</v>
          </cell>
          <cell r="H498" t="str">
            <v>GEO</v>
          </cell>
          <cell r="I498">
            <v>10</v>
          </cell>
          <cell r="J498">
            <v>10</v>
          </cell>
          <cell r="K498" t="str">
            <v>ABR</v>
          </cell>
          <cell r="L498">
            <v>1992</v>
          </cell>
          <cell r="M498" t="str">
            <v>ORI</v>
          </cell>
          <cell r="N498" t="str">
            <v>PUEBLA</v>
          </cell>
          <cell r="O498" t="str">
            <v>TER</v>
          </cell>
          <cell r="P498">
            <v>33695</v>
          </cell>
          <cell r="Q498">
            <v>0.57000000000000006</v>
          </cell>
          <cell r="R498">
            <v>0.183</v>
          </cell>
          <cell r="S498">
            <v>9.4157133990702064</v>
          </cell>
          <cell r="T498">
            <v>7.2999999999999995E-2</v>
          </cell>
          <cell r="U498">
            <v>2016</v>
          </cell>
          <cell r="V498" t="str">
            <v>S</v>
          </cell>
          <cell r="W498" t="str">
            <v>PUE</v>
          </cell>
          <cell r="X498">
            <v>9.5000000000000001E-2</v>
          </cell>
          <cell r="Y498">
            <v>9.5000000000000001E-2</v>
          </cell>
          <cell r="Z498">
            <v>6.25E-2</v>
          </cell>
          <cell r="AA498">
            <v>6.25E-2</v>
          </cell>
          <cell r="AB498">
            <v>6.25E-2</v>
          </cell>
          <cell r="AC498">
            <v>6.25E-2</v>
          </cell>
          <cell r="AD498">
            <v>9.5000000000000001E-2</v>
          </cell>
          <cell r="AE498">
            <v>6.25E-2</v>
          </cell>
          <cell r="AF498">
            <v>6.25E-2</v>
          </cell>
          <cell r="AG498">
            <v>0.03</v>
          </cell>
          <cell r="AH498">
            <v>6.25E-2</v>
          </cell>
          <cell r="AI498">
            <v>0.03</v>
          </cell>
          <cell r="AJ498">
            <v>1.83E-2</v>
          </cell>
          <cell r="AK498">
            <v>1.83E-2</v>
          </cell>
          <cell r="AL498">
            <v>1.83E-2</v>
          </cell>
          <cell r="AM498">
            <v>1.83E-2</v>
          </cell>
          <cell r="AN498">
            <v>1.83E-2</v>
          </cell>
          <cell r="AO498">
            <v>1.83E-2</v>
          </cell>
          <cell r="AP498">
            <v>1.83E-2</v>
          </cell>
          <cell r="AQ498">
            <v>1.83E-2</v>
          </cell>
          <cell r="AR498">
            <v>1.83E-2</v>
          </cell>
          <cell r="AS498">
            <v>1.83E-2</v>
          </cell>
          <cell r="AT498">
            <v>1.83E-2</v>
          </cell>
          <cell r="AU498">
            <v>1.83E-2</v>
          </cell>
          <cell r="AV498">
            <v>9.5000000000000001E-2</v>
          </cell>
          <cell r="AW498">
            <v>9.5000000000000001E-2</v>
          </cell>
          <cell r="AX498">
            <v>6.25E-2</v>
          </cell>
          <cell r="AY498">
            <v>6.25E-2</v>
          </cell>
          <cell r="AZ498">
            <v>6.25E-2</v>
          </cell>
          <cell r="BA498">
            <v>6.25E-2</v>
          </cell>
          <cell r="BB498">
            <v>9.5000000000000001E-2</v>
          </cell>
          <cell r="BC498">
            <v>6.25E-2</v>
          </cell>
          <cell r="BD498">
            <v>6.25E-2</v>
          </cell>
          <cell r="BE498">
            <v>0.03</v>
          </cell>
          <cell r="BF498">
            <v>6.25E-2</v>
          </cell>
          <cell r="BG498">
            <v>0.03</v>
          </cell>
          <cell r="BH498">
            <v>1.83E-2</v>
          </cell>
          <cell r="BI498">
            <v>1.83E-2</v>
          </cell>
          <cell r="BJ498">
            <v>1.83E-2</v>
          </cell>
          <cell r="BK498">
            <v>1.83E-2</v>
          </cell>
          <cell r="BL498">
            <v>1.83E-2</v>
          </cell>
          <cell r="BM498">
            <v>1.83E-2</v>
          </cell>
          <cell r="BN498">
            <v>1.83E-2</v>
          </cell>
          <cell r="BO498">
            <v>1.83E-2</v>
          </cell>
          <cell r="BP498">
            <v>1.83E-2</v>
          </cell>
          <cell r="BQ498">
            <v>1.83E-2</v>
          </cell>
          <cell r="BR498">
            <v>1.83E-2</v>
          </cell>
          <cell r="BS498">
            <v>1.83E-2</v>
          </cell>
          <cell r="BT498" t="str">
            <v>CFE</v>
          </cell>
          <cell r="BU498" t="str">
            <v>INT</v>
          </cell>
          <cell r="BV498">
            <v>0.57000000000000006</v>
          </cell>
          <cell r="BW498">
            <v>0.57000000000000006</v>
          </cell>
          <cell r="BX498">
            <v>1.4286600929794125E-2</v>
          </cell>
          <cell r="BZ498">
            <v>0</v>
          </cell>
          <cell r="CB498">
            <v>9.27</v>
          </cell>
          <cell r="CC498">
            <v>10</v>
          </cell>
          <cell r="CD498">
            <v>10</v>
          </cell>
        </row>
        <row r="499">
          <cell r="A499">
            <v>1</v>
          </cell>
          <cell r="B499">
            <v>7</v>
          </cell>
          <cell r="C499" t="str">
            <v>ABR</v>
          </cell>
          <cell r="D499">
            <v>47574</v>
          </cell>
          <cell r="E499">
            <v>2030</v>
          </cell>
          <cell r="I499">
            <v>0</v>
          </cell>
          <cell r="J499">
            <v>0</v>
          </cell>
          <cell r="K499" t="str">
            <v>JUL</v>
          </cell>
          <cell r="L499">
            <v>1992</v>
          </cell>
          <cell r="M499" t="str">
            <v>ORI</v>
          </cell>
          <cell r="N499" t="str">
            <v>PUEBLA</v>
          </cell>
          <cell r="O499" t="str">
            <v>TER</v>
          </cell>
          <cell r="P499">
            <v>33786</v>
          </cell>
          <cell r="Q499">
            <v>0</v>
          </cell>
          <cell r="R499">
            <v>0</v>
          </cell>
          <cell r="S499">
            <v>0</v>
          </cell>
          <cell r="T499">
            <v>7.2999999999999995E-2</v>
          </cell>
          <cell r="U499">
            <v>2030</v>
          </cell>
          <cell r="V499" t="str">
            <v>S</v>
          </cell>
          <cell r="W499" t="str">
            <v>PUE</v>
          </cell>
          <cell r="X499">
            <v>9.5000000000000001E-2</v>
          </cell>
          <cell r="Y499">
            <v>9.5000000000000001E-2</v>
          </cell>
          <cell r="Z499">
            <v>6.25E-2</v>
          </cell>
          <cell r="AA499">
            <v>6.25E-2</v>
          </cell>
          <cell r="AB499">
            <v>6.25E-2</v>
          </cell>
          <cell r="AC499">
            <v>6.25E-2</v>
          </cell>
          <cell r="AD499">
            <v>9.5000000000000001E-2</v>
          </cell>
          <cell r="AE499">
            <v>6.25E-2</v>
          </cell>
          <cell r="AF499">
            <v>6.25E-2</v>
          </cell>
          <cell r="AG499">
            <v>0.03</v>
          </cell>
          <cell r="AH499">
            <v>6.25E-2</v>
          </cell>
          <cell r="AI499">
            <v>0.03</v>
          </cell>
          <cell r="AJ499">
            <v>1.83E-2</v>
          </cell>
          <cell r="AK499">
            <v>1.83E-2</v>
          </cell>
          <cell r="AL499">
            <v>1.83E-2</v>
          </cell>
          <cell r="AM499">
            <v>1.83E-2</v>
          </cell>
          <cell r="AN499">
            <v>1.83E-2</v>
          </cell>
          <cell r="AO499">
            <v>1.83E-2</v>
          </cell>
          <cell r="AP499">
            <v>1.83E-2</v>
          </cell>
          <cell r="AQ499">
            <v>1.83E-2</v>
          </cell>
          <cell r="AR499">
            <v>1.83E-2</v>
          </cell>
          <cell r="AS499">
            <v>1.83E-2</v>
          </cell>
          <cell r="AT499">
            <v>1.83E-2</v>
          </cell>
          <cell r="AU499">
            <v>1.83E-2</v>
          </cell>
          <cell r="AV499">
            <v>9.5000000000000001E-2</v>
          </cell>
          <cell r="AW499">
            <v>9.5000000000000001E-2</v>
          </cell>
          <cell r="AX499">
            <v>6.25E-2</v>
          </cell>
          <cell r="AY499">
            <v>6.25E-2</v>
          </cell>
          <cell r="AZ499">
            <v>6.25E-2</v>
          </cell>
          <cell r="BA499">
            <v>6.25E-2</v>
          </cell>
          <cell r="BB499">
            <v>9.5000000000000001E-2</v>
          </cell>
          <cell r="BC499">
            <v>6.25E-2</v>
          </cell>
          <cell r="BD499">
            <v>6.25E-2</v>
          </cell>
          <cell r="BE499">
            <v>0.03</v>
          </cell>
          <cell r="BF499">
            <v>6.25E-2</v>
          </cell>
          <cell r="BG499">
            <v>0.03</v>
          </cell>
          <cell r="BH499">
            <v>1.83E-2</v>
          </cell>
          <cell r="BI499">
            <v>1.83E-2</v>
          </cell>
          <cell r="BJ499">
            <v>1.83E-2</v>
          </cell>
          <cell r="BK499">
            <v>1.83E-2</v>
          </cell>
          <cell r="BL499">
            <v>1.83E-2</v>
          </cell>
          <cell r="BM499">
            <v>1.83E-2</v>
          </cell>
          <cell r="BN499">
            <v>1.83E-2</v>
          </cell>
          <cell r="BO499">
            <v>1.83E-2</v>
          </cell>
          <cell r="BP499">
            <v>1.83E-2</v>
          </cell>
          <cell r="BQ499">
            <v>1.83E-2</v>
          </cell>
          <cell r="BR499">
            <v>1.83E-2</v>
          </cell>
          <cell r="BS499">
            <v>1.83E-2</v>
          </cell>
          <cell r="BT499" t="str">
            <v>CFE</v>
          </cell>
          <cell r="BU499" t="str">
            <v>INT</v>
          </cell>
          <cell r="BV499">
            <v>0</v>
          </cell>
          <cell r="BW499">
            <v>0</v>
          </cell>
          <cell r="BX499">
            <v>0</v>
          </cell>
          <cell r="BZ499">
            <v>0</v>
          </cell>
          <cell r="CB499">
            <v>0</v>
          </cell>
          <cell r="CC499">
            <v>0</v>
          </cell>
          <cell r="CD499">
            <v>0</v>
          </cell>
        </row>
        <row r="500">
          <cell r="A500">
            <v>1</v>
          </cell>
          <cell r="B500">
            <v>0</v>
          </cell>
          <cell r="C500" t="str">
            <v>ENE</v>
          </cell>
          <cell r="D500">
            <v>41275</v>
          </cell>
          <cell r="E500">
            <v>2013</v>
          </cell>
          <cell r="I500">
            <v>0</v>
          </cell>
          <cell r="J500">
            <v>0</v>
          </cell>
          <cell r="O500" t="str">
            <v>TER</v>
          </cell>
          <cell r="Q500">
            <v>0</v>
          </cell>
          <cell r="R500">
            <v>0</v>
          </cell>
          <cell r="S500">
            <v>0</v>
          </cell>
          <cell r="T500">
            <v>7.2999999999999995E-2</v>
          </cell>
          <cell r="U500">
            <v>2013</v>
          </cell>
          <cell r="V500" t="str">
            <v>S</v>
          </cell>
          <cell r="W500" t="str">
            <v>PUE</v>
          </cell>
          <cell r="X500">
            <v>9.5000000000000001E-2</v>
          </cell>
          <cell r="Y500">
            <v>9.5000000000000001E-2</v>
          </cell>
          <cell r="Z500">
            <v>6.25E-2</v>
          </cell>
          <cell r="AA500">
            <v>6.25E-2</v>
          </cell>
          <cell r="AB500">
            <v>6.25E-2</v>
          </cell>
          <cell r="AC500">
            <v>6.25E-2</v>
          </cell>
          <cell r="AD500">
            <v>9.5000000000000001E-2</v>
          </cell>
          <cell r="AE500">
            <v>6.25E-2</v>
          </cell>
          <cell r="AF500">
            <v>6.25E-2</v>
          </cell>
          <cell r="AG500">
            <v>0.03</v>
          </cell>
          <cell r="AH500">
            <v>6.25E-2</v>
          </cell>
          <cell r="AI500">
            <v>0.03</v>
          </cell>
          <cell r="AJ500">
            <v>1.83E-2</v>
          </cell>
          <cell r="AK500">
            <v>1.83E-2</v>
          </cell>
          <cell r="AL500">
            <v>1.83E-2</v>
          </cell>
          <cell r="AM500">
            <v>1.83E-2</v>
          </cell>
          <cell r="AN500">
            <v>1.83E-2</v>
          </cell>
          <cell r="AO500">
            <v>1.83E-2</v>
          </cell>
          <cell r="AP500">
            <v>1.83E-2</v>
          </cell>
          <cell r="AQ500">
            <v>1.83E-2</v>
          </cell>
          <cell r="AR500">
            <v>1.83E-2</v>
          </cell>
          <cell r="AS500">
            <v>1.83E-2</v>
          </cell>
          <cell r="AT500">
            <v>1.83E-2</v>
          </cell>
          <cell r="AU500">
            <v>1.83E-2</v>
          </cell>
          <cell r="AV500">
            <v>9.5000000000000001E-2</v>
          </cell>
          <cell r="AW500">
            <v>9.5000000000000001E-2</v>
          </cell>
          <cell r="AX500">
            <v>6.25E-2</v>
          </cell>
          <cell r="AY500">
            <v>6.25E-2</v>
          </cell>
          <cell r="AZ500">
            <v>6.25E-2</v>
          </cell>
          <cell r="BA500">
            <v>6.25E-2</v>
          </cell>
          <cell r="BB500">
            <v>9.5000000000000001E-2</v>
          </cell>
          <cell r="BC500">
            <v>6.25E-2</v>
          </cell>
          <cell r="BD500">
            <v>6.25E-2</v>
          </cell>
          <cell r="BE500">
            <v>0.03</v>
          </cell>
          <cell r="BF500">
            <v>6.25E-2</v>
          </cell>
          <cell r="BG500">
            <v>0.03</v>
          </cell>
          <cell r="BH500">
            <v>1.83E-2</v>
          </cell>
          <cell r="BI500">
            <v>1.83E-2</v>
          </cell>
          <cell r="BJ500">
            <v>1.83E-2</v>
          </cell>
          <cell r="BK500">
            <v>1.83E-2</v>
          </cell>
          <cell r="BL500">
            <v>1.83E-2</v>
          </cell>
          <cell r="BM500">
            <v>1.83E-2</v>
          </cell>
          <cell r="BN500">
            <v>1.83E-2</v>
          </cell>
          <cell r="BO500">
            <v>1.83E-2</v>
          </cell>
          <cell r="BP500">
            <v>1.83E-2</v>
          </cell>
          <cell r="BQ500">
            <v>1.83E-2</v>
          </cell>
          <cell r="BR500">
            <v>1.83E-2</v>
          </cell>
          <cell r="BS500">
            <v>1.83E-2</v>
          </cell>
          <cell r="BT500" t="str">
            <v>CFE</v>
          </cell>
          <cell r="BU500" t="str">
            <v>INT</v>
          </cell>
          <cell r="BV500">
            <v>0</v>
          </cell>
          <cell r="BW500">
            <v>0</v>
          </cell>
          <cell r="BX500">
            <v>0</v>
          </cell>
          <cell r="BZ500">
            <v>0</v>
          </cell>
          <cell r="CB500">
            <v>0</v>
          </cell>
        </row>
        <row r="501">
          <cell r="A501">
            <v>1</v>
          </cell>
          <cell r="B501">
            <v>9</v>
          </cell>
          <cell r="C501" t="str">
            <v>ABR</v>
          </cell>
          <cell r="D501">
            <v>47574</v>
          </cell>
          <cell r="E501">
            <v>2030</v>
          </cell>
          <cell r="I501">
            <v>0</v>
          </cell>
          <cell r="J501">
            <v>0</v>
          </cell>
          <cell r="K501" t="str">
            <v>SEP</v>
          </cell>
          <cell r="L501">
            <v>1993</v>
          </cell>
          <cell r="M501" t="str">
            <v>ORI</v>
          </cell>
          <cell r="N501" t="str">
            <v>PUEBLA</v>
          </cell>
          <cell r="O501" t="str">
            <v>TER</v>
          </cell>
          <cell r="P501">
            <v>34213</v>
          </cell>
          <cell r="Q501">
            <v>0</v>
          </cell>
          <cell r="R501">
            <v>0</v>
          </cell>
          <cell r="S501">
            <v>0</v>
          </cell>
          <cell r="T501">
            <v>7.2999999999999995E-2</v>
          </cell>
          <cell r="U501">
            <v>2030</v>
          </cell>
          <cell r="V501" t="str">
            <v>S</v>
          </cell>
          <cell r="W501" t="str">
            <v>PUE</v>
          </cell>
          <cell r="X501">
            <v>9.5000000000000001E-2</v>
          </cell>
          <cell r="Y501">
            <v>9.5000000000000001E-2</v>
          </cell>
          <cell r="Z501">
            <v>6.25E-2</v>
          </cell>
          <cell r="AA501">
            <v>6.25E-2</v>
          </cell>
          <cell r="AB501">
            <v>6.25E-2</v>
          </cell>
          <cell r="AC501">
            <v>6.25E-2</v>
          </cell>
          <cell r="AD501">
            <v>9.5000000000000001E-2</v>
          </cell>
          <cell r="AE501">
            <v>6.25E-2</v>
          </cell>
          <cell r="AF501">
            <v>6.25E-2</v>
          </cell>
          <cell r="AG501">
            <v>0.03</v>
          </cell>
          <cell r="AH501">
            <v>6.25E-2</v>
          </cell>
          <cell r="AI501">
            <v>0.03</v>
          </cell>
          <cell r="AJ501">
            <v>1.83E-2</v>
          </cell>
          <cell r="AK501">
            <v>1.83E-2</v>
          </cell>
          <cell r="AL501">
            <v>1.83E-2</v>
          </cell>
          <cell r="AM501">
            <v>1.83E-2</v>
          </cell>
          <cell r="AN501">
            <v>1.83E-2</v>
          </cell>
          <cell r="AO501">
            <v>1.83E-2</v>
          </cell>
          <cell r="AP501">
            <v>1.83E-2</v>
          </cell>
          <cell r="AQ501">
            <v>1.83E-2</v>
          </cell>
          <cell r="AR501">
            <v>1.83E-2</v>
          </cell>
          <cell r="AS501">
            <v>1.83E-2</v>
          </cell>
          <cell r="AT501">
            <v>1.83E-2</v>
          </cell>
          <cell r="AU501">
            <v>1.83E-2</v>
          </cell>
          <cell r="AV501">
            <v>9.5000000000000001E-2</v>
          </cell>
          <cell r="AW501">
            <v>9.5000000000000001E-2</v>
          </cell>
          <cell r="AX501">
            <v>6.25E-2</v>
          </cell>
          <cell r="AY501">
            <v>6.25E-2</v>
          </cell>
          <cell r="AZ501">
            <v>6.25E-2</v>
          </cell>
          <cell r="BA501">
            <v>6.25E-2</v>
          </cell>
          <cell r="BB501">
            <v>9.5000000000000001E-2</v>
          </cell>
          <cell r="BC501">
            <v>6.25E-2</v>
          </cell>
          <cell r="BD501">
            <v>6.25E-2</v>
          </cell>
          <cell r="BE501">
            <v>0.03</v>
          </cell>
          <cell r="BF501">
            <v>6.25E-2</v>
          </cell>
          <cell r="BG501">
            <v>0.03</v>
          </cell>
          <cell r="BH501">
            <v>1.83E-2</v>
          </cell>
          <cell r="BI501">
            <v>1.83E-2</v>
          </cell>
          <cell r="BJ501">
            <v>1.83E-2</v>
          </cell>
          <cell r="BK501">
            <v>1.83E-2</v>
          </cell>
          <cell r="BL501">
            <v>1.83E-2</v>
          </cell>
          <cell r="BM501">
            <v>1.83E-2</v>
          </cell>
          <cell r="BN501">
            <v>1.83E-2</v>
          </cell>
          <cell r="BO501">
            <v>1.83E-2</v>
          </cell>
          <cell r="BP501">
            <v>1.83E-2</v>
          </cell>
          <cell r="BQ501">
            <v>1.83E-2</v>
          </cell>
          <cell r="BR501">
            <v>1.83E-2</v>
          </cell>
          <cell r="BS501">
            <v>1.83E-2</v>
          </cell>
          <cell r="BT501" t="str">
            <v>CFE</v>
          </cell>
          <cell r="BU501" t="str">
            <v>INT</v>
          </cell>
          <cell r="BV501">
            <v>0</v>
          </cell>
          <cell r="BW501">
            <v>0</v>
          </cell>
          <cell r="BX501">
            <v>0</v>
          </cell>
          <cell r="BZ501">
            <v>0</v>
          </cell>
          <cell r="CB501">
            <v>0</v>
          </cell>
          <cell r="CC501">
            <v>0</v>
          </cell>
          <cell r="CD501">
            <v>0</v>
          </cell>
        </row>
        <row r="502">
          <cell r="A502">
            <v>1</v>
          </cell>
          <cell r="B502">
            <v>2</v>
          </cell>
          <cell r="C502" t="str">
            <v>ABR</v>
          </cell>
          <cell r="D502">
            <v>43191</v>
          </cell>
          <cell r="E502">
            <v>2018</v>
          </cell>
          <cell r="F502" t="str">
            <v>AZUFRES</v>
          </cell>
          <cell r="G502">
            <v>6</v>
          </cell>
          <cell r="H502" t="str">
            <v>GEO</v>
          </cell>
          <cell r="I502">
            <v>5</v>
          </cell>
          <cell r="J502">
            <v>5</v>
          </cell>
          <cell r="K502" t="str">
            <v>FEB</v>
          </cell>
          <cell r="L502">
            <v>1994</v>
          </cell>
          <cell r="M502" t="str">
            <v>OCC</v>
          </cell>
          <cell r="N502" t="str">
            <v>CARAPAN</v>
          </cell>
          <cell r="O502" t="str">
            <v>TER</v>
          </cell>
          <cell r="P502">
            <v>34366</v>
          </cell>
          <cell r="Q502">
            <v>0.28500000000000003</v>
          </cell>
          <cell r="R502">
            <v>0.26900000000000002</v>
          </cell>
          <cell r="S502">
            <v>4.7078566995351032</v>
          </cell>
          <cell r="T502">
            <v>7.2999999999999995E-2</v>
          </cell>
          <cell r="U502">
            <v>2018</v>
          </cell>
          <cell r="V502" t="str">
            <v>S</v>
          </cell>
          <cell r="W502" t="str">
            <v>MICH</v>
          </cell>
          <cell r="X502">
            <v>8.1000000000000003E-2</v>
          </cell>
          <cell r="Y502">
            <v>8.1000000000000003E-2</v>
          </cell>
          <cell r="Z502">
            <v>5.5500000000000001E-2</v>
          </cell>
          <cell r="AA502">
            <v>0.03</v>
          </cell>
          <cell r="AB502">
            <v>0.03</v>
          </cell>
          <cell r="AC502">
            <v>0.03</v>
          </cell>
          <cell r="AD502">
            <v>5.5500000000000001E-2</v>
          </cell>
          <cell r="AE502">
            <v>5.5500000000000001E-2</v>
          </cell>
          <cell r="AF502">
            <v>5.5500000000000001E-2</v>
          </cell>
          <cell r="AG502">
            <v>5.5500000000000001E-2</v>
          </cell>
          <cell r="AH502">
            <v>5.5500000000000001E-2</v>
          </cell>
          <cell r="AI502">
            <v>8.1000000000000003E-2</v>
          </cell>
          <cell r="AJ502">
            <v>5.3800000000000001E-2</v>
          </cell>
          <cell r="AK502">
            <v>5.3800000000000001E-2</v>
          </cell>
          <cell r="AL502">
            <v>5.3800000000000001E-2</v>
          </cell>
          <cell r="AM502">
            <v>5.3800000000000001E-2</v>
          </cell>
          <cell r="AN502">
            <v>5.3800000000000001E-2</v>
          </cell>
          <cell r="AO502">
            <v>5.3800000000000001E-2</v>
          </cell>
          <cell r="AP502">
            <v>5.3800000000000001E-2</v>
          </cell>
          <cell r="AQ502">
            <v>5.3800000000000001E-2</v>
          </cell>
          <cell r="AR502">
            <v>5.3800000000000001E-2</v>
          </cell>
          <cell r="AS502">
            <v>5.3800000000000001E-2</v>
          </cell>
          <cell r="AT502">
            <v>5.3800000000000001E-2</v>
          </cell>
          <cell r="AU502">
            <v>5.3800000000000001E-2</v>
          </cell>
          <cell r="AV502">
            <v>8.1000000000000003E-2</v>
          </cell>
          <cell r="AW502">
            <v>8.1000000000000003E-2</v>
          </cell>
          <cell r="AX502">
            <v>5.5500000000000001E-2</v>
          </cell>
          <cell r="AY502">
            <v>0.03</v>
          </cell>
          <cell r="AZ502">
            <v>0.03</v>
          </cell>
          <cell r="BA502">
            <v>0.03</v>
          </cell>
          <cell r="BB502">
            <v>5.5500000000000001E-2</v>
          </cell>
          <cell r="BC502">
            <v>5.5500000000000001E-2</v>
          </cell>
          <cell r="BD502">
            <v>5.5500000000000001E-2</v>
          </cell>
          <cell r="BE502">
            <v>5.5500000000000001E-2</v>
          </cell>
          <cell r="BF502">
            <v>5.5500000000000001E-2</v>
          </cell>
          <cell r="BG502">
            <v>8.1000000000000003E-2</v>
          </cell>
          <cell r="BH502">
            <v>5.3800000000000001E-2</v>
          </cell>
          <cell r="BI502">
            <v>5.3800000000000001E-2</v>
          </cell>
          <cell r="BJ502">
            <v>5.3800000000000001E-2</v>
          </cell>
          <cell r="BK502">
            <v>5.3800000000000001E-2</v>
          </cell>
          <cell r="BL502">
            <v>5.3800000000000001E-2</v>
          </cell>
          <cell r="BM502">
            <v>5.3800000000000001E-2</v>
          </cell>
          <cell r="BN502">
            <v>5.3800000000000001E-2</v>
          </cell>
          <cell r="BO502">
            <v>5.3800000000000001E-2</v>
          </cell>
          <cell r="BP502">
            <v>5.3800000000000001E-2</v>
          </cell>
          <cell r="BQ502">
            <v>5.3800000000000001E-2</v>
          </cell>
          <cell r="BR502">
            <v>5.3800000000000001E-2</v>
          </cell>
          <cell r="BS502">
            <v>5.3800000000000001E-2</v>
          </cell>
          <cell r="BT502" t="str">
            <v>CFE</v>
          </cell>
          <cell r="BU502" t="str">
            <v>INT</v>
          </cell>
          <cell r="BV502">
            <v>0.28500000000000003</v>
          </cell>
          <cell r="BW502">
            <v>0.28500000000000003</v>
          </cell>
          <cell r="BX502">
            <v>7.1433004648970627E-3</v>
          </cell>
          <cell r="BZ502">
            <v>0</v>
          </cell>
          <cell r="CB502">
            <v>4.6349999999999998</v>
          </cell>
          <cell r="CC502">
            <v>5</v>
          </cell>
          <cell r="CD502">
            <v>5</v>
          </cell>
        </row>
        <row r="503">
          <cell r="A503">
            <v>1</v>
          </cell>
          <cell r="B503">
            <v>2</v>
          </cell>
          <cell r="I503">
            <v>0</v>
          </cell>
          <cell r="J503">
            <v>0</v>
          </cell>
          <cell r="K503" t="str">
            <v>FEB</v>
          </cell>
          <cell r="L503">
            <v>1994</v>
          </cell>
          <cell r="M503" t="str">
            <v>OCC</v>
          </cell>
          <cell r="N503" t="str">
            <v>CARAPAN</v>
          </cell>
          <cell r="O503" t="str">
            <v>TER</v>
          </cell>
          <cell r="P503">
            <v>34366</v>
          </cell>
          <cell r="Q503">
            <v>0</v>
          </cell>
          <cell r="R503">
            <v>0</v>
          </cell>
          <cell r="S503">
            <v>0</v>
          </cell>
          <cell r="T503">
            <v>3.5000000000000003E-2</v>
          </cell>
          <cell r="U503">
            <v>0</v>
          </cell>
          <cell r="V503" t="str">
            <v>S</v>
          </cell>
          <cell r="W503" t="str">
            <v>MICH</v>
          </cell>
          <cell r="X503">
            <v>8.1000000000000003E-2</v>
          </cell>
          <cell r="Y503">
            <v>8.1000000000000003E-2</v>
          </cell>
          <cell r="Z503">
            <v>5.5500000000000001E-2</v>
          </cell>
          <cell r="AA503">
            <v>0.03</v>
          </cell>
          <cell r="AB503">
            <v>0.03</v>
          </cell>
          <cell r="AC503">
            <v>0.03</v>
          </cell>
          <cell r="AD503">
            <v>5.5500000000000001E-2</v>
          </cell>
          <cell r="AE503">
            <v>5.5500000000000001E-2</v>
          </cell>
          <cell r="AF503">
            <v>5.5500000000000001E-2</v>
          </cell>
          <cell r="AG503">
            <v>5.5500000000000001E-2</v>
          </cell>
          <cell r="AH503">
            <v>5.5500000000000001E-2</v>
          </cell>
          <cell r="AI503">
            <v>8.1000000000000003E-2</v>
          </cell>
          <cell r="AJ503">
            <v>5.3800000000000001E-2</v>
          </cell>
          <cell r="AK503">
            <v>5.3800000000000001E-2</v>
          </cell>
          <cell r="AL503">
            <v>5.3800000000000001E-2</v>
          </cell>
          <cell r="AM503">
            <v>5.3800000000000001E-2</v>
          </cell>
          <cell r="AN503">
            <v>5.3800000000000001E-2</v>
          </cell>
          <cell r="AO503">
            <v>5.3800000000000001E-2</v>
          </cell>
          <cell r="AP503">
            <v>5.3800000000000001E-2</v>
          </cell>
          <cell r="AQ503">
            <v>5.3800000000000001E-2</v>
          </cell>
          <cell r="AR503">
            <v>5.3800000000000001E-2</v>
          </cell>
          <cell r="AS503">
            <v>5.3800000000000001E-2</v>
          </cell>
          <cell r="AT503">
            <v>5.3800000000000001E-2</v>
          </cell>
          <cell r="AU503">
            <v>5.3800000000000001E-2</v>
          </cell>
          <cell r="AV503">
            <v>8.1000000000000003E-2</v>
          </cell>
          <cell r="AW503">
            <v>8.1000000000000003E-2</v>
          </cell>
          <cell r="AX503">
            <v>5.5500000000000001E-2</v>
          </cell>
          <cell r="AY503">
            <v>0.03</v>
          </cell>
          <cell r="AZ503">
            <v>0.03</v>
          </cell>
          <cell r="BA503">
            <v>0.03</v>
          </cell>
          <cell r="BB503">
            <v>5.5500000000000001E-2</v>
          </cell>
          <cell r="BC503">
            <v>5.5500000000000001E-2</v>
          </cell>
          <cell r="BD503">
            <v>5.5500000000000001E-2</v>
          </cell>
          <cell r="BE503">
            <v>5.5500000000000001E-2</v>
          </cell>
          <cell r="BF503">
            <v>5.5500000000000001E-2</v>
          </cell>
          <cell r="BG503">
            <v>8.1000000000000003E-2</v>
          </cell>
          <cell r="BH503">
            <v>5.3800000000000001E-2</v>
          </cell>
          <cell r="BI503">
            <v>5.3800000000000001E-2</v>
          </cell>
          <cell r="BJ503">
            <v>5.3800000000000001E-2</v>
          </cell>
          <cell r="BK503">
            <v>5.3800000000000001E-2</v>
          </cell>
          <cell r="BL503">
            <v>5.3800000000000001E-2</v>
          </cell>
          <cell r="BM503">
            <v>5.3800000000000001E-2</v>
          </cell>
          <cell r="BN503">
            <v>5.3800000000000001E-2</v>
          </cell>
          <cell r="BO503">
            <v>5.3800000000000001E-2</v>
          </cell>
          <cell r="BP503">
            <v>5.3800000000000001E-2</v>
          </cell>
          <cell r="BQ503">
            <v>5.3800000000000001E-2</v>
          </cell>
          <cell r="BR503">
            <v>5.3800000000000001E-2</v>
          </cell>
          <cell r="BS503">
            <v>5.3800000000000001E-2</v>
          </cell>
          <cell r="BT503" t="str">
            <v>CFE</v>
          </cell>
          <cell r="BU503" t="str">
            <v>INT</v>
          </cell>
          <cell r="BV503">
            <v>0</v>
          </cell>
          <cell r="BW503">
            <v>0</v>
          </cell>
          <cell r="BX503">
            <v>0</v>
          </cell>
          <cell r="BZ503">
            <v>0</v>
          </cell>
          <cell r="CB503">
            <v>0</v>
          </cell>
          <cell r="CC503">
            <v>0</v>
          </cell>
          <cell r="CD503">
            <v>0</v>
          </cell>
        </row>
        <row r="504">
          <cell r="A504">
            <v>1</v>
          </cell>
          <cell r="B504">
            <v>2</v>
          </cell>
          <cell r="I504">
            <v>0</v>
          </cell>
          <cell r="J504">
            <v>0</v>
          </cell>
          <cell r="K504" t="str">
            <v>FEB</v>
          </cell>
          <cell r="L504">
            <v>1994</v>
          </cell>
          <cell r="M504" t="str">
            <v>OCC</v>
          </cell>
          <cell r="N504" t="str">
            <v>CARAPAN</v>
          </cell>
          <cell r="O504" t="str">
            <v>TER</v>
          </cell>
          <cell r="P504">
            <v>34366</v>
          </cell>
          <cell r="Q504">
            <v>0</v>
          </cell>
          <cell r="R504">
            <v>0</v>
          </cell>
          <cell r="S504">
            <v>0</v>
          </cell>
          <cell r="T504">
            <v>3.5000000000000003E-2</v>
          </cell>
          <cell r="U504">
            <v>0</v>
          </cell>
          <cell r="V504" t="str">
            <v>S</v>
          </cell>
          <cell r="W504" t="str">
            <v>MICH</v>
          </cell>
          <cell r="X504">
            <v>8.1000000000000003E-2</v>
          </cell>
          <cell r="Y504">
            <v>8.1000000000000003E-2</v>
          </cell>
          <cell r="Z504">
            <v>5.5500000000000001E-2</v>
          </cell>
          <cell r="AA504">
            <v>0.03</v>
          </cell>
          <cell r="AB504">
            <v>0.03</v>
          </cell>
          <cell r="AC504">
            <v>0.03</v>
          </cell>
          <cell r="AD504">
            <v>5.5500000000000001E-2</v>
          </cell>
          <cell r="AE504">
            <v>5.5500000000000001E-2</v>
          </cell>
          <cell r="AF504">
            <v>5.5500000000000001E-2</v>
          </cell>
          <cell r="AG504">
            <v>5.5500000000000001E-2</v>
          </cell>
          <cell r="AH504">
            <v>5.5500000000000001E-2</v>
          </cell>
          <cell r="AI504">
            <v>8.1000000000000003E-2</v>
          </cell>
          <cell r="AJ504">
            <v>5.3800000000000001E-2</v>
          </cell>
          <cell r="AK504">
            <v>5.3800000000000001E-2</v>
          </cell>
          <cell r="AL504">
            <v>5.3800000000000001E-2</v>
          </cell>
          <cell r="AM504">
            <v>5.3800000000000001E-2</v>
          </cell>
          <cell r="AN504">
            <v>5.3800000000000001E-2</v>
          </cell>
          <cell r="AO504">
            <v>5.3800000000000001E-2</v>
          </cell>
          <cell r="AP504">
            <v>5.3800000000000001E-2</v>
          </cell>
          <cell r="AQ504">
            <v>5.3800000000000001E-2</v>
          </cell>
          <cell r="AR504">
            <v>5.3800000000000001E-2</v>
          </cell>
          <cell r="AS504">
            <v>5.3800000000000001E-2</v>
          </cell>
          <cell r="AT504">
            <v>5.3800000000000001E-2</v>
          </cell>
          <cell r="AU504">
            <v>5.3800000000000001E-2</v>
          </cell>
          <cell r="AV504">
            <v>8.1000000000000003E-2</v>
          </cell>
          <cell r="AW504">
            <v>8.1000000000000003E-2</v>
          </cell>
          <cell r="AX504">
            <v>5.5500000000000001E-2</v>
          </cell>
          <cell r="AY504">
            <v>0.03</v>
          </cell>
          <cell r="AZ504">
            <v>0.03</v>
          </cell>
          <cell r="BA504">
            <v>0.03</v>
          </cell>
          <cell r="BB504">
            <v>5.5500000000000001E-2</v>
          </cell>
          <cell r="BC504">
            <v>5.5500000000000001E-2</v>
          </cell>
          <cell r="BD504">
            <v>5.5500000000000001E-2</v>
          </cell>
          <cell r="BE504">
            <v>5.5500000000000001E-2</v>
          </cell>
          <cell r="BF504">
            <v>5.5500000000000001E-2</v>
          </cell>
          <cell r="BG504">
            <v>8.1000000000000003E-2</v>
          </cell>
          <cell r="BH504">
            <v>5.3800000000000001E-2</v>
          </cell>
          <cell r="BI504">
            <v>5.3800000000000001E-2</v>
          </cell>
          <cell r="BJ504">
            <v>5.3800000000000001E-2</v>
          </cell>
          <cell r="BK504">
            <v>5.3800000000000001E-2</v>
          </cell>
          <cell r="BL504">
            <v>5.3800000000000001E-2</v>
          </cell>
          <cell r="BM504">
            <v>5.3800000000000001E-2</v>
          </cell>
          <cell r="BN504">
            <v>5.3800000000000001E-2</v>
          </cell>
          <cell r="BO504">
            <v>5.3800000000000001E-2</v>
          </cell>
          <cell r="BP504">
            <v>5.3800000000000001E-2</v>
          </cell>
          <cell r="BQ504">
            <v>5.3800000000000001E-2</v>
          </cell>
          <cell r="BR504">
            <v>5.3800000000000001E-2</v>
          </cell>
          <cell r="BS504">
            <v>5.3800000000000001E-2</v>
          </cell>
          <cell r="BT504" t="str">
            <v>CFE</v>
          </cell>
          <cell r="BU504" t="str">
            <v>INT</v>
          </cell>
          <cell r="BV504">
            <v>0</v>
          </cell>
          <cell r="BW504">
            <v>0</v>
          </cell>
          <cell r="BX504">
            <v>0</v>
          </cell>
          <cell r="BZ504">
            <v>0</v>
          </cell>
          <cell r="CB504">
            <v>0</v>
          </cell>
          <cell r="CC504">
            <v>0</v>
          </cell>
          <cell r="CD504">
            <v>0</v>
          </cell>
        </row>
        <row r="505">
          <cell r="A505">
            <v>1</v>
          </cell>
          <cell r="B505">
            <v>6</v>
          </cell>
          <cell r="C505" t="str">
            <v>ABR</v>
          </cell>
          <cell r="D505">
            <v>47574</v>
          </cell>
          <cell r="E505">
            <v>2030</v>
          </cell>
          <cell r="I505">
            <v>0</v>
          </cell>
          <cell r="J505">
            <v>0</v>
          </cell>
          <cell r="K505" t="str">
            <v>JUN</v>
          </cell>
          <cell r="L505">
            <v>1994</v>
          </cell>
          <cell r="M505" t="str">
            <v>ORI</v>
          </cell>
          <cell r="N505" t="str">
            <v>PUEBLA</v>
          </cell>
          <cell r="O505" t="str">
            <v>TER</v>
          </cell>
          <cell r="P505">
            <v>34486</v>
          </cell>
          <cell r="Q505">
            <v>0</v>
          </cell>
          <cell r="R505">
            <v>0</v>
          </cell>
          <cell r="S505">
            <v>0</v>
          </cell>
          <cell r="T505">
            <v>7.2999999999999995E-2</v>
          </cell>
          <cell r="U505">
            <v>2030</v>
          </cell>
          <cell r="V505" t="str">
            <v>S</v>
          </cell>
          <cell r="W505" t="str">
            <v>PUE</v>
          </cell>
          <cell r="X505">
            <v>9.5000000000000001E-2</v>
          </cell>
          <cell r="Y505">
            <v>9.5000000000000001E-2</v>
          </cell>
          <cell r="Z505">
            <v>6.25E-2</v>
          </cell>
          <cell r="AA505">
            <v>6.25E-2</v>
          </cell>
          <cell r="AB505">
            <v>6.25E-2</v>
          </cell>
          <cell r="AC505">
            <v>6.25E-2</v>
          </cell>
          <cell r="AD505">
            <v>9.5000000000000001E-2</v>
          </cell>
          <cell r="AE505">
            <v>6.25E-2</v>
          </cell>
          <cell r="AF505">
            <v>6.25E-2</v>
          </cell>
          <cell r="AG505">
            <v>0.03</v>
          </cell>
          <cell r="AH505">
            <v>6.25E-2</v>
          </cell>
          <cell r="AI505">
            <v>0.03</v>
          </cell>
          <cell r="AJ505">
            <v>1.83E-2</v>
          </cell>
          <cell r="AK505">
            <v>1.83E-2</v>
          </cell>
          <cell r="AL505">
            <v>1.83E-2</v>
          </cell>
          <cell r="AM505">
            <v>1.83E-2</v>
          </cell>
          <cell r="AN505">
            <v>1.83E-2</v>
          </cell>
          <cell r="AO505">
            <v>1.83E-2</v>
          </cell>
          <cell r="AP505">
            <v>1.83E-2</v>
          </cell>
          <cell r="AQ505">
            <v>1.83E-2</v>
          </cell>
          <cell r="AR505">
            <v>1.83E-2</v>
          </cell>
          <cell r="AS505">
            <v>1.83E-2</v>
          </cell>
          <cell r="AT505">
            <v>1.83E-2</v>
          </cell>
          <cell r="AU505">
            <v>1.83E-2</v>
          </cell>
          <cell r="AV505">
            <v>9.5000000000000001E-2</v>
          </cell>
          <cell r="AW505">
            <v>9.5000000000000001E-2</v>
          </cell>
          <cell r="AX505">
            <v>6.25E-2</v>
          </cell>
          <cell r="AY505">
            <v>6.25E-2</v>
          </cell>
          <cell r="AZ505">
            <v>6.25E-2</v>
          </cell>
          <cell r="BA505">
            <v>6.25E-2</v>
          </cell>
          <cell r="BB505">
            <v>9.5000000000000001E-2</v>
          </cell>
          <cell r="BC505">
            <v>6.25E-2</v>
          </cell>
          <cell r="BD505">
            <v>6.25E-2</v>
          </cell>
          <cell r="BE505">
            <v>0.03</v>
          </cell>
          <cell r="BF505">
            <v>6.25E-2</v>
          </cell>
          <cell r="BG505">
            <v>0.03</v>
          </cell>
          <cell r="BH505">
            <v>1.83E-2</v>
          </cell>
          <cell r="BI505">
            <v>1.83E-2</v>
          </cell>
          <cell r="BJ505">
            <v>1.83E-2</v>
          </cell>
          <cell r="BK505">
            <v>1.83E-2</v>
          </cell>
          <cell r="BL505">
            <v>1.83E-2</v>
          </cell>
          <cell r="BM505">
            <v>1.83E-2</v>
          </cell>
          <cell r="BN505">
            <v>1.83E-2</v>
          </cell>
          <cell r="BO505">
            <v>1.83E-2</v>
          </cell>
          <cell r="BP505">
            <v>1.83E-2</v>
          </cell>
          <cell r="BQ505">
            <v>1.83E-2</v>
          </cell>
          <cell r="BR505">
            <v>1.83E-2</v>
          </cell>
          <cell r="BS505">
            <v>1.83E-2</v>
          </cell>
          <cell r="BT505" t="str">
            <v>CFE</v>
          </cell>
          <cell r="BU505" t="str">
            <v>INT</v>
          </cell>
          <cell r="BV505">
            <v>0</v>
          </cell>
          <cell r="BW505">
            <v>0</v>
          </cell>
          <cell r="BX505">
            <v>0</v>
          </cell>
          <cell r="BZ505">
            <v>0</v>
          </cell>
          <cell r="CB505">
            <v>0</v>
          </cell>
          <cell r="CC505">
            <v>0</v>
          </cell>
          <cell r="CD505">
            <v>0</v>
          </cell>
        </row>
        <row r="506">
          <cell r="A506">
            <v>1</v>
          </cell>
          <cell r="B506">
            <v>8</v>
          </cell>
          <cell r="C506" t="str">
            <v>DIC</v>
          </cell>
          <cell r="D506">
            <v>47818</v>
          </cell>
          <cell r="E506">
            <v>2030</v>
          </cell>
          <cell r="F506" t="str">
            <v>PENAL  ISLAS  MARIAS</v>
          </cell>
          <cell r="G506">
            <v>2</v>
          </cell>
          <cell r="H506" t="str">
            <v>CI</v>
          </cell>
          <cell r="I506">
            <v>0.4</v>
          </cell>
          <cell r="J506">
            <v>0.4</v>
          </cell>
          <cell r="K506" t="str">
            <v>AGO</v>
          </cell>
          <cell r="L506">
            <v>1958</v>
          </cell>
          <cell r="M506" t="str">
            <v>AIS</v>
          </cell>
          <cell r="N506" t="str">
            <v>AIS</v>
          </cell>
          <cell r="O506" t="str">
            <v>TER</v>
          </cell>
          <cell r="P506">
            <v>21398</v>
          </cell>
          <cell r="Q506">
            <v>4.1000000000000002E-2</v>
          </cell>
          <cell r="R506">
            <v>0.10800000000000001</v>
          </cell>
          <cell r="S506">
            <v>0.32900000000000007</v>
          </cell>
          <cell r="T506">
            <v>5.7000000000000002E-2</v>
          </cell>
          <cell r="U506">
            <v>2030</v>
          </cell>
          <cell r="V506" t="str">
            <v>S</v>
          </cell>
          <cell r="W506" t="str">
            <v>MOV</v>
          </cell>
          <cell r="X506">
            <v>5.4800000000000001E-2</v>
          </cell>
          <cell r="Y506">
            <v>5.4800000000000001E-2</v>
          </cell>
          <cell r="Z506">
            <v>5.4800000000000001E-2</v>
          </cell>
          <cell r="AA506">
            <v>5.4800000000000001E-2</v>
          </cell>
          <cell r="AB506">
            <v>5.4800000000000001E-2</v>
          </cell>
          <cell r="AC506">
            <v>5.4800000000000001E-2</v>
          </cell>
          <cell r="AD506">
            <v>5.4800000000000001E-2</v>
          </cell>
          <cell r="AE506">
            <v>5.4800000000000001E-2</v>
          </cell>
          <cell r="AF506">
            <v>5.4800000000000001E-2</v>
          </cell>
          <cell r="AG506">
            <v>5.4800000000000001E-2</v>
          </cell>
          <cell r="AH506">
            <v>5.4800000000000001E-2</v>
          </cell>
          <cell r="AI506">
            <v>5.4800000000000001E-2</v>
          </cell>
          <cell r="AJ506">
            <v>0.27</v>
          </cell>
          <cell r="AK506">
            <v>0.27</v>
          </cell>
          <cell r="AL506">
            <v>0.27</v>
          </cell>
          <cell r="AM506">
            <v>0.27</v>
          </cell>
          <cell r="AN506">
            <v>0.27</v>
          </cell>
          <cell r="AO506">
            <v>0.27</v>
          </cell>
          <cell r="AP506">
            <v>0.27</v>
          </cell>
          <cell r="AQ506">
            <v>0.27</v>
          </cell>
          <cell r="AR506">
            <v>0.27</v>
          </cell>
          <cell r="AS506">
            <v>0.27</v>
          </cell>
          <cell r="AT506">
            <v>0.27</v>
          </cell>
          <cell r="AU506">
            <v>0.27</v>
          </cell>
          <cell r="AV506">
            <v>5.4800000000000001E-2</v>
          </cell>
          <cell r="AW506">
            <v>5.4800000000000001E-2</v>
          </cell>
          <cell r="AX506">
            <v>5.4800000000000001E-2</v>
          </cell>
          <cell r="AY506">
            <v>5.4800000000000001E-2</v>
          </cell>
          <cell r="AZ506">
            <v>5.4800000000000001E-2</v>
          </cell>
          <cell r="BA506">
            <v>5.4800000000000001E-2</v>
          </cell>
          <cell r="BB506">
            <v>5.4800000000000001E-2</v>
          </cell>
          <cell r="BC506">
            <v>5.4800000000000001E-2</v>
          </cell>
          <cell r="BD506">
            <v>5.4800000000000001E-2</v>
          </cell>
          <cell r="BE506">
            <v>5.4800000000000001E-2</v>
          </cell>
          <cell r="BF506">
            <v>5.4800000000000001E-2</v>
          </cell>
          <cell r="BG506">
            <v>5.4800000000000001E-2</v>
          </cell>
          <cell r="BH506">
            <v>0.27</v>
          </cell>
          <cell r="BI506">
            <v>0.27</v>
          </cell>
          <cell r="BJ506">
            <v>0.27</v>
          </cell>
          <cell r="BK506">
            <v>0.27</v>
          </cell>
          <cell r="BL506">
            <v>0.27</v>
          </cell>
          <cell r="BM506">
            <v>0.27</v>
          </cell>
          <cell r="BN506">
            <v>0.27</v>
          </cell>
          <cell r="BO506">
            <v>0.27</v>
          </cell>
          <cell r="BP506">
            <v>0.27</v>
          </cell>
          <cell r="BQ506">
            <v>0.27</v>
          </cell>
          <cell r="BR506">
            <v>0.27</v>
          </cell>
          <cell r="BS506">
            <v>0.27</v>
          </cell>
          <cell r="BT506" t="str">
            <v>CFE</v>
          </cell>
          <cell r="BU506" t="str">
            <v>AIS</v>
          </cell>
          <cell r="BV506">
            <v>4.1000000000000002E-2</v>
          </cell>
          <cell r="BW506">
            <v>4.1000000000000002E-2</v>
          </cell>
          <cell r="BX506">
            <v>0.03</v>
          </cell>
          <cell r="BZ506">
            <v>0</v>
          </cell>
          <cell r="CB506">
            <v>0.37720000000000004</v>
          </cell>
          <cell r="CC506">
            <v>0.4</v>
          </cell>
          <cell r="CD506">
            <v>0.4</v>
          </cell>
        </row>
        <row r="507">
          <cell r="A507">
            <v>1</v>
          </cell>
          <cell r="B507">
            <v>7</v>
          </cell>
          <cell r="C507" t="str">
            <v>DIC</v>
          </cell>
          <cell r="D507">
            <v>47818</v>
          </cell>
          <cell r="E507">
            <v>2030</v>
          </cell>
          <cell r="F507" t="str">
            <v>PENAL  ISLAS  MARIAS</v>
          </cell>
          <cell r="G507">
            <v>1</v>
          </cell>
          <cell r="H507" t="str">
            <v>CI</v>
          </cell>
          <cell r="I507">
            <v>0.4</v>
          </cell>
          <cell r="J507">
            <v>0.4</v>
          </cell>
          <cell r="K507" t="str">
            <v>JUL</v>
          </cell>
          <cell r="L507">
            <v>1958</v>
          </cell>
          <cell r="M507" t="str">
            <v>AIS</v>
          </cell>
          <cell r="N507" t="str">
            <v>AIS</v>
          </cell>
          <cell r="O507" t="str">
            <v>TER</v>
          </cell>
          <cell r="P507">
            <v>21367</v>
          </cell>
          <cell r="Q507">
            <v>4.1000000000000002E-2</v>
          </cell>
          <cell r="R507">
            <v>0.10800000000000001</v>
          </cell>
          <cell r="S507">
            <v>0.32900000000000007</v>
          </cell>
          <cell r="T507">
            <v>5.7000000000000002E-2</v>
          </cell>
          <cell r="U507">
            <v>2030</v>
          </cell>
          <cell r="V507" t="str">
            <v>S</v>
          </cell>
          <cell r="W507" t="str">
            <v>MOV</v>
          </cell>
          <cell r="X507">
            <v>5.4800000000000001E-2</v>
          </cell>
          <cell r="Y507">
            <v>5.4800000000000001E-2</v>
          </cell>
          <cell r="Z507">
            <v>5.4800000000000001E-2</v>
          </cell>
          <cell r="AA507">
            <v>5.4800000000000001E-2</v>
          </cell>
          <cell r="AB507">
            <v>5.4800000000000001E-2</v>
          </cell>
          <cell r="AC507">
            <v>5.4800000000000001E-2</v>
          </cell>
          <cell r="AD507">
            <v>5.4800000000000001E-2</v>
          </cell>
          <cell r="AE507">
            <v>5.4800000000000001E-2</v>
          </cell>
          <cell r="AF507">
            <v>5.4800000000000001E-2</v>
          </cell>
          <cell r="AG507">
            <v>5.4800000000000001E-2</v>
          </cell>
          <cell r="AH507">
            <v>5.4800000000000001E-2</v>
          </cell>
          <cell r="AI507">
            <v>5.4800000000000001E-2</v>
          </cell>
          <cell r="AJ507">
            <v>0.27</v>
          </cell>
          <cell r="AK507">
            <v>0.27</v>
          </cell>
          <cell r="AL507">
            <v>0.27</v>
          </cell>
          <cell r="AM507">
            <v>0.27</v>
          </cell>
          <cell r="AN507">
            <v>0.27</v>
          </cell>
          <cell r="AO507">
            <v>0.27</v>
          </cell>
          <cell r="AP507">
            <v>0.27</v>
          </cell>
          <cell r="AQ507">
            <v>0.27</v>
          </cell>
          <cell r="AR507">
            <v>0.27</v>
          </cell>
          <cell r="AS507">
            <v>0.27</v>
          </cell>
          <cell r="AT507">
            <v>0.27</v>
          </cell>
          <cell r="AU507">
            <v>0.27</v>
          </cell>
          <cell r="AV507">
            <v>5.4800000000000001E-2</v>
          </cell>
          <cell r="AW507">
            <v>5.4800000000000001E-2</v>
          </cell>
          <cell r="AX507">
            <v>5.4800000000000001E-2</v>
          </cell>
          <cell r="AY507">
            <v>5.4800000000000001E-2</v>
          </cell>
          <cell r="AZ507">
            <v>5.4800000000000001E-2</v>
          </cell>
          <cell r="BA507">
            <v>5.4800000000000001E-2</v>
          </cell>
          <cell r="BB507">
            <v>5.4800000000000001E-2</v>
          </cell>
          <cell r="BC507">
            <v>5.4800000000000001E-2</v>
          </cell>
          <cell r="BD507">
            <v>5.4800000000000001E-2</v>
          </cell>
          <cell r="BE507">
            <v>5.4800000000000001E-2</v>
          </cell>
          <cell r="BF507">
            <v>5.4800000000000001E-2</v>
          </cell>
          <cell r="BG507">
            <v>5.4800000000000001E-2</v>
          </cell>
          <cell r="BH507">
            <v>0.27</v>
          </cell>
          <cell r="BI507">
            <v>0.27</v>
          </cell>
          <cell r="BJ507">
            <v>0.27</v>
          </cell>
          <cell r="BK507">
            <v>0.27</v>
          </cell>
          <cell r="BL507">
            <v>0.27</v>
          </cell>
          <cell r="BM507">
            <v>0.27</v>
          </cell>
          <cell r="BN507">
            <v>0.27</v>
          </cell>
          <cell r="BO507">
            <v>0.27</v>
          </cell>
          <cell r="BP507">
            <v>0.27</v>
          </cell>
          <cell r="BQ507">
            <v>0.27</v>
          </cell>
          <cell r="BR507">
            <v>0.27</v>
          </cell>
          <cell r="BS507">
            <v>0.27</v>
          </cell>
          <cell r="BT507" t="str">
            <v>CFE</v>
          </cell>
          <cell r="BU507" t="str">
            <v>AIS</v>
          </cell>
          <cell r="BV507">
            <v>4.1000000000000002E-2</v>
          </cell>
          <cell r="BW507">
            <v>4.1000000000000002E-2</v>
          </cell>
          <cell r="BX507">
            <v>0.03</v>
          </cell>
          <cell r="BZ507">
            <v>0</v>
          </cell>
          <cell r="CB507">
            <v>0.37720000000000004</v>
          </cell>
          <cell r="CC507">
            <v>0.4</v>
          </cell>
          <cell r="CD507">
            <v>0.4</v>
          </cell>
        </row>
        <row r="515">
          <cell r="A515">
            <v>1</v>
          </cell>
          <cell r="B515">
            <v>10</v>
          </cell>
          <cell r="C515" t="str">
            <v>ABR</v>
          </cell>
          <cell r="D515">
            <v>42095</v>
          </cell>
          <cell r="E515">
            <v>2015</v>
          </cell>
          <cell r="F515" t="str">
            <v>SANTA   ROSALÍA</v>
          </cell>
          <cell r="G515" t="str">
            <v>3,4</v>
          </cell>
          <cell r="H515" t="str">
            <v>CI</v>
          </cell>
          <cell r="I515">
            <v>2.4</v>
          </cell>
          <cell r="J515">
            <v>2.4</v>
          </cell>
          <cell r="K515" t="str">
            <v>OCT</v>
          </cell>
          <cell r="L515">
            <v>1967</v>
          </cell>
          <cell r="M515" t="str">
            <v>AIS</v>
          </cell>
          <cell r="N515" t="str">
            <v>AIS</v>
          </cell>
          <cell r="O515" t="str">
            <v>TER</v>
          </cell>
          <cell r="P515">
            <v>24746</v>
          </cell>
          <cell r="Q515">
            <v>0.24599999999999997</v>
          </cell>
          <cell r="R515">
            <v>0.64800000000000002</v>
          </cell>
          <cell r="S515">
            <v>1.974</v>
          </cell>
          <cell r="T515">
            <v>5.7000000000000002E-2</v>
          </cell>
          <cell r="U515">
            <v>2015</v>
          </cell>
          <cell r="V515" t="str">
            <v>S</v>
          </cell>
          <cell r="W515" t="str">
            <v>BCS</v>
          </cell>
          <cell r="X515">
            <v>5.4800000000000001E-2</v>
          </cell>
          <cell r="Y515">
            <v>5.4800000000000001E-2</v>
          </cell>
          <cell r="Z515">
            <v>5.4800000000000001E-2</v>
          </cell>
          <cell r="AA515">
            <v>5.4800000000000001E-2</v>
          </cell>
          <cell r="AB515">
            <v>5.4800000000000001E-2</v>
          </cell>
          <cell r="AC515">
            <v>5.4800000000000001E-2</v>
          </cell>
          <cell r="AD515">
            <v>5.4800000000000001E-2</v>
          </cell>
          <cell r="AE515">
            <v>5.4800000000000001E-2</v>
          </cell>
          <cell r="AF515">
            <v>5.4800000000000001E-2</v>
          </cell>
          <cell r="AG515">
            <v>5.4800000000000001E-2</v>
          </cell>
          <cell r="AH515">
            <v>5.4800000000000001E-2</v>
          </cell>
          <cell r="AI515">
            <v>5.4800000000000001E-2</v>
          </cell>
          <cell r="AJ515">
            <v>0.27</v>
          </cell>
          <cell r="AK515">
            <v>0.27</v>
          </cell>
          <cell r="AL515">
            <v>0.27</v>
          </cell>
          <cell r="AM515">
            <v>0.27</v>
          </cell>
          <cell r="AN515">
            <v>0.27</v>
          </cell>
          <cell r="AO515">
            <v>0.27</v>
          </cell>
          <cell r="AP515">
            <v>0.27</v>
          </cell>
          <cell r="AQ515">
            <v>0.27</v>
          </cell>
          <cell r="AR515">
            <v>0.27</v>
          </cell>
          <cell r="AS515">
            <v>0.27</v>
          </cell>
          <cell r="AT515">
            <v>0.27</v>
          </cell>
          <cell r="AU515">
            <v>0.27</v>
          </cell>
          <cell r="AV515">
            <v>5.4800000000000001E-2</v>
          </cell>
          <cell r="AW515">
            <v>5.4800000000000001E-2</v>
          </cell>
          <cell r="AX515">
            <v>5.4800000000000001E-2</v>
          </cell>
          <cell r="AY515">
            <v>5.4800000000000001E-2</v>
          </cell>
          <cell r="AZ515">
            <v>5.4800000000000001E-2</v>
          </cell>
          <cell r="BA515">
            <v>5.4800000000000001E-2</v>
          </cell>
          <cell r="BB515">
            <v>5.4800000000000001E-2</v>
          </cell>
          <cell r="BC515">
            <v>5.4800000000000001E-2</v>
          </cell>
          <cell r="BD515">
            <v>5.4800000000000001E-2</v>
          </cell>
          <cell r="BE515">
            <v>5.4800000000000001E-2</v>
          </cell>
          <cell r="BF515">
            <v>5.4800000000000001E-2</v>
          </cell>
          <cell r="BG515">
            <v>5.4800000000000001E-2</v>
          </cell>
          <cell r="BH515">
            <v>0.27</v>
          </cell>
          <cell r="BI515">
            <v>0.27</v>
          </cell>
          <cell r="BJ515">
            <v>0.27</v>
          </cell>
          <cell r="BK515">
            <v>0.27</v>
          </cell>
          <cell r="BL515">
            <v>0.27</v>
          </cell>
          <cell r="BM515">
            <v>0.27</v>
          </cell>
          <cell r="BN515">
            <v>0.27</v>
          </cell>
          <cell r="BO515">
            <v>0.27</v>
          </cell>
          <cell r="BP515">
            <v>0.27</v>
          </cell>
          <cell r="BQ515">
            <v>0.27</v>
          </cell>
          <cell r="BR515">
            <v>0.27</v>
          </cell>
          <cell r="BS515">
            <v>0.27</v>
          </cell>
          <cell r="BT515" t="str">
            <v>CFE</v>
          </cell>
          <cell r="BU515" t="str">
            <v>AIS</v>
          </cell>
          <cell r="BV515">
            <v>0.24599999999999997</v>
          </cell>
          <cell r="BW515">
            <v>0.24599999999999997</v>
          </cell>
          <cell r="BX515">
            <v>0.18</v>
          </cell>
          <cell r="BZ515">
            <v>0</v>
          </cell>
          <cell r="CB515">
            <v>2.2631999999999999</v>
          </cell>
          <cell r="CC515">
            <v>2.4</v>
          </cell>
          <cell r="CD515">
            <v>2.4</v>
          </cell>
        </row>
        <row r="516">
          <cell r="A516">
            <v>1</v>
          </cell>
          <cell r="B516">
            <v>5</v>
          </cell>
          <cell r="C516" t="str">
            <v>DIC</v>
          </cell>
          <cell r="D516">
            <v>47818</v>
          </cell>
          <cell r="E516">
            <v>2030</v>
          </cell>
          <cell r="F516" t="str">
            <v>YÉCORA</v>
          </cell>
          <cell r="G516">
            <v>3</v>
          </cell>
          <cell r="H516" t="str">
            <v>CI</v>
          </cell>
          <cell r="I516">
            <v>0.7</v>
          </cell>
          <cell r="J516">
            <v>0.7</v>
          </cell>
          <cell r="K516" t="str">
            <v>MAY</v>
          </cell>
          <cell r="L516">
            <v>1982</v>
          </cell>
          <cell r="M516" t="str">
            <v>AIS</v>
          </cell>
          <cell r="N516" t="str">
            <v>AIS</v>
          </cell>
          <cell r="O516" t="str">
            <v>TER</v>
          </cell>
          <cell r="P516">
            <v>30072</v>
          </cell>
          <cell r="Q516">
            <v>7.1749999999999994E-2</v>
          </cell>
          <cell r="R516">
            <v>0</v>
          </cell>
          <cell r="S516">
            <v>0.57574999999999998</v>
          </cell>
          <cell r="T516">
            <v>5.7000000000000002E-2</v>
          </cell>
          <cell r="U516">
            <v>2030</v>
          </cell>
          <cell r="V516" t="str">
            <v>N</v>
          </cell>
          <cell r="W516" t="str">
            <v>SON</v>
          </cell>
          <cell r="X516">
            <v>4.1999999999999997E-3</v>
          </cell>
          <cell r="Y516">
            <v>4.1999999999999997E-3</v>
          </cell>
          <cell r="Z516">
            <v>4.1999999999999997E-3</v>
          </cell>
          <cell r="AA516">
            <v>4.1999999999999997E-3</v>
          </cell>
          <cell r="AB516">
            <v>4.1999999999999997E-3</v>
          </cell>
          <cell r="AC516">
            <v>4.1999999999999997E-3</v>
          </cell>
          <cell r="AD516">
            <v>4.1999999999999997E-3</v>
          </cell>
          <cell r="AE516">
            <v>4.1999999999999997E-3</v>
          </cell>
          <cell r="AF516">
            <v>4.1999999999999997E-3</v>
          </cell>
          <cell r="AG516">
            <v>4.1999999999999997E-3</v>
          </cell>
          <cell r="AH516">
            <v>4.1999999999999997E-3</v>
          </cell>
          <cell r="AI516">
            <v>4.1999999999999997E-3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4.1999999999999997E-3</v>
          </cell>
          <cell r="AW516">
            <v>4.1999999999999997E-3</v>
          </cell>
          <cell r="AX516">
            <v>4.1999999999999997E-3</v>
          </cell>
          <cell r="AY516">
            <v>4.1999999999999997E-3</v>
          </cell>
          <cell r="AZ516">
            <v>4.1999999999999997E-3</v>
          </cell>
          <cell r="BA516">
            <v>4.1999999999999997E-3</v>
          </cell>
          <cell r="BB516">
            <v>4.1999999999999997E-3</v>
          </cell>
          <cell r="BC516">
            <v>4.1999999999999997E-3</v>
          </cell>
          <cell r="BD516">
            <v>4.1999999999999997E-3</v>
          </cell>
          <cell r="BE516">
            <v>4.1999999999999997E-3</v>
          </cell>
          <cell r="BF516">
            <v>4.1999999999999997E-3</v>
          </cell>
          <cell r="BG516">
            <v>4.1999999999999997E-3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 t="str">
            <v>CFE</v>
          </cell>
          <cell r="BU516" t="str">
            <v>AIS</v>
          </cell>
          <cell r="BV516">
            <v>7.1749999999999994E-2</v>
          </cell>
          <cell r="BW516">
            <v>7.1749999999999994E-2</v>
          </cell>
          <cell r="BX516">
            <v>5.2499999999999998E-2</v>
          </cell>
          <cell r="BZ516">
            <v>0</v>
          </cell>
          <cell r="CB516">
            <v>0.66009999999999991</v>
          </cell>
          <cell r="CC516">
            <v>0.7</v>
          </cell>
          <cell r="CD516">
            <v>0.7</v>
          </cell>
        </row>
        <row r="520">
          <cell r="A520">
            <v>1</v>
          </cell>
          <cell r="B520">
            <v>5</v>
          </cell>
          <cell r="C520" t="str">
            <v>DIC</v>
          </cell>
          <cell r="D520">
            <v>47818</v>
          </cell>
          <cell r="E520">
            <v>2030</v>
          </cell>
          <cell r="F520" t="str">
            <v>LOS  PINOS</v>
          </cell>
          <cell r="G520">
            <v>1</v>
          </cell>
          <cell r="H520" t="str">
            <v>CI</v>
          </cell>
          <cell r="I520">
            <v>0.4</v>
          </cell>
          <cell r="J520">
            <v>0.4</v>
          </cell>
          <cell r="K520" t="str">
            <v>MAY</v>
          </cell>
          <cell r="L520">
            <v>1977</v>
          </cell>
          <cell r="M520" t="str">
            <v>AIS</v>
          </cell>
          <cell r="N520" t="str">
            <v>AIS</v>
          </cell>
          <cell r="O520" t="str">
            <v>TER</v>
          </cell>
          <cell r="P520">
            <v>28246</v>
          </cell>
          <cell r="Q520">
            <v>4.1000000000000002E-2</v>
          </cell>
          <cell r="R520">
            <v>0.10800000000000001</v>
          </cell>
          <cell r="S520">
            <v>0.32900000000000007</v>
          </cell>
          <cell r="T520">
            <v>5.7000000000000002E-2</v>
          </cell>
          <cell r="U520">
            <v>2030</v>
          </cell>
          <cell r="V520" t="str">
            <v>S</v>
          </cell>
          <cell r="W520" t="str">
            <v>MOV</v>
          </cell>
          <cell r="X520">
            <v>5.4800000000000001E-2</v>
          </cell>
          <cell r="Y520">
            <v>5.4800000000000001E-2</v>
          </cell>
          <cell r="Z520">
            <v>5.4800000000000001E-2</v>
          </cell>
          <cell r="AA520">
            <v>5.4800000000000001E-2</v>
          </cell>
          <cell r="AB520">
            <v>5.4800000000000001E-2</v>
          </cell>
          <cell r="AC520">
            <v>5.4800000000000001E-2</v>
          </cell>
          <cell r="AD520">
            <v>5.4800000000000001E-2</v>
          </cell>
          <cell r="AE520">
            <v>5.4800000000000001E-2</v>
          </cell>
          <cell r="AF520">
            <v>5.4800000000000001E-2</v>
          </cell>
          <cell r="AG520">
            <v>5.4800000000000001E-2</v>
          </cell>
          <cell r="AH520">
            <v>5.4800000000000001E-2</v>
          </cell>
          <cell r="AI520">
            <v>5.4800000000000001E-2</v>
          </cell>
          <cell r="AJ520">
            <v>0.27</v>
          </cell>
          <cell r="AK520">
            <v>0.27</v>
          </cell>
          <cell r="AL520">
            <v>0.27</v>
          </cell>
          <cell r="AM520">
            <v>0.27</v>
          </cell>
          <cell r="AN520">
            <v>0.27</v>
          </cell>
          <cell r="AO520">
            <v>0.27</v>
          </cell>
          <cell r="AP520">
            <v>0.27</v>
          </cell>
          <cell r="AQ520">
            <v>0.27</v>
          </cell>
          <cell r="AR520">
            <v>0.27</v>
          </cell>
          <cell r="AS520">
            <v>0.27</v>
          </cell>
          <cell r="AT520">
            <v>0.27</v>
          </cell>
          <cell r="AU520">
            <v>0.27</v>
          </cell>
          <cell r="AV520">
            <v>5.4800000000000001E-2</v>
          </cell>
          <cell r="AW520">
            <v>5.4800000000000001E-2</v>
          </cell>
          <cell r="AX520">
            <v>5.4800000000000001E-2</v>
          </cell>
          <cell r="AY520">
            <v>5.4800000000000001E-2</v>
          </cell>
          <cell r="AZ520">
            <v>5.4800000000000001E-2</v>
          </cell>
          <cell r="BA520">
            <v>5.4800000000000001E-2</v>
          </cell>
          <cell r="BB520">
            <v>5.4800000000000001E-2</v>
          </cell>
          <cell r="BC520">
            <v>5.4800000000000001E-2</v>
          </cell>
          <cell r="BD520">
            <v>5.4800000000000001E-2</v>
          </cell>
          <cell r="BE520">
            <v>5.4800000000000001E-2</v>
          </cell>
          <cell r="BF520">
            <v>5.4800000000000001E-2</v>
          </cell>
          <cell r="BG520">
            <v>5.4800000000000001E-2</v>
          </cell>
          <cell r="BH520">
            <v>0.27</v>
          </cell>
          <cell r="BI520">
            <v>0.27</v>
          </cell>
          <cell r="BJ520">
            <v>0.27</v>
          </cell>
          <cell r="BK520">
            <v>0.27</v>
          </cell>
          <cell r="BL520">
            <v>0.27</v>
          </cell>
          <cell r="BM520">
            <v>0.27</v>
          </cell>
          <cell r="BN520">
            <v>0.27</v>
          </cell>
          <cell r="BO520">
            <v>0.27</v>
          </cell>
          <cell r="BP520">
            <v>0.27</v>
          </cell>
          <cell r="BQ520">
            <v>0.27</v>
          </cell>
          <cell r="BR520">
            <v>0.27</v>
          </cell>
          <cell r="BS520">
            <v>0.27</v>
          </cell>
          <cell r="BT520" t="str">
            <v>CFE</v>
          </cell>
          <cell r="BU520" t="str">
            <v>AIS</v>
          </cell>
          <cell r="BV520">
            <v>4.1000000000000002E-2</v>
          </cell>
          <cell r="BW520">
            <v>4.1000000000000002E-2</v>
          </cell>
          <cell r="BX520">
            <v>0.03</v>
          </cell>
          <cell r="BZ520">
            <v>0</v>
          </cell>
          <cell r="CB520">
            <v>0.37720000000000004</v>
          </cell>
          <cell r="CC520">
            <v>0.4</v>
          </cell>
          <cell r="CD520">
            <v>0.4</v>
          </cell>
        </row>
        <row r="521">
          <cell r="A521">
            <v>1</v>
          </cell>
          <cell r="B521">
            <v>6</v>
          </cell>
          <cell r="C521" t="str">
            <v>DIC</v>
          </cell>
          <cell r="D521">
            <v>47818</v>
          </cell>
          <cell r="E521">
            <v>2030</v>
          </cell>
          <cell r="F521" t="str">
            <v>EDIFICIO   RÓDANO</v>
          </cell>
          <cell r="G521">
            <v>1</v>
          </cell>
          <cell r="H521" t="str">
            <v>CI</v>
          </cell>
          <cell r="I521">
            <v>0.3</v>
          </cell>
          <cell r="J521">
            <v>0.3</v>
          </cell>
          <cell r="K521" t="str">
            <v>JUN</v>
          </cell>
          <cell r="L521">
            <v>1978</v>
          </cell>
          <cell r="M521" t="str">
            <v>AIS</v>
          </cell>
          <cell r="N521" t="str">
            <v>AIS</v>
          </cell>
          <cell r="O521" t="str">
            <v>TER</v>
          </cell>
          <cell r="P521">
            <v>28642</v>
          </cell>
          <cell r="Q521">
            <v>3.0749999999999996E-2</v>
          </cell>
          <cell r="R521">
            <v>8.1000000000000003E-2</v>
          </cell>
          <cell r="S521">
            <v>0.24675</v>
          </cell>
          <cell r="T521">
            <v>5.7000000000000002E-2</v>
          </cell>
          <cell r="U521">
            <v>2030</v>
          </cell>
          <cell r="V521" t="str">
            <v>S</v>
          </cell>
          <cell r="W521" t="str">
            <v>MOV</v>
          </cell>
          <cell r="X521">
            <v>5.4800000000000001E-2</v>
          </cell>
          <cell r="Y521">
            <v>5.4800000000000001E-2</v>
          </cell>
          <cell r="Z521">
            <v>5.4800000000000001E-2</v>
          </cell>
          <cell r="AA521">
            <v>5.4800000000000001E-2</v>
          </cell>
          <cell r="AB521">
            <v>5.4800000000000001E-2</v>
          </cell>
          <cell r="AC521">
            <v>5.4800000000000001E-2</v>
          </cell>
          <cell r="AD521">
            <v>5.4800000000000001E-2</v>
          </cell>
          <cell r="AE521">
            <v>5.4800000000000001E-2</v>
          </cell>
          <cell r="AF521">
            <v>5.4800000000000001E-2</v>
          </cell>
          <cell r="AG521">
            <v>5.4800000000000001E-2</v>
          </cell>
          <cell r="AH521">
            <v>5.4800000000000001E-2</v>
          </cell>
          <cell r="AI521">
            <v>5.4800000000000001E-2</v>
          </cell>
          <cell r="AJ521">
            <v>0.27</v>
          </cell>
          <cell r="AK521">
            <v>0.27</v>
          </cell>
          <cell r="AL521">
            <v>0.27</v>
          </cell>
          <cell r="AM521">
            <v>0.27</v>
          </cell>
          <cell r="AN521">
            <v>0.27</v>
          </cell>
          <cell r="AO521">
            <v>0.27</v>
          </cell>
          <cell r="AP521">
            <v>0.27</v>
          </cell>
          <cell r="AQ521">
            <v>0.27</v>
          </cell>
          <cell r="AR521">
            <v>0.27</v>
          </cell>
          <cell r="AS521">
            <v>0.27</v>
          </cell>
          <cell r="AT521">
            <v>0.27</v>
          </cell>
          <cell r="AU521">
            <v>0.27</v>
          </cell>
          <cell r="AV521">
            <v>5.4800000000000001E-2</v>
          </cell>
          <cell r="AW521">
            <v>5.4800000000000001E-2</v>
          </cell>
          <cell r="AX521">
            <v>5.4800000000000001E-2</v>
          </cell>
          <cell r="AY521">
            <v>5.4800000000000001E-2</v>
          </cell>
          <cell r="AZ521">
            <v>5.4800000000000001E-2</v>
          </cell>
          <cell r="BA521">
            <v>5.4800000000000001E-2</v>
          </cell>
          <cell r="BB521">
            <v>5.4800000000000001E-2</v>
          </cell>
          <cell r="BC521">
            <v>5.4800000000000001E-2</v>
          </cell>
          <cell r="BD521">
            <v>5.4800000000000001E-2</v>
          </cell>
          <cell r="BE521">
            <v>5.4800000000000001E-2</v>
          </cell>
          <cell r="BF521">
            <v>5.4800000000000001E-2</v>
          </cell>
          <cell r="BG521">
            <v>5.4800000000000001E-2</v>
          </cell>
          <cell r="BH521">
            <v>0.27</v>
          </cell>
          <cell r="BI521">
            <v>0.27</v>
          </cell>
          <cell r="BJ521">
            <v>0.27</v>
          </cell>
          <cell r="BK521">
            <v>0.27</v>
          </cell>
          <cell r="BL521">
            <v>0.27</v>
          </cell>
          <cell r="BM521">
            <v>0.27</v>
          </cell>
          <cell r="BN521">
            <v>0.27</v>
          </cell>
          <cell r="BO521">
            <v>0.27</v>
          </cell>
          <cell r="BP521">
            <v>0.27</v>
          </cell>
          <cell r="BQ521">
            <v>0.27</v>
          </cell>
          <cell r="BR521">
            <v>0.27</v>
          </cell>
          <cell r="BS521">
            <v>0.27</v>
          </cell>
          <cell r="BT521" t="str">
            <v>CFE</v>
          </cell>
          <cell r="BU521" t="str">
            <v>AIS</v>
          </cell>
          <cell r="BV521">
            <v>3.0749999999999996E-2</v>
          </cell>
          <cell r="BW521">
            <v>3.0749999999999996E-2</v>
          </cell>
          <cell r="BX521">
            <v>2.2499999999999999E-2</v>
          </cell>
          <cell r="BZ521">
            <v>0</v>
          </cell>
          <cell r="CB521">
            <v>0.28289999999999998</v>
          </cell>
          <cell r="CC521">
            <v>0.3</v>
          </cell>
          <cell r="CD521">
            <v>0.3</v>
          </cell>
        </row>
        <row r="522">
          <cell r="A522">
            <v>1</v>
          </cell>
          <cell r="B522">
            <v>7</v>
          </cell>
          <cell r="C522" t="str">
            <v>DIC</v>
          </cell>
          <cell r="D522">
            <v>47818</v>
          </cell>
          <cell r="E522">
            <v>2030</v>
          </cell>
          <cell r="F522" t="str">
            <v>TALLER  PLANTAS  MÓVILES</v>
          </cell>
          <cell r="G522">
            <v>1</v>
          </cell>
          <cell r="H522" t="str">
            <v>CI</v>
          </cell>
          <cell r="I522">
            <v>0.15</v>
          </cell>
          <cell r="J522">
            <v>0.15</v>
          </cell>
          <cell r="K522" t="str">
            <v>JUL</v>
          </cell>
          <cell r="L522">
            <v>1979</v>
          </cell>
          <cell r="M522" t="str">
            <v>AIS</v>
          </cell>
          <cell r="N522" t="str">
            <v>AIS</v>
          </cell>
          <cell r="O522" t="str">
            <v>TER</v>
          </cell>
          <cell r="P522">
            <v>29037</v>
          </cell>
          <cell r="Q522">
            <v>1.5374999999999998E-2</v>
          </cell>
          <cell r="R522">
            <v>4.0500000000000001E-2</v>
          </cell>
          <cell r="S522">
            <v>0.123375</v>
          </cell>
          <cell r="T522">
            <v>5.7000000000000002E-2</v>
          </cell>
          <cell r="U522">
            <v>2030</v>
          </cell>
          <cell r="V522" t="str">
            <v>S</v>
          </cell>
          <cell r="W522" t="str">
            <v>MOV</v>
          </cell>
          <cell r="X522">
            <v>5.4800000000000001E-2</v>
          </cell>
          <cell r="Y522">
            <v>5.4800000000000001E-2</v>
          </cell>
          <cell r="Z522">
            <v>5.4800000000000001E-2</v>
          </cell>
          <cell r="AA522">
            <v>5.4800000000000001E-2</v>
          </cell>
          <cell r="AB522">
            <v>5.4800000000000001E-2</v>
          </cell>
          <cell r="AC522">
            <v>5.4800000000000001E-2</v>
          </cell>
          <cell r="AD522">
            <v>5.4800000000000001E-2</v>
          </cell>
          <cell r="AE522">
            <v>5.4800000000000001E-2</v>
          </cell>
          <cell r="AF522">
            <v>5.4800000000000001E-2</v>
          </cell>
          <cell r="AG522">
            <v>5.4800000000000001E-2</v>
          </cell>
          <cell r="AH522">
            <v>5.4800000000000001E-2</v>
          </cell>
          <cell r="AI522">
            <v>5.4800000000000001E-2</v>
          </cell>
          <cell r="AJ522">
            <v>0.27</v>
          </cell>
          <cell r="AK522">
            <v>0.27</v>
          </cell>
          <cell r="AL522">
            <v>0.27</v>
          </cell>
          <cell r="AM522">
            <v>0.27</v>
          </cell>
          <cell r="AN522">
            <v>0.27</v>
          </cell>
          <cell r="AO522">
            <v>0.27</v>
          </cell>
          <cell r="AP522">
            <v>0.27</v>
          </cell>
          <cell r="AQ522">
            <v>0.27</v>
          </cell>
          <cell r="AR522">
            <v>0.27</v>
          </cell>
          <cell r="AS522">
            <v>0.27</v>
          </cell>
          <cell r="AT522">
            <v>0.27</v>
          </cell>
          <cell r="AU522">
            <v>0.27</v>
          </cell>
          <cell r="AV522">
            <v>5.4800000000000001E-2</v>
          </cell>
          <cell r="AW522">
            <v>5.4800000000000001E-2</v>
          </cell>
          <cell r="AX522">
            <v>5.4800000000000001E-2</v>
          </cell>
          <cell r="AY522">
            <v>5.4800000000000001E-2</v>
          </cell>
          <cell r="AZ522">
            <v>5.4800000000000001E-2</v>
          </cell>
          <cell r="BA522">
            <v>5.4800000000000001E-2</v>
          </cell>
          <cell r="BB522">
            <v>5.4800000000000001E-2</v>
          </cell>
          <cell r="BC522">
            <v>5.4800000000000001E-2</v>
          </cell>
          <cell r="BD522">
            <v>5.4800000000000001E-2</v>
          </cell>
          <cell r="BE522">
            <v>5.4800000000000001E-2</v>
          </cell>
          <cell r="BF522">
            <v>5.4800000000000001E-2</v>
          </cell>
          <cell r="BG522">
            <v>5.4800000000000001E-2</v>
          </cell>
          <cell r="BH522">
            <v>0.27</v>
          </cell>
          <cell r="BI522">
            <v>0.27</v>
          </cell>
          <cell r="BJ522">
            <v>0.27</v>
          </cell>
          <cell r="BK522">
            <v>0.27</v>
          </cell>
          <cell r="BL522">
            <v>0.27</v>
          </cell>
          <cell r="BM522">
            <v>0.27</v>
          </cell>
          <cell r="BN522">
            <v>0.27</v>
          </cell>
          <cell r="BO522">
            <v>0.27</v>
          </cell>
          <cell r="BP522">
            <v>0.27</v>
          </cell>
          <cell r="BQ522">
            <v>0.27</v>
          </cell>
          <cell r="BR522">
            <v>0.27</v>
          </cell>
          <cell r="BS522">
            <v>0.27</v>
          </cell>
          <cell r="BT522" t="str">
            <v>CFE</v>
          </cell>
          <cell r="BU522" t="str">
            <v>AIS</v>
          </cell>
          <cell r="BV522">
            <v>1.5374999999999998E-2</v>
          </cell>
          <cell r="BW522">
            <v>1.5374999999999998E-2</v>
          </cell>
          <cell r="BX522">
            <v>1.125E-2</v>
          </cell>
          <cell r="BZ522">
            <v>0</v>
          </cell>
          <cell r="CB522">
            <v>0.14144999999999999</v>
          </cell>
          <cell r="CC522">
            <v>0.15</v>
          </cell>
          <cell r="CD522">
            <v>0.15</v>
          </cell>
        </row>
        <row r="523">
          <cell r="A523">
            <v>1</v>
          </cell>
          <cell r="B523">
            <v>0</v>
          </cell>
          <cell r="C523" t="str">
            <v>DIC</v>
          </cell>
          <cell r="D523">
            <v>47818</v>
          </cell>
          <cell r="E523">
            <v>2030</v>
          </cell>
          <cell r="I523">
            <v>0</v>
          </cell>
          <cell r="J523">
            <v>0</v>
          </cell>
          <cell r="O523" t="str">
            <v>TER</v>
          </cell>
          <cell r="Q523">
            <v>0</v>
          </cell>
          <cell r="R523">
            <v>0</v>
          </cell>
          <cell r="S523">
            <v>0</v>
          </cell>
          <cell r="T523">
            <v>5.7000000000000002E-2</v>
          </cell>
          <cell r="U523">
            <v>2030</v>
          </cell>
          <cell r="V523" t="str">
            <v>S</v>
          </cell>
          <cell r="W523" t="str">
            <v>MOV</v>
          </cell>
          <cell r="X523">
            <v>5.4800000000000001E-2</v>
          </cell>
          <cell r="Y523">
            <v>5.4800000000000001E-2</v>
          </cell>
          <cell r="Z523">
            <v>5.4800000000000001E-2</v>
          </cell>
          <cell r="AA523">
            <v>5.4800000000000001E-2</v>
          </cell>
          <cell r="AB523">
            <v>5.4800000000000001E-2</v>
          </cell>
          <cell r="AC523">
            <v>5.4800000000000001E-2</v>
          </cell>
          <cell r="AD523">
            <v>5.4800000000000001E-2</v>
          </cell>
          <cell r="AE523">
            <v>5.4800000000000001E-2</v>
          </cell>
          <cell r="AF523">
            <v>5.4800000000000001E-2</v>
          </cell>
          <cell r="AG523">
            <v>5.4800000000000001E-2</v>
          </cell>
          <cell r="AH523">
            <v>5.4800000000000001E-2</v>
          </cell>
          <cell r="AI523">
            <v>5.4800000000000001E-2</v>
          </cell>
          <cell r="AJ523">
            <v>0.27</v>
          </cell>
          <cell r="AK523">
            <v>0.27</v>
          </cell>
          <cell r="AL523">
            <v>0.27</v>
          </cell>
          <cell r="AM523">
            <v>0.27</v>
          </cell>
          <cell r="AN523">
            <v>0.27</v>
          </cell>
          <cell r="AO523">
            <v>0.27</v>
          </cell>
          <cell r="AP523">
            <v>0.27</v>
          </cell>
          <cell r="AQ523">
            <v>0.27</v>
          </cell>
          <cell r="AR523">
            <v>0.27</v>
          </cell>
          <cell r="AS523">
            <v>0.27</v>
          </cell>
          <cell r="AT523">
            <v>0.27</v>
          </cell>
          <cell r="AU523">
            <v>0.27</v>
          </cell>
          <cell r="AV523">
            <v>5.4800000000000001E-2</v>
          </cell>
          <cell r="AW523">
            <v>5.4800000000000001E-2</v>
          </cell>
          <cell r="AX523">
            <v>5.4800000000000001E-2</v>
          </cell>
          <cell r="AY523">
            <v>5.4800000000000001E-2</v>
          </cell>
          <cell r="AZ523">
            <v>5.4800000000000001E-2</v>
          </cell>
          <cell r="BA523">
            <v>5.4800000000000001E-2</v>
          </cell>
          <cell r="BB523">
            <v>5.4800000000000001E-2</v>
          </cell>
          <cell r="BC523">
            <v>5.4800000000000001E-2</v>
          </cell>
          <cell r="BD523">
            <v>5.4800000000000001E-2</v>
          </cell>
          <cell r="BE523">
            <v>5.4800000000000001E-2</v>
          </cell>
          <cell r="BF523">
            <v>5.4800000000000001E-2</v>
          </cell>
          <cell r="BG523">
            <v>5.4800000000000001E-2</v>
          </cell>
          <cell r="BH523">
            <v>0.27</v>
          </cell>
          <cell r="BI523">
            <v>0.27</v>
          </cell>
          <cell r="BJ523">
            <v>0.27</v>
          </cell>
          <cell r="BK523">
            <v>0.27</v>
          </cell>
          <cell r="BL523">
            <v>0.27</v>
          </cell>
          <cell r="BM523">
            <v>0.27</v>
          </cell>
          <cell r="BN523">
            <v>0.27</v>
          </cell>
          <cell r="BO523">
            <v>0.27</v>
          </cell>
          <cell r="BP523">
            <v>0.27</v>
          </cell>
          <cell r="BQ523">
            <v>0.27</v>
          </cell>
          <cell r="BR523">
            <v>0.27</v>
          </cell>
          <cell r="BS523">
            <v>0.27</v>
          </cell>
          <cell r="BT523" t="str">
            <v>CFE</v>
          </cell>
          <cell r="BU523" t="str">
            <v>INT</v>
          </cell>
          <cell r="BV523">
            <v>0</v>
          </cell>
          <cell r="BW523">
            <v>0</v>
          </cell>
          <cell r="BX523">
            <v>0</v>
          </cell>
          <cell r="BZ523">
            <v>0</v>
          </cell>
          <cell r="CB523">
            <v>0</v>
          </cell>
        </row>
        <row r="524">
          <cell r="A524">
            <v>1</v>
          </cell>
          <cell r="B524">
            <v>9</v>
          </cell>
          <cell r="C524" t="str">
            <v>DIC</v>
          </cell>
          <cell r="D524">
            <v>47818</v>
          </cell>
          <cell r="E524">
            <v>2030</v>
          </cell>
          <cell r="F524" t="str">
            <v>TALLER  PLANTAS  MÓVILES</v>
          </cell>
          <cell r="G524">
            <v>2</v>
          </cell>
          <cell r="H524" t="str">
            <v>CI</v>
          </cell>
          <cell r="I524">
            <v>0.15</v>
          </cell>
          <cell r="J524">
            <v>0.15</v>
          </cell>
          <cell r="K524" t="str">
            <v>SEP</v>
          </cell>
          <cell r="L524">
            <v>1981</v>
          </cell>
          <cell r="M524" t="str">
            <v>AIS</v>
          </cell>
          <cell r="N524" t="str">
            <v>AIS</v>
          </cell>
          <cell r="O524" t="str">
            <v>TER</v>
          </cell>
          <cell r="P524">
            <v>29830</v>
          </cell>
          <cell r="Q524">
            <v>1.5374999999999998E-2</v>
          </cell>
          <cell r="R524">
            <v>4.0500000000000001E-2</v>
          </cell>
          <cell r="S524">
            <v>0.123375</v>
          </cell>
          <cell r="T524">
            <v>5.7000000000000002E-2</v>
          </cell>
          <cell r="U524">
            <v>2030</v>
          </cell>
          <cell r="V524" t="str">
            <v>S</v>
          </cell>
          <cell r="W524" t="str">
            <v>MOV</v>
          </cell>
          <cell r="X524">
            <v>5.4800000000000001E-2</v>
          </cell>
          <cell r="Y524">
            <v>5.4800000000000001E-2</v>
          </cell>
          <cell r="Z524">
            <v>5.4800000000000001E-2</v>
          </cell>
          <cell r="AA524">
            <v>5.4800000000000001E-2</v>
          </cell>
          <cell r="AB524">
            <v>5.4800000000000001E-2</v>
          </cell>
          <cell r="AC524">
            <v>5.4800000000000001E-2</v>
          </cell>
          <cell r="AD524">
            <v>5.4800000000000001E-2</v>
          </cell>
          <cell r="AE524">
            <v>5.4800000000000001E-2</v>
          </cell>
          <cell r="AF524">
            <v>5.4800000000000001E-2</v>
          </cell>
          <cell r="AG524">
            <v>5.4800000000000001E-2</v>
          </cell>
          <cell r="AH524">
            <v>5.4800000000000001E-2</v>
          </cell>
          <cell r="AI524">
            <v>5.4800000000000001E-2</v>
          </cell>
          <cell r="AJ524">
            <v>0.27</v>
          </cell>
          <cell r="AK524">
            <v>0.27</v>
          </cell>
          <cell r="AL524">
            <v>0.27</v>
          </cell>
          <cell r="AM524">
            <v>0.27</v>
          </cell>
          <cell r="AN524">
            <v>0.27</v>
          </cell>
          <cell r="AO524">
            <v>0.27</v>
          </cell>
          <cell r="AP524">
            <v>0.27</v>
          </cell>
          <cell r="AQ524">
            <v>0.27</v>
          </cell>
          <cell r="AR524">
            <v>0.27</v>
          </cell>
          <cell r="AS524">
            <v>0.27</v>
          </cell>
          <cell r="AT524">
            <v>0.27</v>
          </cell>
          <cell r="AU524">
            <v>0.27</v>
          </cell>
          <cell r="AV524">
            <v>5.4800000000000001E-2</v>
          </cell>
          <cell r="AW524">
            <v>5.4800000000000001E-2</v>
          </cell>
          <cell r="AX524">
            <v>5.4800000000000001E-2</v>
          </cell>
          <cell r="AY524">
            <v>5.4800000000000001E-2</v>
          </cell>
          <cell r="AZ524">
            <v>5.4800000000000001E-2</v>
          </cell>
          <cell r="BA524">
            <v>5.4800000000000001E-2</v>
          </cell>
          <cell r="BB524">
            <v>5.4800000000000001E-2</v>
          </cell>
          <cell r="BC524">
            <v>5.4800000000000001E-2</v>
          </cell>
          <cell r="BD524">
            <v>5.4800000000000001E-2</v>
          </cell>
          <cell r="BE524">
            <v>5.4800000000000001E-2</v>
          </cell>
          <cell r="BF524">
            <v>5.4800000000000001E-2</v>
          </cell>
          <cell r="BG524">
            <v>5.4800000000000001E-2</v>
          </cell>
          <cell r="BH524">
            <v>0.27</v>
          </cell>
          <cell r="BI524">
            <v>0.27</v>
          </cell>
          <cell r="BJ524">
            <v>0.27</v>
          </cell>
          <cell r="BK524">
            <v>0.27</v>
          </cell>
          <cell r="BL524">
            <v>0.27</v>
          </cell>
          <cell r="BM524">
            <v>0.27</v>
          </cell>
          <cell r="BN524">
            <v>0.27</v>
          </cell>
          <cell r="BO524">
            <v>0.27</v>
          </cell>
          <cell r="BP524">
            <v>0.27</v>
          </cell>
          <cell r="BQ524">
            <v>0.27</v>
          </cell>
          <cell r="BR524">
            <v>0.27</v>
          </cell>
          <cell r="BS524">
            <v>0.27</v>
          </cell>
          <cell r="BT524" t="str">
            <v>CFE</v>
          </cell>
          <cell r="BU524" t="str">
            <v>AIS</v>
          </cell>
          <cell r="BV524">
            <v>1.5374999999999998E-2</v>
          </cell>
          <cell r="BW524">
            <v>1.5374999999999998E-2</v>
          </cell>
          <cell r="BX524">
            <v>1.125E-2</v>
          </cell>
          <cell r="BZ524">
            <v>0</v>
          </cell>
          <cell r="CB524">
            <v>0.14144999999999999</v>
          </cell>
          <cell r="CC524">
            <v>0.15</v>
          </cell>
          <cell r="CD524">
            <v>0.15</v>
          </cell>
        </row>
        <row r="525">
          <cell r="A525">
            <v>1</v>
          </cell>
          <cell r="B525">
            <v>10</v>
          </cell>
          <cell r="C525" t="str">
            <v>DIC</v>
          </cell>
          <cell r="D525">
            <v>47818</v>
          </cell>
          <cell r="E525">
            <v>2030</v>
          </cell>
          <cell r="F525" t="str">
            <v>TALLER  PLANTAS  MÓVILES</v>
          </cell>
          <cell r="G525">
            <v>7</v>
          </cell>
          <cell r="H525" t="str">
            <v>CI</v>
          </cell>
          <cell r="I525">
            <v>0.3</v>
          </cell>
          <cell r="J525">
            <v>0.3</v>
          </cell>
          <cell r="K525" t="str">
            <v>OCT</v>
          </cell>
          <cell r="L525">
            <v>1982</v>
          </cell>
          <cell r="M525" t="str">
            <v>AIS</v>
          </cell>
          <cell r="N525" t="str">
            <v>AIS</v>
          </cell>
          <cell r="O525" t="str">
            <v>TER</v>
          </cell>
          <cell r="P525">
            <v>30225</v>
          </cell>
          <cell r="Q525">
            <v>3.0749999999999996E-2</v>
          </cell>
          <cell r="R525">
            <v>8.1000000000000003E-2</v>
          </cell>
          <cell r="S525">
            <v>0.24675</v>
          </cell>
          <cell r="T525">
            <v>5.7000000000000002E-2</v>
          </cell>
          <cell r="U525">
            <v>2030</v>
          </cell>
          <cell r="V525" t="str">
            <v>S</v>
          </cell>
          <cell r="W525" t="str">
            <v>MOV</v>
          </cell>
          <cell r="X525">
            <v>5.4800000000000001E-2</v>
          </cell>
          <cell r="Y525">
            <v>5.4800000000000001E-2</v>
          </cell>
          <cell r="Z525">
            <v>5.4800000000000001E-2</v>
          </cell>
          <cell r="AA525">
            <v>5.4800000000000001E-2</v>
          </cell>
          <cell r="AB525">
            <v>5.4800000000000001E-2</v>
          </cell>
          <cell r="AC525">
            <v>5.4800000000000001E-2</v>
          </cell>
          <cell r="AD525">
            <v>5.4800000000000001E-2</v>
          </cell>
          <cell r="AE525">
            <v>5.4800000000000001E-2</v>
          </cell>
          <cell r="AF525">
            <v>5.4800000000000001E-2</v>
          </cell>
          <cell r="AG525">
            <v>5.4800000000000001E-2</v>
          </cell>
          <cell r="AH525">
            <v>5.4800000000000001E-2</v>
          </cell>
          <cell r="AI525">
            <v>5.4800000000000001E-2</v>
          </cell>
          <cell r="AJ525">
            <v>0.27</v>
          </cell>
          <cell r="AK525">
            <v>0.27</v>
          </cell>
          <cell r="AL525">
            <v>0.27</v>
          </cell>
          <cell r="AM525">
            <v>0.27</v>
          </cell>
          <cell r="AN525">
            <v>0.27</v>
          </cell>
          <cell r="AO525">
            <v>0.27</v>
          </cell>
          <cell r="AP525">
            <v>0.27</v>
          </cell>
          <cell r="AQ525">
            <v>0.27</v>
          </cell>
          <cell r="AR525">
            <v>0.27</v>
          </cell>
          <cell r="AS525">
            <v>0.27</v>
          </cell>
          <cell r="AT525">
            <v>0.27</v>
          </cell>
          <cell r="AU525">
            <v>0.27</v>
          </cell>
          <cell r="AV525">
            <v>5.4800000000000001E-2</v>
          </cell>
          <cell r="AW525">
            <v>5.4800000000000001E-2</v>
          </cell>
          <cell r="AX525">
            <v>5.4800000000000001E-2</v>
          </cell>
          <cell r="AY525">
            <v>5.4800000000000001E-2</v>
          </cell>
          <cell r="AZ525">
            <v>5.4800000000000001E-2</v>
          </cell>
          <cell r="BA525">
            <v>5.4800000000000001E-2</v>
          </cell>
          <cell r="BB525">
            <v>5.4800000000000001E-2</v>
          </cell>
          <cell r="BC525">
            <v>5.4800000000000001E-2</v>
          </cell>
          <cell r="BD525">
            <v>5.4800000000000001E-2</v>
          </cell>
          <cell r="BE525">
            <v>5.4800000000000001E-2</v>
          </cell>
          <cell r="BF525">
            <v>5.4800000000000001E-2</v>
          </cell>
          <cell r="BG525">
            <v>5.4800000000000001E-2</v>
          </cell>
          <cell r="BH525">
            <v>0.27</v>
          </cell>
          <cell r="BI525">
            <v>0.27</v>
          </cell>
          <cell r="BJ525">
            <v>0.27</v>
          </cell>
          <cell r="BK525">
            <v>0.27</v>
          </cell>
          <cell r="BL525">
            <v>0.27</v>
          </cell>
          <cell r="BM525">
            <v>0.27</v>
          </cell>
          <cell r="BN525">
            <v>0.27</v>
          </cell>
          <cell r="BO525">
            <v>0.27</v>
          </cell>
          <cell r="BP525">
            <v>0.27</v>
          </cell>
          <cell r="BQ525">
            <v>0.27</v>
          </cell>
          <cell r="BR525">
            <v>0.27</v>
          </cell>
          <cell r="BS525">
            <v>0.27</v>
          </cell>
          <cell r="BT525" t="str">
            <v>CFE</v>
          </cell>
          <cell r="BU525" t="str">
            <v>AIS</v>
          </cell>
          <cell r="BV525">
            <v>3.0749999999999996E-2</v>
          </cell>
          <cell r="BW525">
            <v>3.0749999999999996E-2</v>
          </cell>
          <cell r="BX525">
            <v>2.2499999999999999E-2</v>
          </cell>
          <cell r="BZ525">
            <v>0</v>
          </cell>
          <cell r="CB525">
            <v>0.28289999999999998</v>
          </cell>
          <cell r="CC525">
            <v>0.3</v>
          </cell>
          <cell r="CD525">
            <v>0.3</v>
          </cell>
        </row>
        <row r="527">
          <cell r="A527">
            <v>1</v>
          </cell>
          <cell r="B527">
            <v>1</v>
          </cell>
          <cell r="C527" t="str">
            <v>DIC</v>
          </cell>
          <cell r="D527">
            <v>47818</v>
          </cell>
          <cell r="E527">
            <v>2030</v>
          </cell>
          <cell r="F527" t="str">
            <v>P. H.   EL  CAJÓN</v>
          </cell>
          <cell r="G527">
            <v>1</v>
          </cell>
          <cell r="H527" t="str">
            <v>CI</v>
          </cell>
          <cell r="I527">
            <v>0.15</v>
          </cell>
          <cell r="J527">
            <v>0.15</v>
          </cell>
          <cell r="K527" t="str">
            <v>ENE</v>
          </cell>
          <cell r="L527">
            <v>1985</v>
          </cell>
          <cell r="M527" t="str">
            <v>AIS</v>
          </cell>
          <cell r="N527" t="str">
            <v>AIS</v>
          </cell>
          <cell r="O527" t="str">
            <v>TER</v>
          </cell>
          <cell r="P527">
            <v>31048</v>
          </cell>
          <cell r="Q527">
            <v>1.5374999999999998E-2</v>
          </cell>
          <cell r="R527">
            <v>4.0500000000000001E-2</v>
          </cell>
          <cell r="S527">
            <v>0.123375</v>
          </cell>
          <cell r="T527">
            <v>5.7000000000000002E-2</v>
          </cell>
          <cell r="U527">
            <v>2030</v>
          </cell>
          <cell r="V527" t="str">
            <v>S</v>
          </cell>
          <cell r="W527" t="str">
            <v>MOV</v>
          </cell>
          <cell r="X527">
            <v>5.4800000000000001E-2</v>
          </cell>
          <cell r="Y527">
            <v>5.4800000000000001E-2</v>
          </cell>
          <cell r="Z527">
            <v>5.4800000000000001E-2</v>
          </cell>
          <cell r="AA527">
            <v>5.4800000000000001E-2</v>
          </cell>
          <cell r="AB527">
            <v>5.4800000000000001E-2</v>
          </cell>
          <cell r="AC527">
            <v>5.4800000000000001E-2</v>
          </cell>
          <cell r="AD527">
            <v>5.4800000000000001E-2</v>
          </cell>
          <cell r="AE527">
            <v>5.4800000000000001E-2</v>
          </cell>
          <cell r="AF527">
            <v>5.4800000000000001E-2</v>
          </cell>
          <cell r="AG527">
            <v>5.4800000000000001E-2</v>
          </cell>
          <cell r="AH527">
            <v>5.4800000000000001E-2</v>
          </cell>
          <cell r="AI527">
            <v>5.4800000000000001E-2</v>
          </cell>
          <cell r="AJ527">
            <v>0.27</v>
          </cell>
          <cell r="AK527">
            <v>0.27</v>
          </cell>
          <cell r="AL527">
            <v>0.27</v>
          </cell>
          <cell r="AM527">
            <v>0.27</v>
          </cell>
          <cell r="AN527">
            <v>0.27</v>
          </cell>
          <cell r="AO527">
            <v>0.27</v>
          </cell>
          <cell r="AP527">
            <v>0.27</v>
          </cell>
          <cell r="AQ527">
            <v>0.27</v>
          </cell>
          <cell r="AR527">
            <v>0.27</v>
          </cell>
          <cell r="AS527">
            <v>0.27</v>
          </cell>
          <cell r="AT527">
            <v>0.27</v>
          </cell>
          <cell r="AU527">
            <v>0.27</v>
          </cell>
          <cell r="AV527">
            <v>5.4800000000000001E-2</v>
          </cell>
          <cell r="AW527">
            <v>5.4800000000000001E-2</v>
          </cell>
          <cell r="AX527">
            <v>5.4800000000000001E-2</v>
          </cell>
          <cell r="AY527">
            <v>5.4800000000000001E-2</v>
          </cell>
          <cell r="AZ527">
            <v>5.4800000000000001E-2</v>
          </cell>
          <cell r="BA527">
            <v>5.4800000000000001E-2</v>
          </cell>
          <cell r="BB527">
            <v>5.4800000000000001E-2</v>
          </cell>
          <cell r="BC527">
            <v>5.4800000000000001E-2</v>
          </cell>
          <cell r="BD527">
            <v>5.4800000000000001E-2</v>
          </cell>
          <cell r="BE527">
            <v>5.4800000000000001E-2</v>
          </cell>
          <cell r="BF527">
            <v>5.4800000000000001E-2</v>
          </cell>
          <cell r="BG527">
            <v>5.4800000000000001E-2</v>
          </cell>
          <cell r="BH527">
            <v>0.27</v>
          </cell>
          <cell r="BI527">
            <v>0.27</v>
          </cell>
          <cell r="BJ527">
            <v>0.27</v>
          </cell>
          <cell r="BK527">
            <v>0.27</v>
          </cell>
          <cell r="BL527">
            <v>0.27</v>
          </cell>
          <cell r="BM527">
            <v>0.27</v>
          </cell>
          <cell r="BN527">
            <v>0.27</v>
          </cell>
          <cell r="BO527">
            <v>0.27</v>
          </cell>
          <cell r="BP527">
            <v>0.27</v>
          </cell>
          <cell r="BQ527">
            <v>0.27</v>
          </cell>
          <cell r="BR527">
            <v>0.27</v>
          </cell>
          <cell r="BS527">
            <v>0.27</v>
          </cell>
          <cell r="BT527" t="str">
            <v>CFE</v>
          </cell>
          <cell r="BU527" t="str">
            <v>AIS</v>
          </cell>
          <cell r="BV527">
            <v>1.5374999999999998E-2</v>
          </cell>
          <cell r="BW527">
            <v>1.5374999999999998E-2</v>
          </cell>
          <cell r="BX527">
            <v>1.125E-2</v>
          </cell>
          <cell r="BZ527">
            <v>0</v>
          </cell>
          <cell r="CB527">
            <v>0.14144999999999999</v>
          </cell>
          <cell r="CC527">
            <v>0.15</v>
          </cell>
          <cell r="CD527">
            <v>0.15</v>
          </cell>
        </row>
        <row r="528">
          <cell r="A528">
            <v>1</v>
          </cell>
          <cell r="B528">
            <v>2</v>
          </cell>
          <cell r="C528" t="str">
            <v>DIC</v>
          </cell>
          <cell r="D528">
            <v>47818</v>
          </cell>
          <cell r="E528">
            <v>2030</v>
          </cell>
          <cell r="F528" t="str">
            <v>P. H.   EL  CAJÓN</v>
          </cell>
          <cell r="G528">
            <v>2</v>
          </cell>
          <cell r="H528" t="str">
            <v>CI</v>
          </cell>
          <cell r="I528">
            <v>0.15</v>
          </cell>
          <cell r="J528">
            <v>0.15</v>
          </cell>
          <cell r="K528" t="str">
            <v>FEB</v>
          </cell>
          <cell r="L528">
            <v>1986</v>
          </cell>
          <cell r="M528" t="str">
            <v>AIS</v>
          </cell>
          <cell r="N528" t="str">
            <v>AIS</v>
          </cell>
          <cell r="O528" t="str">
            <v>TER</v>
          </cell>
          <cell r="P528">
            <v>31444</v>
          </cell>
          <cell r="Q528">
            <v>1.5374999999999998E-2</v>
          </cell>
          <cell r="R528">
            <v>4.0500000000000001E-2</v>
          </cell>
          <cell r="S528">
            <v>0.123375</v>
          </cell>
          <cell r="T528">
            <v>5.7000000000000002E-2</v>
          </cell>
          <cell r="U528">
            <v>2030</v>
          </cell>
          <cell r="V528" t="str">
            <v>S</v>
          </cell>
          <cell r="W528" t="str">
            <v>MOV</v>
          </cell>
          <cell r="X528">
            <v>5.4800000000000001E-2</v>
          </cell>
          <cell r="Y528">
            <v>5.4800000000000001E-2</v>
          </cell>
          <cell r="Z528">
            <v>5.4800000000000001E-2</v>
          </cell>
          <cell r="AA528">
            <v>5.4800000000000001E-2</v>
          </cell>
          <cell r="AB528">
            <v>5.4800000000000001E-2</v>
          </cell>
          <cell r="AC528">
            <v>5.4800000000000001E-2</v>
          </cell>
          <cell r="AD528">
            <v>5.4800000000000001E-2</v>
          </cell>
          <cell r="AE528">
            <v>5.4800000000000001E-2</v>
          </cell>
          <cell r="AF528">
            <v>5.4800000000000001E-2</v>
          </cell>
          <cell r="AG528">
            <v>5.4800000000000001E-2</v>
          </cell>
          <cell r="AH528">
            <v>5.4800000000000001E-2</v>
          </cell>
          <cell r="AI528">
            <v>5.4800000000000001E-2</v>
          </cell>
          <cell r="AJ528">
            <v>0.27</v>
          </cell>
          <cell r="AK528">
            <v>0.27</v>
          </cell>
          <cell r="AL528">
            <v>0.27</v>
          </cell>
          <cell r="AM528">
            <v>0.27</v>
          </cell>
          <cell r="AN528">
            <v>0.27</v>
          </cell>
          <cell r="AO528">
            <v>0.27</v>
          </cell>
          <cell r="AP528">
            <v>0.27</v>
          </cell>
          <cell r="AQ528">
            <v>0.27</v>
          </cell>
          <cell r="AR528">
            <v>0.27</v>
          </cell>
          <cell r="AS528">
            <v>0.27</v>
          </cell>
          <cell r="AT528">
            <v>0.27</v>
          </cell>
          <cell r="AU528">
            <v>0.27</v>
          </cell>
          <cell r="AV528">
            <v>5.4800000000000001E-2</v>
          </cell>
          <cell r="AW528">
            <v>5.4800000000000001E-2</v>
          </cell>
          <cell r="AX528">
            <v>5.4800000000000001E-2</v>
          </cell>
          <cell r="AY528">
            <v>5.4800000000000001E-2</v>
          </cell>
          <cell r="AZ528">
            <v>5.4800000000000001E-2</v>
          </cell>
          <cell r="BA528">
            <v>5.4800000000000001E-2</v>
          </cell>
          <cell r="BB528">
            <v>5.4800000000000001E-2</v>
          </cell>
          <cell r="BC528">
            <v>5.4800000000000001E-2</v>
          </cell>
          <cell r="BD528">
            <v>5.4800000000000001E-2</v>
          </cell>
          <cell r="BE528">
            <v>5.4800000000000001E-2</v>
          </cell>
          <cell r="BF528">
            <v>5.4800000000000001E-2</v>
          </cell>
          <cell r="BG528">
            <v>5.4800000000000001E-2</v>
          </cell>
          <cell r="BH528">
            <v>0.27</v>
          </cell>
          <cell r="BI528">
            <v>0.27</v>
          </cell>
          <cell r="BJ528">
            <v>0.27</v>
          </cell>
          <cell r="BK528">
            <v>0.27</v>
          </cell>
          <cell r="BL528">
            <v>0.27</v>
          </cell>
          <cell r="BM528">
            <v>0.27</v>
          </cell>
          <cell r="BN528">
            <v>0.27</v>
          </cell>
          <cell r="BO528">
            <v>0.27</v>
          </cell>
          <cell r="BP528">
            <v>0.27</v>
          </cell>
          <cell r="BQ528">
            <v>0.27</v>
          </cell>
          <cell r="BR528">
            <v>0.27</v>
          </cell>
          <cell r="BS528">
            <v>0.27</v>
          </cell>
          <cell r="BT528" t="str">
            <v>CFE</v>
          </cell>
          <cell r="BU528" t="str">
            <v>AIS</v>
          </cell>
          <cell r="BV528">
            <v>1.5374999999999998E-2</v>
          </cell>
          <cell r="BW528">
            <v>1.5374999999999998E-2</v>
          </cell>
          <cell r="BX528">
            <v>1.125E-2</v>
          </cell>
          <cell r="BZ528">
            <v>0</v>
          </cell>
          <cell r="CB528">
            <v>0.14144999999999999</v>
          </cell>
          <cell r="CC528">
            <v>0.15</v>
          </cell>
          <cell r="CD528">
            <v>0.15</v>
          </cell>
        </row>
        <row r="529">
          <cell r="A529">
            <v>1</v>
          </cell>
          <cell r="B529">
            <v>3</v>
          </cell>
          <cell r="C529" t="str">
            <v>DIC</v>
          </cell>
          <cell r="D529">
            <v>47818</v>
          </cell>
          <cell r="E529">
            <v>2030</v>
          </cell>
          <cell r="F529" t="str">
            <v>NUEVO NOGALES</v>
          </cell>
          <cell r="G529">
            <v>1</v>
          </cell>
          <cell r="H529" t="str">
            <v>CI</v>
          </cell>
          <cell r="I529">
            <v>0.15</v>
          </cell>
          <cell r="J529">
            <v>0.15</v>
          </cell>
          <cell r="K529" t="str">
            <v>MAR</v>
          </cell>
          <cell r="L529">
            <v>1987</v>
          </cell>
          <cell r="M529" t="str">
            <v>AIS</v>
          </cell>
          <cell r="N529" t="str">
            <v>AIS</v>
          </cell>
          <cell r="O529" t="str">
            <v>TER</v>
          </cell>
          <cell r="P529">
            <v>31837</v>
          </cell>
          <cell r="Q529">
            <v>1.5374999999999998E-2</v>
          </cell>
          <cell r="R529">
            <v>4.0500000000000001E-2</v>
          </cell>
          <cell r="S529">
            <v>0.123375</v>
          </cell>
          <cell r="T529">
            <v>5.7000000000000002E-2</v>
          </cell>
          <cell r="U529">
            <v>2030</v>
          </cell>
          <cell r="V529" t="str">
            <v>N</v>
          </cell>
          <cell r="W529" t="str">
            <v>SON</v>
          </cell>
          <cell r="X529">
            <v>0.04</v>
          </cell>
          <cell r="Y529">
            <v>0.04</v>
          </cell>
          <cell r="Z529">
            <v>0.04</v>
          </cell>
          <cell r="AA529">
            <v>0.04</v>
          </cell>
          <cell r="AB529">
            <v>0.04</v>
          </cell>
          <cell r="AC529">
            <v>0.04</v>
          </cell>
          <cell r="AD529">
            <v>0.04</v>
          </cell>
          <cell r="AE529">
            <v>0.04</v>
          </cell>
          <cell r="AF529">
            <v>0.04</v>
          </cell>
          <cell r="AG529">
            <v>0.04</v>
          </cell>
          <cell r="AH529">
            <v>0.04</v>
          </cell>
          <cell r="AI529">
            <v>0.04</v>
          </cell>
          <cell r="AJ529">
            <v>0.27</v>
          </cell>
          <cell r="AK529">
            <v>0.27</v>
          </cell>
          <cell r="AL529">
            <v>0.27</v>
          </cell>
          <cell r="AM529">
            <v>0.27</v>
          </cell>
          <cell r="AN529">
            <v>0.27</v>
          </cell>
          <cell r="AO529">
            <v>0.27</v>
          </cell>
          <cell r="AP529">
            <v>0.27</v>
          </cell>
          <cell r="AQ529">
            <v>0.27</v>
          </cell>
          <cell r="AR529">
            <v>0.27</v>
          </cell>
          <cell r="AS529">
            <v>0.27</v>
          </cell>
          <cell r="AT529">
            <v>0.27</v>
          </cell>
          <cell r="AU529">
            <v>0.27</v>
          </cell>
          <cell r="AV529">
            <v>0.04</v>
          </cell>
          <cell r="AW529">
            <v>0.04</v>
          </cell>
          <cell r="AX529">
            <v>0.04</v>
          </cell>
          <cell r="AY529">
            <v>0.04</v>
          </cell>
          <cell r="AZ529">
            <v>0.04</v>
          </cell>
          <cell r="BA529">
            <v>0.04</v>
          </cell>
          <cell r="BB529">
            <v>0.04</v>
          </cell>
          <cell r="BC529">
            <v>0.04</v>
          </cell>
          <cell r="BD529">
            <v>0.04</v>
          </cell>
          <cell r="BE529">
            <v>0.04</v>
          </cell>
          <cell r="BF529">
            <v>0.04</v>
          </cell>
          <cell r="BG529">
            <v>0.04</v>
          </cell>
          <cell r="BH529">
            <v>0.27</v>
          </cell>
          <cell r="BI529">
            <v>0.27</v>
          </cell>
          <cell r="BJ529">
            <v>0.27</v>
          </cell>
          <cell r="BK529">
            <v>0.27</v>
          </cell>
          <cell r="BL529">
            <v>0.27</v>
          </cell>
          <cell r="BM529">
            <v>0.27</v>
          </cell>
          <cell r="BN529">
            <v>0.27</v>
          </cell>
          <cell r="BO529">
            <v>0.27</v>
          </cell>
          <cell r="BP529">
            <v>0.27</v>
          </cell>
          <cell r="BQ529">
            <v>0.27</v>
          </cell>
          <cell r="BR529">
            <v>0.27</v>
          </cell>
          <cell r="BS529">
            <v>0.27</v>
          </cell>
          <cell r="BT529" t="str">
            <v>CFE</v>
          </cell>
          <cell r="BU529" t="str">
            <v>AIS</v>
          </cell>
          <cell r="BV529">
            <v>1.5374999999999998E-2</v>
          </cell>
          <cell r="BW529">
            <v>1.5374999999999998E-2</v>
          </cell>
          <cell r="BX529">
            <v>1.125E-2</v>
          </cell>
          <cell r="BZ529">
            <v>0</v>
          </cell>
          <cell r="CB529">
            <v>0.14144999999999999</v>
          </cell>
          <cell r="CC529">
            <v>0.15</v>
          </cell>
          <cell r="CD529">
            <v>0.15</v>
          </cell>
        </row>
        <row r="530">
          <cell r="A530">
            <v>1</v>
          </cell>
          <cell r="B530">
            <v>0</v>
          </cell>
          <cell r="C530" t="str">
            <v>DIC</v>
          </cell>
          <cell r="D530">
            <v>47818</v>
          </cell>
          <cell r="E530">
            <v>2030</v>
          </cell>
          <cell r="O530" t="str">
            <v>TER</v>
          </cell>
          <cell r="Q530">
            <v>0</v>
          </cell>
          <cell r="R530">
            <v>0</v>
          </cell>
          <cell r="S530">
            <v>0</v>
          </cell>
          <cell r="T530">
            <v>5.7000000000000002E-2</v>
          </cell>
          <cell r="U530">
            <v>2030</v>
          </cell>
          <cell r="V530" t="str">
            <v>S</v>
          </cell>
          <cell r="W530" t="str">
            <v>BCS</v>
          </cell>
          <cell r="X530">
            <v>5.4800000000000001E-2</v>
          </cell>
          <cell r="Y530">
            <v>5.4800000000000001E-2</v>
          </cell>
          <cell r="Z530">
            <v>5.4800000000000001E-2</v>
          </cell>
          <cell r="AA530">
            <v>5.4800000000000001E-2</v>
          </cell>
          <cell r="AB530">
            <v>5.4800000000000001E-2</v>
          </cell>
          <cell r="AC530">
            <v>5.4800000000000001E-2</v>
          </cell>
          <cell r="AD530">
            <v>5.4800000000000001E-2</v>
          </cell>
          <cell r="AE530">
            <v>5.4800000000000001E-2</v>
          </cell>
          <cell r="AF530">
            <v>5.4800000000000001E-2</v>
          </cell>
          <cell r="AG530">
            <v>5.4800000000000001E-2</v>
          </cell>
          <cell r="AH530">
            <v>5.4800000000000001E-2</v>
          </cell>
          <cell r="AI530">
            <v>5.4800000000000001E-2</v>
          </cell>
          <cell r="AJ530">
            <v>0.27</v>
          </cell>
          <cell r="AK530">
            <v>0.27</v>
          </cell>
          <cell r="AL530">
            <v>0.27</v>
          </cell>
          <cell r="AM530">
            <v>0.27</v>
          </cell>
          <cell r="AN530">
            <v>0.27</v>
          </cell>
          <cell r="AO530">
            <v>0.27</v>
          </cell>
          <cell r="AP530">
            <v>0.27</v>
          </cell>
          <cell r="AQ530">
            <v>0.27</v>
          </cell>
          <cell r="AR530">
            <v>0.27</v>
          </cell>
          <cell r="AS530">
            <v>0.27</v>
          </cell>
          <cell r="AT530">
            <v>0.27</v>
          </cell>
          <cell r="AU530">
            <v>0.27</v>
          </cell>
          <cell r="AV530">
            <v>5.4800000000000001E-2</v>
          </cell>
          <cell r="AW530">
            <v>5.4800000000000001E-2</v>
          </cell>
          <cell r="AX530">
            <v>5.4800000000000001E-2</v>
          </cell>
          <cell r="AY530">
            <v>5.4800000000000001E-2</v>
          </cell>
          <cell r="AZ530">
            <v>5.4800000000000001E-2</v>
          </cell>
          <cell r="BA530">
            <v>5.4800000000000001E-2</v>
          </cell>
          <cell r="BB530">
            <v>5.4800000000000001E-2</v>
          </cell>
          <cell r="BC530">
            <v>5.4800000000000001E-2</v>
          </cell>
          <cell r="BD530">
            <v>5.4800000000000001E-2</v>
          </cell>
          <cell r="BE530">
            <v>5.4800000000000001E-2</v>
          </cell>
          <cell r="BF530">
            <v>5.4800000000000001E-2</v>
          </cell>
          <cell r="BG530">
            <v>5.4800000000000001E-2</v>
          </cell>
          <cell r="BH530">
            <v>0.27</v>
          </cell>
          <cell r="BI530">
            <v>0.27</v>
          </cell>
          <cell r="BJ530">
            <v>0.27</v>
          </cell>
          <cell r="BK530">
            <v>0.27</v>
          </cell>
          <cell r="BL530">
            <v>0.27</v>
          </cell>
          <cell r="BM530">
            <v>0.27</v>
          </cell>
          <cell r="BN530">
            <v>0.27</v>
          </cell>
          <cell r="BO530">
            <v>0.27</v>
          </cell>
          <cell r="BP530">
            <v>0.27</v>
          </cell>
          <cell r="BQ530">
            <v>0.27</v>
          </cell>
          <cell r="BR530">
            <v>0.27</v>
          </cell>
          <cell r="BS530">
            <v>0.27</v>
          </cell>
          <cell r="BT530" t="str">
            <v>CFE</v>
          </cell>
          <cell r="BU530" t="str">
            <v>INT</v>
          </cell>
          <cell r="BV530">
            <v>0</v>
          </cell>
          <cell r="BW530">
            <v>0</v>
          </cell>
          <cell r="BX530">
            <v>0</v>
          </cell>
          <cell r="BZ530">
            <v>0</v>
          </cell>
          <cell r="CB530">
            <v>0</v>
          </cell>
        </row>
        <row r="532">
          <cell r="A532">
            <v>1</v>
          </cell>
          <cell r="B532">
            <v>6</v>
          </cell>
          <cell r="C532" t="str">
            <v>DIC</v>
          </cell>
          <cell r="D532">
            <v>47818</v>
          </cell>
          <cell r="E532">
            <v>2030</v>
          </cell>
          <cell r="F532" t="str">
            <v>PUEBLO NUEVO</v>
          </cell>
          <cell r="G532">
            <v>1</v>
          </cell>
          <cell r="H532" t="str">
            <v>CI</v>
          </cell>
          <cell r="I532">
            <v>0.8</v>
          </cell>
          <cell r="J532">
            <v>0.8</v>
          </cell>
          <cell r="K532" t="str">
            <v>JUN</v>
          </cell>
          <cell r="L532">
            <v>1990</v>
          </cell>
          <cell r="M532" t="str">
            <v>AIS</v>
          </cell>
          <cell r="N532" t="str">
            <v>AIS</v>
          </cell>
          <cell r="O532" t="str">
            <v>TER</v>
          </cell>
          <cell r="P532">
            <v>33025</v>
          </cell>
          <cell r="Q532">
            <v>8.2000000000000003E-2</v>
          </cell>
          <cell r="R532">
            <v>0.21600000000000003</v>
          </cell>
          <cell r="S532">
            <v>0.65800000000000014</v>
          </cell>
          <cell r="T532">
            <v>5.7000000000000002E-2</v>
          </cell>
          <cell r="U532">
            <v>2030</v>
          </cell>
          <cell r="V532" t="str">
            <v>S</v>
          </cell>
          <cell r="W532" t="str">
            <v>MOV</v>
          </cell>
          <cell r="X532">
            <v>5.4800000000000001E-2</v>
          </cell>
          <cell r="Y532">
            <v>5.4800000000000001E-2</v>
          </cell>
          <cell r="Z532">
            <v>5.4800000000000001E-2</v>
          </cell>
          <cell r="AA532">
            <v>5.4800000000000001E-2</v>
          </cell>
          <cell r="AB532">
            <v>5.4800000000000001E-2</v>
          </cell>
          <cell r="AC532">
            <v>5.4800000000000001E-2</v>
          </cell>
          <cell r="AD532">
            <v>5.4800000000000001E-2</v>
          </cell>
          <cell r="AE532">
            <v>5.4800000000000001E-2</v>
          </cell>
          <cell r="AF532">
            <v>5.4800000000000001E-2</v>
          </cell>
          <cell r="AG532">
            <v>5.4800000000000001E-2</v>
          </cell>
          <cell r="AH532">
            <v>5.4800000000000001E-2</v>
          </cell>
          <cell r="AI532">
            <v>5.4800000000000001E-2</v>
          </cell>
          <cell r="AJ532">
            <v>0.27</v>
          </cell>
          <cell r="AK532">
            <v>0.27</v>
          </cell>
          <cell r="AL532">
            <v>0.27</v>
          </cell>
          <cell r="AM532">
            <v>0.27</v>
          </cell>
          <cell r="AN532">
            <v>0.27</v>
          </cell>
          <cell r="AO532">
            <v>0.27</v>
          </cell>
          <cell r="AP532">
            <v>0.27</v>
          </cell>
          <cell r="AQ532">
            <v>0.27</v>
          </cell>
          <cell r="AR532">
            <v>0.27</v>
          </cell>
          <cell r="AS532">
            <v>0.27</v>
          </cell>
          <cell r="AT532">
            <v>0.27</v>
          </cell>
          <cell r="AU532">
            <v>0.27</v>
          </cell>
          <cell r="AV532">
            <v>5.4800000000000001E-2</v>
          </cell>
          <cell r="AW532">
            <v>5.4800000000000001E-2</v>
          </cell>
          <cell r="AX532">
            <v>5.4800000000000001E-2</v>
          </cell>
          <cell r="AY532">
            <v>5.4800000000000001E-2</v>
          </cell>
          <cell r="AZ532">
            <v>5.4800000000000001E-2</v>
          </cell>
          <cell r="BA532">
            <v>5.4800000000000001E-2</v>
          </cell>
          <cell r="BB532">
            <v>5.4800000000000001E-2</v>
          </cell>
          <cell r="BC532">
            <v>5.4800000000000001E-2</v>
          </cell>
          <cell r="BD532">
            <v>5.4800000000000001E-2</v>
          </cell>
          <cell r="BE532">
            <v>5.4800000000000001E-2</v>
          </cell>
          <cell r="BF532">
            <v>5.4800000000000001E-2</v>
          </cell>
          <cell r="BG532">
            <v>5.4800000000000001E-2</v>
          </cell>
          <cell r="BH532">
            <v>0.27</v>
          </cell>
          <cell r="BI532">
            <v>0.27</v>
          </cell>
          <cell r="BJ532">
            <v>0.27</v>
          </cell>
          <cell r="BK532">
            <v>0.27</v>
          </cell>
          <cell r="BL532">
            <v>0.27</v>
          </cell>
          <cell r="BM532">
            <v>0.27</v>
          </cell>
          <cell r="BN532">
            <v>0.27</v>
          </cell>
          <cell r="BO532">
            <v>0.27</v>
          </cell>
          <cell r="BP532">
            <v>0.27</v>
          </cell>
          <cell r="BQ532">
            <v>0.27</v>
          </cell>
          <cell r="BR532">
            <v>0.27</v>
          </cell>
          <cell r="BS532">
            <v>0.27</v>
          </cell>
          <cell r="BT532" t="str">
            <v>CFE</v>
          </cell>
          <cell r="BU532" t="str">
            <v>AIS</v>
          </cell>
          <cell r="BV532">
            <v>8.2000000000000003E-2</v>
          </cell>
          <cell r="BW532">
            <v>8.2000000000000003E-2</v>
          </cell>
          <cell r="BX532">
            <v>0.06</v>
          </cell>
          <cell r="BZ532">
            <v>0</v>
          </cell>
          <cell r="CB532">
            <v>0.75440000000000007</v>
          </cell>
          <cell r="CC532">
            <v>0.8</v>
          </cell>
          <cell r="CD532">
            <v>0.8</v>
          </cell>
        </row>
        <row r="533">
          <cell r="A533">
            <v>1</v>
          </cell>
          <cell r="B533">
            <v>7</v>
          </cell>
          <cell r="C533" t="str">
            <v>DIC</v>
          </cell>
          <cell r="D533">
            <v>47818</v>
          </cell>
          <cell r="E533">
            <v>2030</v>
          </cell>
          <cell r="F533" t="str">
            <v>ALMACÉN  TENAYUCA</v>
          </cell>
          <cell r="G533">
            <v>1</v>
          </cell>
          <cell r="H533" t="str">
            <v>CI</v>
          </cell>
          <cell r="I533">
            <v>0.15</v>
          </cell>
          <cell r="J533">
            <v>0.15</v>
          </cell>
          <cell r="K533" t="str">
            <v>JUL</v>
          </cell>
          <cell r="L533">
            <v>1991</v>
          </cell>
          <cell r="M533" t="str">
            <v>AIS</v>
          </cell>
          <cell r="N533" t="str">
            <v>AIS</v>
          </cell>
          <cell r="O533" t="str">
            <v>TER</v>
          </cell>
          <cell r="P533">
            <v>33420</v>
          </cell>
          <cell r="Q533">
            <v>1.5374999999999998E-2</v>
          </cell>
          <cell r="R533">
            <v>4.0500000000000001E-2</v>
          </cell>
          <cell r="S533">
            <v>0.123375</v>
          </cell>
          <cell r="T533">
            <v>5.7000000000000002E-2</v>
          </cell>
          <cell r="U533">
            <v>2030</v>
          </cell>
          <cell r="V533" t="str">
            <v>S</v>
          </cell>
          <cell r="W533" t="str">
            <v>MOV</v>
          </cell>
          <cell r="X533">
            <v>5.4800000000000001E-2</v>
          </cell>
          <cell r="Y533">
            <v>5.4800000000000001E-2</v>
          </cell>
          <cell r="Z533">
            <v>5.4800000000000001E-2</v>
          </cell>
          <cell r="AA533">
            <v>5.4800000000000001E-2</v>
          </cell>
          <cell r="AB533">
            <v>5.4800000000000001E-2</v>
          </cell>
          <cell r="AC533">
            <v>5.4800000000000001E-2</v>
          </cell>
          <cell r="AD533">
            <v>5.4800000000000001E-2</v>
          </cell>
          <cell r="AE533">
            <v>5.4800000000000001E-2</v>
          </cell>
          <cell r="AF533">
            <v>5.4800000000000001E-2</v>
          </cell>
          <cell r="AG533">
            <v>5.4800000000000001E-2</v>
          </cell>
          <cell r="AH533">
            <v>5.4800000000000001E-2</v>
          </cell>
          <cell r="AI533">
            <v>5.4800000000000001E-2</v>
          </cell>
          <cell r="AJ533">
            <v>0.27</v>
          </cell>
          <cell r="AK533">
            <v>0.27</v>
          </cell>
          <cell r="AL533">
            <v>0.27</v>
          </cell>
          <cell r="AM533">
            <v>0.27</v>
          </cell>
          <cell r="AN533">
            <v>0.27</v>
          </cell>
          <cell r="AO533">
            <v>0.27</v>
          </cell>
          <cell r="AP533">
            <v>0.27</v>
          </cell>
          <cell r="AQ533">
            <v>0.27</v>
          </cell>
          <cell r="AR533">
            <v>0.27</v>
          </cell>
          <cell r="AS533">
            <v>0.27</v>
          </cell>
          <cell r="AT533">
            <v>0.27</v>
          </cell>
          <cell r="AU533">
            <v>0.27</v>
          </cell>
          <cell r="AV533">
            <v>5.4800000000000001E-2</v>
          </cell>
          <cell r="AW533">
            <v>5.4800000000000001E-2</v>
          </cell>
          <cell r="AX533">
            <v>5.4800000000000001E-2</v>
          </cell>
          <cell r="AY533">
            <v>5.4800000000000001E-2</v>
          </cell>
          <cell r="AZ533">
            <v>5.4800000000000001E-2</v>
          </cell>
          <cell r="BA533">
            <v>5.4800000000000001E-2</v>
          </cell>
          <cell r="BB533">
            <v>5.4800000000000001E-2</v>
          </cell>
          <cell r="BC533">
            <v>5.4800000000000001E-2</v>
          </cell>
          <cell r="BD533">
            <v>5.4800000000000001E-2</v>
          </cell>
          <cell r="BE533">
            <v>5.4800000000000001E-2</v>
          </cell>
          <cell r="BF533">
            <v>5.4800000000000001E-2</v>
          </cell>
          <cell r="BG533">
            <v>5.4800000000000001E-2</v>
          </cell>
          <cell r="BH533">
            <v>0.27</v>
          </cell>
          <cell r="BI533">
            <v>0.27</v>
          </cell>
          <cell r="BJ533">
            <v>0.27</v>
          </cell>
          <cell r="BK533">
            <v>0.27</v>
          </cell>
          <cell r="BL533">
            <v>0.27</v>
          </cell>
          <cell r="BM533">
            <v>0.27</v>
          </cell>
          <cell r="BN533">
            <v>0.27</v>
          </cell>
          <cell r="BO533">
            <v>0.27</v>
          </cell>
          <cell r="BP533">
            <v>0.27</v>
          </cell>
          <cell r="BQ533">
            <v>0.27</v>
          </cell>
          <cell r="BR533">
            <v>0.27</v>
          </cell>
          <cell r="BS533">
            <v>0.27</v>
          </cell>
          <cell r="BT533" t="str">
            <v>CFE</v>
          </cell>
          <cell r="BU533" t="str">
            <v>AIS</v>
          </cell>
          <cell r="BV533">
            <v>1.5374999999999998E-2</v>
          </cell>
          <cell r="BW533">
            <v>1.5374999999999998E-2</v>
          </cell>
          <cell r="BX533">
            <v>1.125E-2</v>
          </cell>
          <cell r="BZ533">
            <v>0</v>
          </cell>
          <cell r="CB533">
            <v>0.14144999999999999</v>
          </cell>
          <cell r="CC533">
            <v>0.15</v>
          </cell>
          <cell r="CD533">
            <v>0.15</v>
          </cell>
        </row>
        <row r="535">
          <cell r="A535">
            <v>1</v>
          </cell>
          <cell r="B535">
            <v>0</v>
          </cell>
          <cell r="C535" t="str">
            <v>DIC</v>
          </cell>
          <cell r="D535">
            <v>47818</v>
          </cell>
          <cell r="E535">
            <v>2030</v>
          </cell>
          <cell r="O535" t="str">
            <v>TER</v>
          </cell>
          <cell r="Q535">
            <v>0</v>
          </cell>
          <cell r="R535">
            <v>0</v>
          </cell>
          <cell r="S535">
            <v>0</v>
          </cell>
          <cell r="T535">
            <v>5.7000000000000002E-2</v>
          </cell>
          <cell r="U535">
            <v>2030</v>
          </cell>
          <cell r="V535" t="str">
            <v>N</v>
          </cell>
          <cell r="W535" t="str">
            <v>BCS</v>
          </cell>
          <cell r="X535">
            <v>0.1</v>
          </cell>
          <cell r="Y535">
            <v>0.1</v>
          </cell>
          <cell r="Z535">
            <v>0.1</v>
          </cell>
          <cell r="AA535">
            <v>0.1</v>
          </cell>
          <cell r="AB535">
            <v>0.1</v>
          </cell>
          <cell r="AC535">
            <v>0.1</v>
          </cell>
          <cell r="AD535">
            <v>0.1</v>
          </cell>
          <cell r="AE535">
            <v>0.1</v>
          </cell>
          <cell r="AF535">
            <v>0.1</v>
          </cell>
          <cell r="AG535">
            <v>0.1</v>
          </cell>
          <cell r="AH535">
            <v>0.1</v>
          </cell>
          <cell r="AI535">
            <v>0.1</v>
          </cell>
          <cell r="AJ535">
            <v>0.4</v>
          </cell>
          <cell r="AK535">
            <v>0.4</v>
          </cell>
          <cell r="AL535">
            <v>0.4</v>
          </cell>
          <cell r="AM535">
            <v>0.4</v>
          </cell>
          <cell r="AN535">
            <v>0.4</v>
          </cell>
          <cell r="AO535">
            <v>0.4</v>
          </cell>
          <cell r="AP535">
            <v>0.4</v>
          </cell>
          <cell r="AQ535">
            <v>0.4</v>
          </cell>
          <cell r="AR535">
            <v>0.4</v>
          </cell>
          <cell r="AS535">
            <v>0.4</v>
          </cell>
          <cell r="AT535">
            <v>0.4</v>
          </cell>
          <cell r="AU535">
            <v>0.4</v>
          </cell>
          <cell r="AV535">
            <v>0.1</v>
          </cell>
          <cell r="AW535">
            <v>0.1</v>
          </cell>
          <cell r="AX535">
            <v>0.1</v>
          </cell>
          <cell r="AY535">
            <v>0.1</v>
          </cell>
          <cell r="AZ535">
            <v>0.1</v>
          </cell>
          <cell r="BA535">
            <v>0.1</v>
          </cell>
          <cell r="BB535">
            <v>0.1</v>
          </cell>
          <cell r="BC535">
            <v>0.1</v>
          </cell>
          <cell r="BD535">
            <v>0.1</v>
          </cell>
          <cell r="BE535">
            <v>0.1</v>
          </cell>
          <cell r="BF535">
            <v>0.1</v>
          </cell>
          <cell r="BG535">
            <v>0.1</v>
          </cell>
          <cell r="BH535">
            <v>0.4</v>
          </cell>
          <cell r="BI535">
            <v>0.4</v>
          </cell>
          <cell r="BJ535">
            <v>0.4</v>
          </cell>
          <cell r="BK535">
            <v>0.4</v>
          </cell>
          <cell r="BL535">
            <v>0.4</v>
          </cell>
          <cell r="BM535">
            <v>0.4</v>
          </cell>
          <cell r="BN535">
            <v>0.4</v>
          </cell>
          <cell r="BO535">
            <v>0.4</v>
          </cell>
          <cell r="BP535">
            <v>0.4</v>
          </cell>
          <cell r="BQ535">
            <v>0.4</v>
          </cell>
          <cell r="BR535">
            <v>0.4</v>
          </cell>
          <cell r="BS535">
            <v>0.4</v>
          </cell>
          <cell r="BT535" t="str">
            <v>CFE</v>
          </cell>
          <cell r="BU535" t="str">
            <v>INT</v>
          </cell>
          <cell r="BV535">
            <v>0</v>
          </cell>
          <cell r="BW535">
            <v>0</v>
          </cell>
          <cell r="BX535">
            <v>0</v>
          </cell>
          <cell r="BZ535">
            <v>0</v>
          </cell>
          <cell r="CB535">
            <v>0</v>
          </cell>
        </row>
        <row r="536">
          <cell r="A536">
            <v>1</v>
          </cell>
          <cell r="B536">
            <v>6</v>
          </cell>
          <cell r="C536" t="str">
            <v>DIC</v>
          </cell>
          <cell r="D536">
            <v>47818</v>
          </cell>
          <cell r="E536">
            <v>2030</v>
          </cell>
          <cell r="F536" t="str">
            <v>SAMALAYUCA</v>
          </cell>
          <cell r="G536">
            <v>3</v>
          </cell>
          <cell r="H536" t="str">
            <v>CC</v>
          </cell>
          <cell r="I536">
            <v>114.4</v>
          </cell>
          <cell r="J536">
            <v>114.4</v>
          </cell>
          <cell r="K536" t="str">
            <v>JUN</v>
          </cell>
          <cell r="L536">
            <v>1998</v>
          </cell>
          <cell r="M536" t="str">
            <v>NTE</v>
          </cell>
          <cell r="N536" t="str">
            <v>JUAREZ</v>
          </cell>
          <cell r="O536" t="str">
            <v>TER</v>
          </cell>
          <cell r="P536">
            <v>35947</v>
          </cell>
          <cell r="Q536">
            <v>6.7724800000000007</v>
          </cell>
          <cell r="R536">
            <v>1.1668800000000001</v>
          </cell>
          <cell r="S536">
            <v>99.484535868139616</v>
          </cell>
          <cell r="T536">
            <v>3.3000000000000002E-2</v>
          </cell>
          <cell r="U536">
            <v>2030</v>
          </cell>
          <cell r="V536" t="str">
            <v>N</v>
          </cell>
          <cell r="W536" t="str">
            <v>CHIH</v>
          </cell>
          <cell r="X536">
            <v>0.12790000000000001</v>
          </cell>
          <cell r="Y536">
            <v>0.12790000000000001</v>
          </cell>
          <cell r="Z536">
            <v>8.8599999999999998E-2</v>
          </cell>
          <cell r="AA536">
            <v>8.8599999999999998E-2</v>
          </cell>
          <cell r="AB536">
            <v>0.01</v>
          </cell>
          <cell r="AC536">
            <v>0.01</v>
          </cell>
          <cell r="AD536">
            <v>0.01</v>
          </cell>
          <cell r="AE536">
            <v>0.1009</v>
          </cell>
          <cell r="AF536">
            <v>0.1009</v>
          </cell>
          <cell r="AG536">
            <v>0.12790000000000001</v>
          </cell>
          <cell r="AH536">
            <v>0.12790000000000001</v>
          </cell>
          <cell r="AI536">
            <v>0.1009</v>
          </cell>
          <cell r="AJ536">
            <v>1.0200000000000001E-2</v>
          </cell>
          <cell r="AK536">
            <v>1.0200000000000001E-2</v>
          </cell>
          <cell r="AL536">
            <v>1.0200000000000001E-2</v>
          </cell>
          <cell r="AM536">
            <v>1.0200000000000001E-2</v>
          </cell>
          <cell r="AN536">
            <v>1.0200000000000001E-2</v>
          </cell>
          <cell r="AO536">
            <v>1.0200000000000001E-2</v>
          </cell>
          <cell r="AP536">
            <v>1.0200000000000001E-2</v>
          </cell>
          <cell r="AQ536">
            <v>1.0200000000000001E-2</v>
          </cell>
          <cell r="AR536">
            <v>1.0200000000000001E-2</v>
          </cell>
          <cell r="AS536">
            <v>1.0200000000000001E-2</v>
          </cell>
          <cell r="AT536">
            <v>1.0200000000000001E-2</v>
          </cell>
          <cell r="AU536">
            <v>1.0200000000000001E-2</v>
          </cell>
          <cell r="AV536">
            <v>0.12790000000000001</v>
          </cell>
          <cell r="AW536">
            <v>0.12790000000000001</v>
          </cell>
          <cell r="AX536">
            <v>8.8599999999999998E-2</v>
          </cell>
          <cell r="AY536">
            <v>8.8599999999999998E-2</v>
          </cell>
          <cell r="AZ536">
            <v>0.01</v>
          </cell>
          <cell r="BA536">
            <v>0.01</v>
          </cell>
          <cell r="BB536">
            <v>0.01</v>
          </cell>
          <cell r="BC536">
            <v>0.1009</v>
          </cell>
          <cell r="BD536">
            <v>0.1009</v>
          </cell>
          <cell r="BE536">
            <v>0.12790000000000001</v>
          </cell>
          <cell r="BF536">
            <v>0.12790000000000001</v>
          </cell>
          <cell r="BG536">
            <v>0.1009</v>
          </cell>
          <cell r="BH536">
            <v>1.0200000000000001E-2</v>
          </cell>
          <cell r="BI536">
            <v>1.0200000000000001E-2</v>
          </cell>
          <cell r="BJ536">
            <v>1.0200000000000001E-2</v>
          </cell>
          <cell r="BK536">
            <v>1.0200000000000001E-2</v>
          </cell>
          <cell r="BL536">
            <v>1.0200000000000001E-2</v>
          </cell>
          <cell r="BM536">
            <v>1.0200000000000001E-2</v>
          </cell>
          <cell r="BN536">
            <v>1.0200000000000001E-2</v>
          </cell>
          <cell r="BO536">
            <v>1.0200000000000001E-2</v>
          </cell>
          <cell r="BP536">
            <v>1.0200000000000001E-2</v>
          </cell>
          <cell r="BQ536">
            <v>1.0200000000000001E-2</v>
          </cell>
          <cell r="BR536">
            <v>1.0200000000000001E-2</v>
          </cell>
          <cell r="BS536">
            <v>1.0200000000000001E-2</v>
          </cell>
          <cell r="BT536" t="str">
            <v>CFE</v>
          </cell>
          <cell r="BU536" t="str">
            <v>INT</v>
          </cell>
          <cell r="BV536">
            <v>6.7724800000000007</v>
          </cell>
          <cell r="BW536">
            <v>6.7724800000000007</v>
          </cell>
          <cell r="BX536">
            <v>8.1429841318603877</v>
          </cell>
          <cell r="BY536">
            <v>0</v>
          </cell>
          <cell r="BZ536">
            <v>0</v>
          </cell>
          <cell r="CB536">
            <v>110.62480000000001</v>
          </cell>
          <cell r="CC536">
            <v>114.4</v>
          </cell>
          <cell r="CD536">
            <v>114.4</v>
          </cell>
        </row>
        <row r="537">
          <cell r="A537">
            <v>1</v>
          </cell>
          <cell r="B537">
            <v>9</v>
          </cell>
          <cell r="C537" t="str">
            <v>DIC</v>
          </cell>
          <cell r="D537">
            <v>47818</v>
          </cell>
          <cell r="E537">
            <v>2030</v>
          </cell>
          <cell r="F537" t="str">
            <v>SAMALAYUCA</v>
          </cell>
          <cell r="G537">
            <v>5</v>
          </cell>
          <cell r="H537" t="str">
            <v>CC</v>
          </cell>
          <cell r="I537">
            <v>114.4</v>
          </cell>
          <cell r="J537">
            <v>114.4</v>
          </cell>
          <cell r="K537" t="str">
            <v>SEP</v>
          </cell>
          <cell r="L537">
            <v>1998</v>
          </cell>
          <cell r="M537" t="str">
            <v>NTE</v>
          </cell>
          <cell r="N537" t="str">
            <v>JUAREZ</v>
          </cell>
          <cell r="O537" t="str">
            <v>TER</v>
          </cell>
          <cell r="P537">
            <v>36039</v>
          </cell>
          <cell r="Q537">
            <v>6.7724800000000007</v>
          </cell>
          <cell r="R537">
            <v>1.1668800000000001</v>
          </cell>
          <cell r="S537">
            <v>99.484535868139616</v>
          </cell>
          <cell r="T537">
            <v>3.3000000000000002E-2</v>
          </cell>
          <cell r="U537">
            <v>2030</v>
          </cell>
          <cell r="V537" t="str">
            <v>N</v>
          </cell>
          <cell r="W537" t="str">
            <v>CHIH</v>
          </cell>
          <cell r="X537">
            <v>0.12790000000000001</v>
          </cell>
          <cell r="Y537">
            <v>0.12790000000000001</v>
          </cell>
          <cell r="Z537">
            <v>8.8599999999999998E-2</v>
          </cell>
          <cell r="AA537">
            <v>8.8599999999999998E-2</v>
          </cell>
          <cell r="AB537">
            <v>0.01</v>
          </cell>
          <cell r="AC537">
            <v>0.01</v>
          </cell>
          <cell r="AD537">
            <v>0.01</v>
          </cell>
          <cell r="AE537">
            <v>0.1009</v>
          </cell>
          <cell r="AF537">
            <v>0.1009</v>
          </cell>
          <cell r="AG537">
            <v>0.12790000000000001</v>
          </cell>
          <cell r="AH537">
            <v>0.12790000000000001</v>
          </cell>
          <cell r="AI537">
            <v>0.1009</v>
          </cell>
          <cell r="AJ537">
            <v>1.0200000000000001E-2</v>
          </cell>
          <cell r="AK537">
            <v>1.0200000000000001E-2</v>
          </cell>
          <cell r="AL537">
            <v>1.0200000000000001E-2</v>
          </cell>
          <cell r="AM537">
            <v>1.0200000000000001E-2</v>
          </cell>
          <cell r="AN537">
            <v>1.0200000000000001E-2</v>
          </cell>
          <cell r="AO537">
            <v>1.0200000000000001E-2</v>
          </cell>
          <cell r="AP537">
            <v>1.0200000000000001E-2</v>
          </cell>
          <cell r="AQ537">
            <v>1.0200000000000001E-2</v>
          </cell>
          <cell r="AR537">
            <v>1.0200000000000001E-2</v>
          </cell>
          <cell r="AS537">
            <v>1.0200000000000001E-2</v>
          </cell>
          <cell r="AT537">
            <v>1.0200000000000001E-2</v>
          </cell>
          <cell r="AU537">
            <v>1.0200000000000001E-2</v>
          </cell>
          <cell r="AV537">
            <v>0.12790000000000001</v>
          </cell>
          <cell r="AW537">
            <v>0.12790000000000001</v>
          </cell>
          <cell r="AX537">
            <v>8.8599999999999998E-2</v>
          </cell>
          <cell r="AY537">
            <v>8.8599999999999998E-2</v>
          </cell>
          <cell r="AZ537">
            <v>0.01</v>
          </cell>
          <cell r="BA537">
            <v>0.01</v>
          </cell>
          <cell r="BB537">
            <v>0.01</v>
          </cell>
          <cell r="BC537">
            <v>0.1009</v>
          </cell>
          <cell r="BD537">
            <v>0.1009</v>
          </cell>
          <cell r="BE537">
            <v>0.12790000000000001</v>
          </cell>
          <cell r="BF537">
            <v>0.12790000000000001</v>
          </cell>
          <cell r="BG537">
            <v>0.1009</v>
          </cell>
          <cell r="BH537">
            <v>1.0200000000000001E-2</v>
          </cell>
          <cell r="BI537">
            <v>1.0200000000000001E-2</v>
          </cell>
          <cell r="BJ537">
            <v>1.0200000000000001E-2</v>
          </cell>
          <cell r="BK537">
            <v>1.0200000000000001E-2</v>
          </cell>
          <cell r="BL537">
            <v>1.0200000000000001E-2</v>
          </cell>
          <cell r="BM537">
            <v>1.0200000000000001E-2</v>
          </cell>
          <cell r="BN537">
            <v>1.0200000000000001E-2</v>
          </cell>
          <cell r="BO537">
            <v>1.0200000000000001E-2</v>
          </cell>
          <cell r="BP537">
            <v>1.0200000000000001E-2</v>
          </cell>
          <cell r="BQ537">
            <v>1.0200000000000001E-2</v>
          </cell>
          <cell r="BR537">
            <v>1.0200000000000001E-2</v>
          </cell>
          <cell r="BS537">
            <v>1.0200000000000001E-2</v>
          </cell>
          <cell r="BT537" t="str">
            <v>CFE</v>
          </cell>
          <cell r="BU537" t="str">
            <v>INT</v>
          </cell>
          <cell r="BV537">
            <v>6.7724800000000007</v>
          </cell>
          <cell r="BW537">
            <v>6.7724800000000007</v>
          </cell>
          <cell r="BX537">
            <v>8.1429841318603877</v>
          </cell>
          <cell r="BY537">
            <v>0</v>
          </cell>
          <cell r="BZ537">
            <v>0</v>
          </cell>
          <cell r="CB537">
            <v>110.62480000000001</v>
          </cell>
          <cell r="CC537">
            <v>114.4</v>
          </cell>
          <cell r="CD537">
            <v>114.4</v>
          </cell>
        </row>
        <row r="538">
          <cell r="A538">
            <v>1</v>
          </cell>
          <cell r="B538">
            <v>12</v>
          </cell>
          <cell r="C538" t="str">
            <v>DIC</v>
          </cell>
          <cell r="D538">
            <v>47818</v>
          </cell>
          <cell r="E538">
            <v>2030</v>
          </cell>
          <cell r="F538" t="str">
            <v>SAMALAYUCA</v>
          </cell>
          <cell r="G538">
            <v>7</v>
          </cell>
          <cell r="H538" t="str">
            <v>CC</v>
          </cell>
          <cell r="I538">
            <v>114.4</v>
          </cell>
          <cell r="J538">
            <v>114.4</v>
          </cell>
          <cell r="K538" t="str">
            <v>DIC</v>
          </cell>
          <cell r="L538">
            <v>1998</v>
          </cell>
          <cell r="M538" t="str">
            <v>NTE</v>
          </cell>
          <cell r="N538" t="str">
            <v>JUAREZ</v>
          </cell>
          <cell r="O538" t="str">
            <v>TER</v>
          </cell>
          <cell r="P538">
            <v>36130</v>
          </cell>
          <cell r="Q538">
            <v>6.7724800000000007</v>
          </cell>
          <cell r="R538">
            <v>1.1668800000000001</v>
          </cell>
          <cell r="S538">
            <v>99.484535868139616</v>
          </cell>
          <cell r="T538">
            <v>3.3000000000000002E-2</v>
          </cell>
          <cell r="U538">
            <v>2030</v>
          </cell>
          <cell r="V538" t="str">
            <v>N</v>
          </cell>
          <cell r="W538" t="str">
            <v>CHIH</v>
          </cell>
          <cell r="X538">
            <v>0.12790000000000001</v>
          </cell>
          <cell r="Y538">
            <v>0.12790000000000001</v>
          </cell>
          <cell r="Z538">
            <v>8.8599999999999998E-2</v>
          </cell>
          <cell r="AA538">
            <v>8.8599999999999998E-2</v>
          </cell>
          <cell r="AB538">
            <v>0.01</v>
          </cell>
          <cell r="AC538">
            <v>0.01</v>
          </cell>
          <cell r="AD538">
            <v>0.01</v>
          </cell>
          <cell r="AE538">
            <v>0.1009</v>
          </cell>
          <cell r="AF538">
            <v>0.1009</v>
          </cell>
          <cell r="AG538">
            <v>0.12790000000000001</v>
          </cell>
          <cell r="AH538">
            <v>0.12790000000000001</v>
          </cell>
          <cell r="AI538">
            <v>0.1009</v>
          </cell>
          <cell r="AJ538">
            <v>1.0200000000000001E-2</v>
          </cell>
          <cell r="AK538">
            <v>1.0200000000000001E-2</v>
          </cell>
          <cell r="AL538">
            <v>1.0200000000000001E-2</v>
          </cell>
          <cell r="AM538">
            <v>1.0200000000000001E-2</v>
          </cell>
          <cell r="AN538">
            <v>1.0200000000000001E-2</v>
          </cell>
          <cell r="AO538">
            <v>1.0200000000000001E-2</v>
          </cell>
          <cell r="AP538">
            <v>1.0200000000000001E-2</v>
          </cell>
          <cell r="AQ538">
            <v>1.0200000000000001E-2</v>
          </cell>
          <cell r="AR538">
            <v>1.0200000000000001E-2</v>
          </cell>
          <cell r="AS538">
            <v>1.0200000000000001E-2</v>
          </cell>
          <cell r="AT538">
            <v>1.0200000000000001E-2</v>
          </cell>
          <cell r="AU538">
            <v>1.0200000000000001E-2</v>
          </cell>
          <cell r="AV538">
            <v>0.12790000000000001</v>
          </cell>
          <cell r="AW538">
            <v>0.12790000000000001</v>
          </cell>
          <cell r="AX538">
            <v>8.8599999999999998E-2</v>
          </cell>
          <cell r="AY538">
            <v>8.8599999999999998E-2</v>
          </cell>
          <cell r="AZ538">
            <v>0.01</v>
          </cell>
          <cell r="BA538">
            <v>0.01</v>
          </cell>
          <cell r="BB538">
            <v>0.01</v>
          </cell>
          <cell r="BC538">
            <v>0.1009</v>
          </cell>
          <cell r="BD538">
            <v>0.1009</v>
          </cell>
          <cell r="BE538">
            <v>0.12790000000000001</v>
          </cell>
          <cell r="BF538">
            <v>0.12790000000000001</v>
          </cell>
          <cell r="BG538">
            <v>0.1009</v>
          </cell>
          <cell r="BH538">
            <v>1.0200000000000001E-2</v>
          </cell>
          <cell r="BI538">
            <v>1.0200000000000001E-2</v>
          </cell>
          <cell r="BJ538">
            <v>1.0200000000000001E-2</v>
          </cell>
          <cell r="BK538">
            <v>1.0200000000000001E-2</v>
          </cell>
          <cell r="BL538">
            <v>1.0200000000000001E-2</v>
          </cell>
          <cell r="BM538">
            <v>1.0200000000000001E-2</v>
          </cell>
          <cell r="BN538">
            <v>1.0200000000000001E-2</v>
          </cell>
          <cell r="BO538">
            <v>1.0200000000000001E-2</v>
          </cell>
          <cell r="BP538">
            <v>1.0200000000000001E-2</v>
          </cell>
          <cell r="BQ538">
            <v>1.0200000000000001E-2</v>
          </cell>
          <cell r="BR538">
            <v>1.0200000000000001E-2</v>
          </cell>
          <cell r="BS538">
            <v>1.0200000000000001E-2</v>
          </cell>
          <cell r="BT538" t="str">
            <v>CFE</v>
          </cell>
          <cell r="BU538" t="str">
            <v>INT</v>
          </cell>
          <cell r="BV538">
            <v>6.7724800000000007</v>
          </cell>
          <cell r="BW538">
            <v>6.7724800000000007</v>
          </cell>
          <cell r="BX538">
            <v>8.1429841318603877</v>
          </cell>
          <cell r="BY538">
            <v>0</v>
          </cell>
          <cell r="BZ538">
            <v>0</v>
          </cell>
          <cell r="CB538">
            <v>110.62480000000001</v>
          </cell>
          <cell r="CC538">
            <v>114.4</v>
          </cell>
          <cell r="CD538">
            <v>114.4</v>
          </cell>
        </row>
        <row r="539">
          <cell r="A539">
            <v>1</v>
          </cell>
          <cell r="B539">
            <v>12</v>
          </cell>
          <cell r="C539" t="str">
            <v>DIC</v>
          </cell>
          <cell r="D539">
            <v>47818</v>
          </cell>
          <cell r="E539">
            <v>2030</v>
          </cell>
          <cell r="F539" t="str">
            <v>EL SAUZ</v>
          </cell>
          <cell r="G539">
            <v>5</v>
          </cell>
          <cell r="H539" t="str">
            <v>CC</v>
          </cell>
          <cell r="I539">
            <v>129</v>
          </cell>
          <cell r="J539">
            <v>129</v>
          </cell>
          <cell r="K539" t="str">
            <v>DIC</v>
          </cell>
          <cell r="L539">
            <v>1998</v>
          </cell>
          <cell r="M539" t="str">
            <v>OCC</v>
          </cell>
          <cell r="N539" t="str">
            <v>QUERETARO</v>
          </cell>
          <cell r="O539" t="str">
            <v>TER</v>
          </cell>
          <cell r="P539">
            <v>36130</v>
          </cell>
          <cell r="Q539">
            <v>7.6368</v>
          </cell>
          <cell r="R539">
            <v>13.286999999999999</v>
          </cell>
          <cell r="S539">
            <v>112.1809888722903</v>
          </cell>
          <cell r="T539">
            <v>3.3000000000000002E-2</v>
          </cell>
          <cell r="U539">
            <v>2030</v>
          </cell>
          <cell r="V539" t="str">
            <v>S</v>
          </cell>
          <cell r="W539" t="str">
            <v>GTO</v>
          </cell>
          <cell r="X539">
            <v>9.0249999999999997E-2</v>
          </cell>
          <cell r="Y539">
            <v>9.0249999999999997E-2</v>
          </cell>
          <cell r="Z539">
            <v>6.3500000000000001E-2</v>
          </cell>
          <cell r="AA539">
            <v>6.3500000000000001E-2</v>
          </cell>
          <cell r="AB539">
            <v>0.01</v>
          </cell>
          <cell r="AC539">
            <v>0.01</v>
          </cell>
          <cell r="AD539">
            <v>0.01</v>
          </cell>
          <cell r="AE539">
            <v>0.1009</v>
          </cell>
          <cell r="AF539">
            <v>0.1009</v>
          </cell>
          <cell r="AG539">
            <v>9.0249999999999997E-2</v>
          </cell>
          <cell r="AH539">
            <v>9.0249999999999997E-2</v>
          </cell>
          <cell r="AI539">
            <v>0.1009</v>
          </cell>
          <cell r="AJ539">
            <v>0.10299999999999999</v>
          </cell>
          <cell r="AK539">
            <v>0.10299999999999999</v>
          </cell>
          <cell r="AL539">
            <v>0.10299999999999999</v>
          </cell>
          <cell r="AM539">
            <v>0.10299999999999999</v>
          </cell>
          <cell r="AN539">
            <v>0.10299999999999999</v>
          </cell>
          <cell r="AO539">
            <v>0.10299999999999999</v>
          </cell>
          <cell r="AP539">
            <v>0.10299999999999999</v>
          </cell>
          <cell r="AQ539">
            <v>0.10299999999999999</v>
          </cell>
          <cell r="AR539">
            <v>0.10299999999999999</v>
          </cell>
          <cell r="AS539">
            <v>0.10299999999999999</v>
          </cell>
          <cell r="AT539">
            <v>0.10299999999999999</v>
          </cell>
          <cell r="AU539">
            <v>0.10299999999999999</v>
          </cell>
          <cell r="AV539">
            <v>9.0249999999999997E-2</v>
          </cell>
          <cell r="AW539">
            <v>9.0249999999999997E-2</v>
          </cell>
          <cell r="AX539">
            <v>6.3500000000000001E-2</v>
          </cell>
          <cell r="AY539">
            <v>6.3500000000000001E-2</v>
          </cell>
          <cell r="AZ539">
            <v>0.01</v>
          </cell>
          <cell r="BA539">
            <v>0.01</v>
          </cell>
          <cell r="BB539">
            <v>0.01</v>
          </cell>
          <cell r="BC539">
            <v>0.1009</v>
          </cell>
          <cell r="BD539">
            <v>0.1009</v>
          </cell>
          <cell r="BE539">
            <v>9.0249999999999997E-2</v>
          </cell>
          <cell r="BF539">
            <v>9.0249999999999997E-2</v>
          </cell>
          <cell r="BG539">
            <v>0.1009</v>
          </cell>
          <cell r="BH539">
            <v>0.10299999999999999</v>
          </cell>
          <cell r="BI539">
            <v>0.10299999999999999</v>
          </cell>
          <cell r="BJ539">
            <v>0.10299999999999999</v>
          </cell>
          <cell r="BK539">
            <v>0.10299999999999999</v>
          </cell>
          <cell r="BL539">
            <v>0.10299999999999999</v>
          </cell>
          <cell r="BM539">
            <v>0.10299999999999999</v>
          </cell>
          <cell r="BN539">
            <v>0.10299999999999999</v>
          </cell>
          <cell r="BO539">
            <v>0.10299999999999999</v>
          </cell>
          <cell r="BP539">
            <v>0.10299999999999999</v>
          </cell>
          <cell r="BQ539">
            <v>0.10299999999999999</v>
          </cell>
          <cell r="BR539">
            <v>0.10299999999999999</v>
          </cell>
          <cell r="BS539">
            <v>0.10299999999999999</v>
          </cell>
          <cell r="BT539" t="str">
            <v>CFE</v>
          </cell>
          <cell r="BU539" t="str">
            <v>INT</v>
          </cell>
          <cell r="BV539">
            <v>7.6368</v>
          </cell>
          <cell r="BW539">
            <v>7.6368</v>
          </cell>
          <cell r="BX539">
            <v>9.1822111277097029</v>
          </cell>
          <cell r="BY539">
            <v>0</v>
          </cell>
          <cell r="BZ539">
            <v>0</v>
          </cell>
          <cell r="CB539">
            <v>124.74299999999999</v>
          </cell>
          <cell r="CC539">
            <v>129</v>
          </cell>
          <cell r="CD539">
            <v>129</v>
          </cell>
        </row>
        <row r="540">
          <cell r="A540">
            <v>1</v>
          </cell>
          <cell r="B540">
            <v>12</v>
          </cell>
          <cell r="C540" t="str">
            <v>DIC</v>
          </cell>
          <cell r="D540">
            <v>47818</v>
          </cell>
          <cell r="E540">
            <v>2030</v>
          </cell>
          <cell r="F540" t="str">
            <v>HERMOSILLO</v>
          </cell>
          <cell r="G540">
            <v>1</v>
          </cell>
          <cell r="H540" t="str">
            <v>CC</v>
          </cell>
          <cell r="I540">
            <v>227.02199999999999</v>
          </cell>
          <cell r="J540">
            <v>227.02199999999999</v>
          </cell>
          <cell r="K540" t="str">
            <v>DIC</v>
          </cell>
          <cell r="L540">
            <v>1998</v>
          </cell>
          <cell r="M540" t="str">
            <v>NOR</v>
          </cell>
          <cell r="N540" t="str">
            <v>HERMOSILL</v>
          </cell>
          <cell r="O540" t="str">
            <v>TER</v>
          </cell>
          <cell r="P540">
            <v>36130</v>
          </cell>
          <cell r="Q540">
            <v>13.4397024</v>
          </cell>
          <cell r="R540">
            <v>7.0376819999999993</v>
          </cell>
          <cell r="S540">
            <v>197.42288725399294</v>
          </cell>
          <cell r="T540">
            <v>3.3000000000000002E-2</v>
          </cell>
          <cell r="U540">
            <v>2030</v>
          </cell>
          <cell r="V540" t="str">
            <v>N</v>
          </cell>
          <cell r="W540" t="str">
            <v>SON</v>
          </cell>
          <cell r="X540">
            <v>0.11964999999999999</v>
          </cell>
          <cell r="Y540">
            <v>0.11964999999999999</v>
          </cell>
          <cell r="Z540">
            <v>8.3099999999999993E-2</v>
          </cell>
          <cell r="AA540">
            <v>8.3099999999999993E-2</v>
          </cell>
          <cell r="AB540">
            <v>0.01</v>
          </cell>
          <cell r="AC540">
            <v>0.01</v>
          </cell>
          <cell r="AD540">
            <v>0.01</v>
          </cell>
          <cell r="AE540">
            <v>0.1009</v>
          </cell>
          <cell r="AF540">
            <v>0.1009</v>
          </cell>
          <cell r="AG540">
            <v>0.11964999999999999</v>
          </cell>
          <cell r="AH540">
            <v>0.11964999999999999</v>
          </cell>
          <cell r="AI540">
            <v>0.1009</v>
          </cell>
          <cell r="AJ540">
            <v>3.1E-2</v>
          </cell>
          <cell r="AK540">
            <v>3.1E-2</v>
          </cell>
          <cell r="AL540">
            <v>3.1E-2</v>
          </cell>
          <cell r="AM540">
            <v>3.1E-2</v>
          </cell>
          <cell r="AN540">
            <v>3.1E-2</v>
          </cell>
          <cell r="AO540">
            <v>3.1E-2</v>
          </cell>
          <cell r="AP540">
            <v>3.1E-2</v>
          </cell>
          <cell r="AQ540">
            <v>3.1E-2</v>
          </cell>
          <cell r="AR540">
            <v>3.1E-2</v>
          </cell>
          <cell r="AS540">
            <v>3.1E-2</v>
          </cell>
          <cell r="AT540">
            <v>3.1E-2</v>
          </cell>
          <cell r="AU540">
            <v>3.1E-2</v>
          </cell>
          <cell r="AV540">
            <v>0.11964999999999999</v>
          </cell>
          <cell r="AW540">
            <v>0.11964999999999999</v>
          </cell>
          <cell r="AX540">
            <v>8.3099999999999993E-2</v>
          </cell>
          <cell r="AY540">
            <v>8.3099999999999993E-2</v>
          </cell>
          <cell r="AZ540">
            <v>0.01</v>
          </cell>
          <cell r="BA540">
            <v>0.01</v>
          </cell>
          <cell r="BB540">
            <v>0.01</v>
          </cell>
          <cell r="BC540">
            <v>0.1009</v>
          </cell>
          <cell r="BD540">
            <v>0.1009</v>
          </cell>
          <cell r="BE540">
            <v>0.11964999999999999</v>
          </cell>
          <cell r="BF540">
            <v>0.11964999999999999</v>
          </cell>
          <cell r="BG540">
            <v>0.1009</v>
          </cell>
          <cell r="BH540">
            <v>3.1E-2</v>
          </cell>
          <cell r="BI540">
            <v>3.1E-2</v>
          </cell>
          <cell r="BJ540">
            <v>3.1E-2</v>
          </cell>
          <cell r="BK540">
            <v>3.1E-2</v>
          </cell>
          <cell r="BL540">
            <v>3.1E-2</v>
          </cell>
          <cell r="BM540">
            <v>3.1E-2</v>
          </cell>
          <cell r="BN540">
            <v>3.1E-2</v>
          </cell>
          <cell r="BO540">
            <v>3.1E-2</v>
          </cell>
          <cell r="BP540">
            <v>3.1E-2</v>
          </cell>
          <cell r="BQ540">
            <v>3.1E-2</v>
          </cell>
          <cell r="BR540">
            <v>3.1E-2</v>
          </cell>
          <cell r="BS540">
            <v>3.1E-2</v>
          </cell>
          <cell r="BT540" t="str">
            <v>CFE</v>
          </cell>
          <cell r="BU540" t="str">
            <v>INT</v>
          </cell>
          <cell r="BV540">
            <v>13.4397024</v>
          </cell>
          <cell r="BW540">
            <v>13.4397024</v>
          </cell>
          <cell r="BX540">
            <v>16.159410346007071</v>
          </cell>
          <cell r="BY540">
            <v>0</v>
          </cell>
          <cell r="BZ540">
            <v>0</v>
          </cell>
          <cell r="CB540">
            <v>219.53027399999999</v>
          </cell>
          <cell r="CC540">
            <v>227.02199999999999</v>
          </cell>
          <cell r="CD540">
            <v>227.02199999999999</v>
          </cell>
        </row>
        <row r="541">
          <cell r="A541">
            <v>1</v>
          </cell>
          <cell r="B541">
            <v>7</v>
          </cell>
          <cell r="C541" t="str">
            <v>DIC</v>
          </cell>
          <cell r="D541">
            <v>47818</v>
          </cell>
          <cell r="E541">
            <v>2030</v>
          </cell>
          <cell r="F541" t="str">
            <v>HOLBOX</v>
          </cell>
          <cell r="G541">
            <v>8</v>
          </cell>
          <cell r="H541" t="str">
            <v>CI</v>
          </cell>
          <cell r="I541">
            <v>0.8</v>
          </cell>
          <cell r="J541">
            <v>0.8</v>
          </cell>
          <cell r="K541" t="str">
            <v>JUL</v>
          </cell>
          <cell r="L541">
            <v>2007</v>
          </cell>
          <cell r="M541" t="str">
            <v>AIS</v>
          </cell>
          <cell r="N541" t="str">
            <v>AIS</v>
          </cell>
          <cell r="O541" t="str">
            <v>TER</v>
          </cell>
          <cell r="P541">
            <v>39264</v>
          </cell>
          <cell r="Q541">
            <v>8.2000000000000003E-2</v>
          </cell>
          <cell r="R541">
            <v>1.4000000000000002E-2</v>
          </cell>
          <cell r="S541">
            <v>0.65800000000000014</v>
          </cell>
          <cell r="T541">
            <v>4.2999999999999997E-2</v>
          </cell>
          <cell r="U541">
            <v>2030</v>
          </cell>
          <cell r="V541" t="str">
            <v>S</v>
          </cell>
          <cell r="W541" t="str">
            <v>QROO</v>
          </cell>
          <cell r="X541">
            <v>2.3300000000000001E-2</v>
          </cell>
          <cell r="Y541">
            <v>2.3300000000000001E-2</v>
          </cell>
          <cell r="Z541">
            <v>2.3300000000000001E-2</v>
          </cell>
          <cell r="AA541">
            <v>2.3300000000000001E-2</v>
          </cell>
          <cell r="AB541">
            <v>2.3300000000000001E-2</v>
          </cell>
          <cell r="AC541">
            <v>2.3300000000000001E-2</v>
          </cell>
          <cell r="AD541">
            <v>2.3300000000000001E-2</v>
          </cell>
          <cell r="AE541">
            <v>2.3300000000000001E-2</v>
          </cell>
          <cell r="AF541">
            <v>2.3300000000000001E-2</v>
          </cell>
          <cell r="AG541">
            <v>2.3300000000000001E-2</v>
          </cell>
          <cell r="AH541">
            <v>2.3300000000000001E-2</v>
          </cell>
          <cell r="AI541">
            <v>2.3300000000000001E-2</v>
          </cell>
          <cell r="AJ541">
            <v>1.7500000000000002E-2</v>
          </cell>
          <cell r="AK541">
            <v>1.7500000000000002E-2</v>
          </cell>
          <cell r="AL541">
            <v>1.7500000000000002E-2</v>
          </cell>
          <cell r="AM541">
            <v>1.7500000000000002E-2</v>
          </cell>
          <cell r="AN541">
            <v>1.7500000000000002E-2</v>
          </cell>
          <cell r="AO541">
            <v>1.7500000000000002E-2</v>
          </cell>
          <cell r="AP541">
            <v>1.7500000000000002E-2</v>
          </cell>
          <cell r="AQ541">
            <v>1.7500000000000002E-2</v>
          </cell>
          <cell r="AR541">
            <v>1.7500000000000002E-2</v>
          </cell>
          <cell r="AS541">
            <v>1.7500000000000002E-2</v>
          </cell>
          <cell r="AT541">
            <v>1.7500000000000002E-2</v>
          </cell>
          <cell r="AU541">
            <v>1.7500000000000002E-2</v>
          </cell>
          <cell r="AV541">
            <v>2.3300000000000001E-2</v>
          </cell>
          <cell r="AW541">
            <v>2.3300000000000001E-2</v>
          </cell>
          <cell r="AX541">
            <v>2.3300000000000001E-2</v>
          </cell>
          <cell r="AY541">
            <v>2.3300000000000001E-2</v>
          </cell>
          <cell r="AZ541">
            <v>2.3300000000000001E-2</v>
          </cell>
          <cell r="BA541">
            <v>2.3300000000000001E-2</v>
          </cell>
          <cell r="BB541">
            <v>2.3300000000000001E-2</v>
          </cell>
          <cell r="BC541">
            <v>2.3300000000000001E-2</v>
          </cell>
          <cell r="BD541">
            <v>2.3300000000000001E-2</v>
          </cell>
          <cell r="BE541">
            <v>2.3300000000000001E-2</v>
          </cell>
          <cell r="BF541">
            <v>2.3300000000000001E-2</v>
          </cell>
          <cell r="BG541">
            <v>2.3300000000000001E-2</v>
          </cell>
          <cell r="BH541">
            <v>1.7500000000000002E-2</v>
          </cell>
          <cell r="BI541">
            <v>1.7500000000000002E-2</v>
          </cell>
          <cell r="BJ541">
            <v>1.7500000000000002E-2</v>
          </cell>
          <cell r="BK541">
            <v>1.7500000000000002E-2</v>
          </cell>
          <cell r="BL541">
            <v>1.7500000000000002E-2</v>
          </cell>
          <cell r="BM541">
            <v>1.7500000000000002E-2</v>
          </cell>
          <cell r="BN541">
            <v>1.7500000000000002E-2</v>
          </cell>
          <cell r="BO541">
            <v>1.7500000000000002E-2</v>
          </cell>
          <cell r="BP541">
            <v>1.7500000000000002E-2</v>
          </cell>
          <cell r="BQ541">
            <v>1.7500000000000002E-2</v>
          </cell>
          <cell r="BR541">
            <v>1.7500000000000002E-2</v>
          </cell>
          <cell r="BS541">
            <v>1.7500000000000002E-2</v>
          </cell>
          <cell r="BT541" t="str">
            <v>CFE</v>
          </cell>
          <cell r="BU541" t="str">
            <v>AIS</v>
          </cell>
          <cell r="BV541">
            <v>8.2000000000000003E-2</v>
          </cell>
          <cell r="BW541">
            <v>8.2000000000000003E-2</v>
          </cell>
          <cell r="BX541">
            <v>0.06</v>
          </cell>
          <cell r="BZ541">
            <v>0</v>
          </cell>
          <cell r="CB541">
            <v>0.76560000000000006</v>
          </cell>
          <cell r="CC541">
            <v>0.8</v>
          </cell>
          <cell r="CD541">
            <v>0.8</v>
          </cell>
        </row>
        <row r="542">
          <cell r="K542" t="str">
            <v>ENE</v>
          </cell>
          <cell r="L542">
            <v>1998</v>
          </cell>
          <cell r="M542" t="str">
            <v>CEN</v>
          </cell>
          <cell r="N542" t="str">
            <v>CENTRAL</v>
          </cell>
          <cell r="Q542">
            <v>0</v>
          </cell>
          <cell r="S542">
            <v>0</v>
          </cell>
          <cell r="U542">
            <v>0</v>
          </cell>
          <cell r="V542" t="str">
            <v>S</v>
          </cell>
          <cell r="W542" t="str">
            <v>MEX</v>
          </cell>
          <cell r="BT542" t="str">
            <v>CFE</v>
          </cell>
          <cell r="BV542">
            <v>0</v>
          </cell>
          <cell r="BW542">
            <v>0</v>
          </cell>
          <cell r="CC542">
            <v>0</v>
          </cell>
          <cell r="CD542">
            <v>0</v>
          </cell>
        </row>
        <row r="543">
          <cell r="A543">
            <v>1</v>
          </cell>
          <cell r="B543">
            <v>1</v>
          </cell>
          <cell r="C543" t="str">
            <v>DIC</v>
          </cell>
          <cell r="D543">
            <v>47818</v>
          </cell>
          <cell r="E543">
            <v>2030</v>
          </cell>
          <cell r="I543">
            <v>0</v>
          </cell>
          <cell r="J543">
            <v>0</v>
          </cell>
          <cell r="K543" t="str">
            <v>ENE</v>
          </cell>
          <cell r="L543">
            <v>1998</v>
          </cell>
          <cell r="M543" t="str">
            <v>CEN</v>
          </cell>
          <cell r="N543" t="str">
            <v>CENTRAL</v>
          </cell>
          <cell r="O543" t="str">
            <v>TER</v>
          </cell>
          <cell r="P543">
            <v>35796</v>
          </cell>
          <cell r="Q543">
            <v>0</v>
          </cell>
          <cell r="R543">
            <v>0</v>
          </cell>
          <cell r="S543">
            <v>0</v>
          </cell>
          <cell r="T543">
            <v>5.0000000000000001E-3</v>
          </cell>
          <cell r="U543">
            <v>2030</v>
          </cell>
          <cell r="V543" t="str">
            <v>S</v>
          </cell>
          <cell r="W543" t="str">
            <v>PUE</v>
          </cell>
          <cell r="X543">
            <v>0.9</v>
          </cell>
          <cell r="Y543">
            <v>0.9</v>
          </cell>
          <cell r="Z543">
            <v>0.9</v>
          </cell>
          <cell r="AA543">
            <v>0.9</v>
          </cell>
          <cell r="AB543">
            <v>0.9</v>
          </cell>
          <cell r="AC543">
            <v>0.9</v>
          </cell>
          <cell r="AD543">
            <v>0.9</v>
          </cell>
          <cell r="AE543">
            <v>0.9</v>
          </cell>
          <cell r="AF543">
            <v>0.9</v>
          </cell>
          <cell r="AG543">
            <v>0.9</v>
          </cell>
          <cell r="AH543">
            <v>0.9</v>
          </cell>
          <cell r="AI543">
            <v>0.9</v>
          </cell>
          <cell r="AJ543">
            <v>0.1</v>
          </cell>
          <cell r="AK543">
            <v>0.1</v>
          </cell>
          <cell r="AL543">
            <v>0.1</v>
          </cell>
          <cell r="AM543">
            <v>0.1</v>
          </cell>
          <cell r="AN543">
            <v>0.1</v>
          </cell>
          <cell r="AO543">
            <v>0.1</v>
          </cell>
          <cell r="AP543">
            <v>0.1</v>
          </cell>
          <cell r="AQ543">
            <v>0.1</v>
          </cell>
          <cell r="AR543">
            <v>0.1</v>
          </cell>
          <cell r="AS543">
            <v>0.1</v>
          </cell>
          <cell r="AT543">
            <v>0.1</v>
          </cell>
          <cell r="AU543">
            <v>0.1</v>
          </cell>
          <cell r="AV543">
            <v>0.9</v>
          </cell>
          <cell r="AW543">
            <v>0.9</v>
          </cell>
          <cell r="AX543">
            <v>0.9</v>
          </cell>
          <cell r="AY543">
            <v>0.9</v>
          </cell>
          <cell r="AZ543">
            <v>0.9</v>
          </cell>
          <cell r="BA543">
            <v>0.9</v>
          </cell>
          <cell r="BB543">
            <v>0.9</v>
          </cell>
          <cell r="BC543">
            <v>0.9</v>
          </cell>
          <cell r="BD543">
            <v>0.9</v>
          </cell>
          <cell r="BE543">
            <v>0.9</v>
          </cell>
          <cell r="BF543">
            <v>0.9</v>
          </cell>
          <cell r="BG543">
            <v>0.9</v>
          </cell>
          <cell r="BH543">
            <v>0.1</v>
          </cell>
          <cell r="BI543">
            <v>0.1</v>
          </cell>
          <cell r="BJ543">
            <v>0.1</v>
          </cell>
          <cell r="BK543">
            <v>0.1</v>
          </cell>
          <cell r="BL543">
            <v>0.1</v>
          </cell>
          <cell r="BM543">
            <v>0.1</v>
          </cell>
          <cell r="BN543">
            <v>0.1</v>
          </cell>
          <cell r="BO543">
            <v>0.1</v>
          </cell>
          <cell r="BP543">
            <v>0.1</v>
          </cell>
          <cell r="BQ543">
            <v>0.1</v>
          </cell>
          <cell r="BR543">
            <v>0.1</v>
          </cell>
          <cell r="BS543">
            <v>0.1</v>
          </cell>
          <cell r="BT543" t="str">
            <v>CFE</v>
          </cell>
          <cell r="BU543" t="str">
            <v>INT</v>
          </cell>
          <cell r="BV543">
            <v>0</v>
          </cell>
          <cell r="BW543">
            <v>0</v>
          </cell>
          <cell r="BX543">
            <v>0</v>
          </cell>
          <cell r="BY543">
            <v>6.1221263162311114E-2</v>
          </cell>
          <cell r="BZ543">
            <v>0</v>
          </cell>
          <cell r="CB543">
            <v>0</v>
          </cell>
          <cell r="CC543">
            <v>0</v>
          </cell>
          <cell r="CD543">
            <v>0</v>
          </cell>
        </row>
        <row r="544">
          <cell r="A544">
            <v>1</v>
          </cell>
          <cell r="B544">
            <v>6</v>
          </cell>
          <cell r="C544" t="str">
            <v>DIC</v>
          </cell>
          <cell r="D544">
            <v>47818</v>
          </cell>
          <cell r="E544">
            <v>2030</v>
          </cell>
          <cell r="F544" t="str">
            <v>SAMALAYUCA</v>
          </cell>
          <cell r="G544">
            <v>4</v>
          </cell>
          <cell r="H544" t="str">
            <v>CC</v>
          </cell>
          <cell r="I544">
            <v>59.45</v>
          </cell>
          <cell r="J544">
            <v>59.45</v>
          </cell>
          <cell r="K544" t="str">
            <v>JUN</v>
          </cell>
          <cell r="L544">
            <v>1998</v>
          </cell>
          <cell r="M544" t="str">
            <v>NTE</v>
          </cell>
          <cell r="N544" t="str">
            <v>JUAREZ</v>
          </cell>
          <cell r="O544" t="str">
            <v>TER</v>
          </cell>
          <cell r="P544">
            <v>35947</v>
          </cell>
          <cell r="Q544">
            <v>3.5194400000000003</v>
          </cell>
          <cell r="R544">
            <v>0.6063900000000001</v>
          </cell>
          <cell r="S544">
            <v>51.698913088819054</v>
          </cell>
          <cell r="T544">
            <v>3.3000000000000002E-2</v>
          </cell>
          <cell r="U544">
            <v>2030</v>
          </cell>
          <cell r="V544" t="str">
            <v>N</v>
          </cell>
          <cell r="W544" t="str">
            <v>CHIH</v>
          </cell>
          <cell r="X544">
            <v>0.1229</v>
          </cell>
          <cell r="Y544">
            <v>0.1229</v>
          </cell>
          <cell r="Z544">
            <v>8.8599999999999998E-2</v>
          </cell>
          <cell r="AA544">
            <v>8.8599999999999998E-2</v>
          </cell>
          <cell r="AB544">
            <v>0.02</v>
          </cell>
          <cell r="AC544">
            <v>0.02</v>
          </cell>
          <cell r="AD544">
            <v>0.03</v>
          </cell>
          <cell r="AE544">
            <v>0.03</v>
          </cell>
          <cell r="AF544">
            <v>8.8599999999999998E-2</v>
          </cell>
          <cell r="AG544">
            <v>0.1229</v>
          </cell>
          <cell r="AH544">
            <v>0.1229</v>
          </cell>
          <cell r="AI544">
            <v>0.03</v>
          </cell>
          <cell r="AJ544">
            <v>1.0200000000000001E-2</v>
          </cell>
          <cell r="AK544">
            <v>1.0200000000000001E-2</v>
          </cell>
          <cell r="AL544">
            <v>1.0200000000000001E-2</v>
          </cell>
          <cell r="AM544">
            <v>1.0200000000000001E-2</v>
          </cell>
          <cell r="AN544">
            <v>1.0200000000000001E-2</v>
          </cell>
          <cell r="AO544">
            <v>1.0200000000000001E-2</v>
          </cell>
          <cell r="AP544">
            <v>1.0200000000000001E-2</v>
          </cell>
          <cell r="AQ544">
            <v>1.0200000000000001E-2</v>
          </cell>
          <cell r="AR544">
            <v>1.0200000000000001E-2</v>
          </cell>
          <cell r="AS544">
            <v>1.0200000000000001E-2</v>
          </cell>
          <cell r="AT544">
            <v>1.0200000000000001E-2</v>
          </cell>
          <cell r="AU544">
            <v>1.0200000000000001E-2</v>
          </cell>
          <cell r="AV544">
            <v>0.1229</v>
          </cell>
          <cell r="AW544">
            <v>0.1229</v>
          </cell>
          <cell r="AX544">
            <v>8.8599999999999998E-2</v>
          </cell>
          <cell r="AY544">
            <v>8.8599999999999998E-2</v>
          </cell>
          <cell r="AZ544">
            <v>0.02</v>
          </cell>
          <cell r="BA544">
            <v>0.02</v>
          </cell>
          <cell r="BB544">
            <v>0.03</v>
          </cell>
          <cell r="BC544">
            <v>0.03</v>
          </cell>
          <cell r="BD544">
            <v>8.8599999999999998E-2</v>
          </cell>
          <cell r="BE544">
            <v>0.1229</v>
          </cell>
          <cell r="BF544">
            <v>0.1229</v>
          </cell>
          <cell r="BG544">
            <v>0.03</v>
          </cell>
          <cell r="BH544">
            <v>1.0200000000000001E-2</v>
          </cell>
          <cell r="BI544">
            <v>1.0200000000000001E-2</v>
          </cell>
          <cell r="BJ544">
            <v>1.0200000000000001E-2</v>
          </cell>
          <cell r="BK544">
            <v>1.0200000000000001E-2</v>
          </cell>
          <cell r="BL544">
            <v>1.0200000000000001E-2</v>
          </cell>
          <cell r="BM544">
            <v>1.0200000000000001E-2</v>
          </cell>
          <cell r="BN544">
            <v>1.0200000000000001E-2</v>
          </cell>
          <cell r="BO544">
            <v>1.0200000000000001E-2</v>
          </cell>
          <cell r="BP544">
            <v>1.0200000000000001E-2</v>
          </cell>
          <cell r="BQ544">
            <v>1.0200000000000001E-2</v>
          </cell>
          <cell r="BR544">
            <v>1.0200000000000001E-2</v>
          </cell>
          <cell r="BS544">
            <v>1.0200000000000001E-2</v>
          </cell>
          <cell r="BT544" t="str">
            <v>CFE</v>
          </cell>
          <cell r="BU544" t="str">
            <v>INT</v>
          </cell>
          <cell r="BV544">
            <v>3.5194400000000003</v>
          </cell>
          <cell r="BW544">
            <v>3.5194400000000003</v>
          </cell>
          <cell r="BX544">
            <v>4.2316469111809445</v>
          </cell>
          <cell r="BY544">
            <v>0</v>
          </cell>
          <cell r="BZ544">
            <v>0</v>
          </cell>
          <cell r="CB544">
            <v>57.488150000000005</v>
          </cell>
          <cell r="CC544">
            <v>59.45</v>
          </cell>
          <cell r="CD544">
            <v>59.45</v>
          </cell>
        </row>
        <row r="545">
          <cell r="A545">
            <v>1</v>
          </cell>
          <cell r="B545">
            <v>9</v>
          </cell>
          <cell r="C545" t="str">
            <v>DIC</v>
          </cell>
          <cell r="D545">
            <v>47818</v>
          </cell>
          <cell r="E545">
            <v>2030</v>
          </cell>
          <cell r="F545" t="str">
            <v>SAMALAYUCA</v>
          </cell>
          <cell r="G545">
            <v>6</v>
          </cell>
          <cell r="H545" t="str">
            <v>CC</v>
          </cell>
          <cell r="I545">
            <v>59.45</v>
          </cell>
          <cell r="J545">
            <v>59.45</v>
          </cell>
          <cell r="K545" t="str">
            <v>SEP</v>
          </cell>
          <cell r="L545">
            <v>1998</v>
          </cell>
          <cell r="M545" t="str">
            <v>NTE</v>
          </cell>
          <cell r="N545" t="str">
            <v>JUAREZ</v>
          </cell>
          <cell r="O545" t="str">
            <v>TER</v>
          </cell>
          <cell r="P545">
            <v>36039</v>
          </cell>
          <cell r="Q545">
            <v>3.5194400000000003</v>
          </cell>
          <cell r="R545">
            <v>0.6063900000000001</v>
          </cell>
          <cell r="S545">
            <v>51.698913088819054</v>
          </cell>
          <cell r="T545">
            <v>3.3000000000000002E-2</v>
          </cell>
          <cell r="U545">
            <v>2030</v>
          </cell>
          <cell r="V545" t="str">
            <v>N</v>
          </cell>
          <cell r="W545" t="str">
            <v>CHIH</v>
          </cell>
          <cell r="X545">
            <v>0.1229</v>
          </cell>
          <cell r="Y545">
            <v>0.1229</v>
          </cell>
          <cell r="Z545">
            <v>8.8599999999999998E-2</v>
          </cell>
          <cell r="AA545">
            <v>8.8599999999999998E-2</v>
          </cell>
          <cell r="AB545">
            <v>0.02</v>
          </cell>
          <cell r="AC545">
            <v>0.02</v>
          </cell>
          <cell r="AD545">
            <v>0.03</v>
          </cell>
          <cell r="AE545">
            <v>0.03</v>
          </cell>
          <cell r="AF545">
            <v>8.8599999999999998E-2</v>
          </cell>
          <cell r="AG545">
            <v>0.1229</v>
          </cell>
          <cell r="AH545">
            <v>0.1229</v>
          </cell>
          <cell r="AI545">
            <v>0.03</v>
          </cell>
          <cell r="AJ545">
            <v>1.0200000000000001E-2</v>
          </cell>
          <cell r="AK545">
            <v>1.0200000000000001E-2</v>
          </cell>
          <cell r="AL545">
            <v>1.0200000000000001E-2</v>
          </cell>
          <cell r="AM545">
            <v>1.0200000000000001E-2</v>
          </cell>
          <cell r="AN545">
            <v>1.0200000000000001E-2</v>
          </cell>
          <cell r="AO545">
            <v>1.0200000000000001E-2</v>
          </cell>
          <cell r="AP545">
            <v>1.0200000000000001E-2</v>
          </cell>
          <cell r="AQ545">
            <v>1.0200000000000001E-2</v>
          </cell>
          <cell r="AR545">
            <v>1.0200000000000001E-2</v>
          </cell>
          <cell r="AS545">
            <v>1.0200000000000001E-2</v>
          </cell>
          <cell r="AT545">
            <v>1.0200000000000001E-2</v>
          </cell>
          <cell r="AU545">
            <v>1.0200000000000001E-2</v>
          </cell>
          <cell r="AV545">
            <v>0.1229</v>
          </cell>
          <cell r="AW545">
            <v>0.1229</v>
          </cell>
          <cell r="AX545">
            <v>8.8599999999999998E-2</v>
          </cell>
          <cell r="AY545">
            <v>8.8599999999999998E-2</v>
          </cell>
          <cell r="AZ545">
            <v>0.02</v>
          </cell>
          <cell r="BA545">
            <v>0.02</v>
          </cell>
          <cell r="BB545">
            <v>0.03</v>
          </cell>
          <cell r="BC545">
            <v>0.03</v>
          </cell>
          <cell r="BD545">
            <v>8.8599999999999998E-2</v>
          </cell>
          <cell r="BE545">
            <v>0.1229</v>
          </cell>
          <cell r="BF545">
            <v>0.1229</v>
          </cell>
          <cell r="BG545">
            <v>0.03</v>
          </cell>
          <cell r="BH545">
            <v>1.0200000000000001E-2</v>
          </cell>
          <cell r="BI545">
            <v>1.0200000000000001E-2</v>
          </cell>
          <cell r="BJ545">
            <v>1.0200000000000001E-2</v>
          </cell>
          <cell r="BK545">
            <v>1.0200000000000001E-2</v>
          </cell>
          <cell r="BL545">
            <v>1.0200000000000001E-2</v>
          </cell>
          <cell r="BM545">
            <v>1.0200000000000001E-2</v>
          </cell>
          <cell r="BN545">
            <v>1.0200000000000001E-2</v>
          </cell>
          <cell r="BO545">
            <v>1.0200000000000001E-2</v>
          </cell>
          <cell r="BP545">
            <v>1.0200000000000001E-2</v>
          </cell>
          <cell r="BQ545">
            <v>1.0200000000000001E-2</v>
          </cell>
          <cell r="BR545">
            <v>1.0200000000000001E-2</v>
          </cell>
          <cell r="BS545">
            <v>1.0200000000000001E-2</v>
          </cell>
          <cell r="BT545" t="str">
            <v>CFE</v>
          </cell>
          <cell r="BU545" t="str">
            <v>INT</v>
          </cell>
          <cell r="BV545">
            <v>3.5194400000000003</v>
          </cell>
          <cell r="BW545">
            <v>3.5194400000000003</v>
          </cell>
          <cell r="BX545">
            <v>4.2316469111809445</v>
          </cell>
          <cell r="BY545">
            <v>0</v>
          </cell>
          <cell r="BZ545">
            <v>0</v>
          </cell>
          <cell r="CB545">
            <v>57.488150000000005</v>
          </cell>
          <cell r="CC545">
            <v>59.45</v>
          </cell>
          <cell r="CD545">
            <v>59.45</v>
          </cell>
        </row>
        <row r="546">
          <cell r="A546">
            <v>1</v>
          </cell>
          <cell r="B546">
            <v>12</v>
          </cell>
          <cell r="C546" t="str">
            <v>DIC</v>
          </cell>
          <cell r="D546">
            <v>47818</v>
          </cell>
          <cell r="E546">
            <v>2030</v>
          </cell>
          <cell r="F546" t="str">
            <v>SAMALAYUCA</v>
          </cell>
          <cell r="G546">
            <v>8</v>
          </cell>
          <cell r="H546" t="str">
            <v>CC</v>
          </cell>
          <cell r="I546">
            <v>59.48</v>
          </cell>
          <cell r="J546">
            <v>59.48</v>
          </cell>
          <cell r="K546" t="str">
            <v>DIC</v>
          </cell>
          <cell r="L546">
            <v>1998</v>
          </cell>
          <cell r="M546" t="str">
            <v>NTE</v>
          </cell>
          <cell r="N546" t="str">
            <v>JUAREZ</v>
          </cell>
          <cell r="O546" t="str">
            <v>TER</v>
          </cell>
          <cell r="P546">
            <v>36130</v>
          </cell>
          <cell r="Q546">
            <v>3.5212159999999999</v>
          </cell>
          <cell r="R546">
            <v>0.60669600000000001</v>
          </cell>
          <cell r="S546">
            <v>51.725001690882372</v>
          </cell>
          <cell r="T546">
            <v>3.3000000000000002E-2</v>
          </cell>
          <cell r="U546">
            <v>2030</v>
          </cell>
          <cell r="V546" t="str">
            <v>N</v>
          </cell>
          <cell r="W546" t="str">
            <v>CHIH</v>
          </cell>
          <cell r="X546">
            <v>0.1229</v>
          </cell>
          <cell r="Y546">
            <v>0.1229</v>
          </cell>
          <cell r="Z546">
            <v>8.8599999999999998E-2</v>
          </cell>
          <cell r="AA546">
            <v>8.8599999999999998E-2</v>
          </cell>
          <cell r="AB546">
            <v>0.02</v>
          </cell>
          <cell r="AC546">
            <v>0.02</v>
          </cell>
          <cell r="AD546">
            <v>0.03</v>
          </cell>
          <cell r="AE546">
            <v>0.03</v>
          </cell>
          <cell r="AF546">
            <v>8.8599999999999998E-2</v>
          </cell>
          <cell r="AG546">
            <v>0.1229</v>
          </cell>
          <cell r="AH546">
            <v>0.1229</v>
          </cell>
          <cell r="AI546">
            <v>0.03</v>
          </cell>
          <cell r="AJ546">
            <v>1.0200000000000001E-2</v>
          </cell>
          <cell r="AK546">
            <v>1.0200000000000001E-2</v>
          </cell>
          <cell r="AL546">
            <v>1.0200000000000001E-2</v>
          </cell>
          <cell r="AM546">
            <v>1.0200000000000001E-2</v>
          </cell>
          <cell r="AN546">
            <v>1.0200000000000001E-2</v>
          </cell>
          <cell r="AO546">
            <v>1.0200000000000001E-2</v>
          </cell>
          <cell r="AP546">
            <v>1.0200000000000001E-2</v>
          </cell>
          <cell r="AQ546">
            <v>1.0200000000000001E-2</v>
          </cell>
          <cell r="AR546">
            <v>1.0200000000000001E-2</v>
          </cell>
          <cell r="AS546">
            <v>1.0200000000000001E-2</v>
          </cell>
          <cell r="AT546">
            <v>1.0200000000000001E-2</v>
          </cell>
          <cell r="AU546">
            <v>1.0200000000000001E-2</v>
          </cell>
          <cell r="AV546">
            <v>0.1229</v>
          </cell>
          <cell r="AW546">
            <v>0.1229</v>
          </cell>
          <cell r="AX546">
            <v>8.8599999999999998E-2</v>
          </cell>
          <cell r="AY546">
            <v>8.8599999999999998E-2</v>
          </cell>
          <cell r="AZ546">
            <v>0.02</v>
          </cell>
          <cell r="BA546">
            <v>0.02</v>
          </cell>
          <cell r="BB546">
            <v>0.03</v>
          </cell>
          <cell r="BC546">
            <v>0.03</v>
          </cell>
          <cell r="BD546">
            <v>8.8599999999999998E-2</v>
          </cell>
          <cell r="BE546">
            <v>0.1229</v>
          </cell>
          <cell r="BF546">
            <v>0.1229</v>
          </cell>
          <cell r="BG546">
            <v>0.03</v>
          </cell>
          <cell r="BH546">
            <v>1.0200000000000001E-2</v>
          </cell>
          <cell r="BI546">
            <v>1.0200000000000001E-2</v>
          </cell>
          <cell r="BJ546">
            <v>1.0200000000000001E-2</v>
          </cell>
          <cell r="BK546">
            <v>1.0200000000000001E-2</v>
          </cell>
          <cell r="BL546">
            <v>1.0200000000000001E-2</v>
          </cell>
          <cell r="BM546">
            <v>1.0200000000000001E-2</v>
          </cell>
          <cell r="BN546">
            <v>1.0200000000000001E-2</v>
          </cell>
          <cell r="BO546">
            <v>1.0200000000000001E-2</v>
          </cell>
          <cell r="BP546">
            <v>1.0200000000000001E-2</v>
          </cell>
          <cell r="BQ546">
            <v>1.0200000000000001E-2</v>
          </cell>
          <cell r="BR546">
            <v>1.0200000000000001E-2</v>
          </cell>
          <cell r="BS546">
            <v>1.0200000000000001E-2</v>
          </cell>
          <cell r="BT546" t="str">
            <v>CFE</v>
          </cell>
          <cell r="BU546" t="str">
            <v>INT</v>
          </cell>
          <cell r="BV546">
            <v>3.5212159999999999</v>
          </cell>
          <cell r="BW546">
            <v>3.5212159999999999</v>
          </cell>
          <cell r="BX546">
            <v>4.233782309117621</v>
          </cell>
          <cell r="BY546">
            <v>0</v>
          </cell>
          <cell r="BZ546">
            <v>0</v>
          </cell>
          <cell r="CB546">
            <v>57.517159999999997</v>
          </cell>
          <cell r="CC546">
            <v>59.48</v>
          </cell>
          <cell r="CD546">
            <v>59.48</v>
          </cell>
        </row>
        <row r="547">
          <cell r="A547">
            <v>1</v>
          </cell>
          <cell r="B547">
            <v>1</v>
          </cell>
          <cell r="C547" t="str">
            <v>DIC</v>
          </cell>
          <cell r="D547">
            <v>47818</v>
          </cell>
          <cell r="E547">
            <v>2030</v>
          </cell>
          <cell r="F547" t="str">
            <v>ITZÍCUARO</v>
          </cell>
          <cell r="G547">
            <v>2</v>
          </cell>
          <cell r="H547" t="str">
            <v>HID</v>
          </cell>
          <cell r="I547">
            <v>0.23399999999999999</v>
          </cell>
          <cell r="J547">
            <v>0.23399999999999999</v>
          </cell>
          <cell r="K547" t="str">
            <v>ENE</v>
          </cell>
          <cell r="L547">
            <v>1999</v>
          </cell>
          <cell r="M547" t="str">
            <v>OCC</v>
          </cell>
          <cell r="N547" t="str">
            <v>CARAPAN</v>
          </cell>
          <cell r="O547" t="str">
            <v>HID</v>
          </cell>
          <cell r="P547">
            <v>36161</v>
          </cell>
          <cell r="Q547">
            <v>5.8500000000000002E-3</v>
          </cell>
          <cell r="R547">
            <v>2.3400000000000001E-2</v>
          </cell>
          <cell r="S547">
            <v>0.21382422442001919</v>
          </cell>
          <cell r="T547">
            <v>5.0000000000000001E-3</v>
          </cell>
          <cell r="U547">
            <v>2030</v>
          </cell>
          <cell r="V547" t="str">
            <v>S</v>
          </cell>
          <cell r="W547" t="str">
            <v>MICH</v>
          </cell>
          <cell r="X547">
            <v>3.125E-2</v>
          </cell>
          <cell r="Y547">
            <v>3.125E-2</v>
          </cell>
          <cell r="Z547">
            <v>3.125E-2</v>
          </cell>
          <cell r="AA547">
            <v>3.125E-2</v>
          </cell>
          <cell r="AB547">
            <v>6.2500000000000003E-3</v>
          </cell>
          <cell r="AC547">
            <v>6.2500000000000003E-3</v>
          </cell>
          <cell r="AD547">
            <v>6.2500000000000003E-3</v>
          </cell>
          <cell r="AE547">
            <v>6.2500000000000003E-3</v>
          </cell>
          <cell r="AF547">
            <v>6.2500000000000003E-3</v>
          </cell>
          <cell r="AG547">
            <v>6.2500000000000003E-3</v>
          </cell>
          <cell r="AH547">
            <v>6.2500000000000003E-3</v>
          </cell>
          <cell r="AI547">
            <v>2.5000000000000001E-2</v>
          </cell>
          <cell r="AJ547">
            <v>0.1</v>
          </cell>
          <cell r="AK547">
            <v>0.1</v>
          </cell>
          <cell r="AL547">
            <v>0.1</v>
          </cell>
          <cell r="AM547">
            <v>0.1</v>
          </cell>
          <cell r="AN547">
            <v>0.1</v>
          </cell>
          <cell r="AO547">
            <v>0.1</v>
          </cell>
          <cell r="AP547">
            <v>0.1</v>
          </cell>
          <cell r="AQ547">
            <v>0.1</v>
          </cell>
          <cell r="AR547">
            <v>0.1</v>
          </cell>
          <cell r="AS547">
            <v>0.1</v>
          </cell>
          <cell r="AT547">
            <v>0.1</v>
          </cell>
          <cell r="AU547">
            <v>0.1</v>
          </cell>
          <cell r="AV547">
            <v>3.125E-2</v>
          </cell>
          <cell r="AW547">
            <v>3.125E-2</v>
          </cell>
          <cell r="AX547">
            <v>3.125E-2</v>
          </cell>
          <cell r="AY547">
            <v>3.125E-2</v>
          </cell>
          <cell r="AZ547">
            <v>6.2500000000000003E-3</v>
          </cell>
          <cell r="BA547">
            <v>6.2500000000000003E-3</v>
          </cell>
          <cell r="BB547">
            <v>6.2500000000000003E-3</v>
          </cell>
          <cell r="BC547">
            <v>6.2500000000000003E-3</v>
          </cell>
          <cell r="BD547">
            <v>6.2500000000000003E-3</v>
          </cell>
          <cell r="BE547">
            <v>6.2500000000000003E-3</v>
          </cell>
          <cell r="BF547">
            <v>6.2500000000000003E-3</v>
          </cell>
          <cell r="BG547">
            <v>2.5000000000000001E-2</v>
          </cell>
          <cell r="BH547">
            <v>0.1</v>
          </cell>
          <cell r="BI547">
            <v>0.1</v>
          </cell>
          <cell r="BJ547">
            <v>0.1</v>
          </cell>
          <cell r="BK547">
            <v>0.1</v>
          </cell>
          <cell r="BL547">
            <v>0.1</v>
          </cell>
          <cell r="BM547">
            <v>0.1</v>
          </cell>
          <cell r="BN547">
            <v>0.1</v>
          </cell>
          <cell r="BO547">
            <v>0.1</v>
          </cell>
          <cell r="BP547">
            <v>0.1</v>
          </cell>
          <cell r="BQ547">
            <v>0.1</v>
          </cell>
          <cell r="BR547">
            <v>0.1</v>
          </cell>
          <cell r="BS547">
            <v>0.1</v>
          </cell>
          <cell r="BT547" t="str">
            <v>CFE</v>
          </cell>
          <cell r="BU547" t="str">
            <v>INT</v>
          </cell>
          <cell r="BV547">
            <v>5.8500000000000002E-3</v>
          </cell>
          <cell r="BW547">
            <v>5.8500000000000002E-3</v>
          </cell>
          <cell r="BX547">
            <v>0</v>
          </cell>
          <cell r="BY547">
            <v>6.1221263162311114E-2</v>
          </cell>
          <cell r="BZ547">
            <v>1.43257755799808E-2</v>
          </cell>
          <cell r="CB547">
            <v>0.23282999999999998</v>
          </cell>
          <cell r="CC547">
            <v>0.23399999999999999</v>
          </cell>
          <cell r="CD547">
            <v>0.23399999999999999</v>
          </cell>
        </row>
        <row r="548">
          <cell r="A548">
            <v>1</v>
          </cell>
          <cell r="B548">
            <v>1</v>
          </cell>
          <cell r="C548" t="str">
            <v>DIC</v>
          </cell>
          <cell r="D548">
            <v>47818</v>
          </cell>
          <cell r="E548">
            <v>2030</v>
          </cell>
          <cell r="F548" t="str">
            <v>GUERRERO  NEGRO</v>
          </cell>
          <cell r="G548">
            <v>1</v>
          </cell>
          <cell r="H548" t="str">
            <v>EOL</v>
          </cell>
          <cell r="I548">
            <v>0.6</v>
          </cell>
          <cell r="J548">
            <v>0.6</v>
          </cell>
          <cell r="K548" t="str">
            <v>ENE</v>
          </cell>
          <cell r="L548">
            <v>1999</v>
          </cell>
          <cell r="M548" t="str">
            <v>AIS</v>
          </cell>
          <cell r="N548" t="str">
            <v>AIS</v>
          </cell>
          <cell r="O548" t="str">
            <v>EOL</v>
          </cell>
          <cell r="P548">
            <v>36161</v>
          </cell>
          <cell r="Q548">
            <v>2.4E-2</v>
          </cell>
          <cell r="R548">
            <v>3.4199999999999967E-2</v>
          </cell>
          <cell r="S548">
            <v>3.5999999999999921E-2</v>
          </cell>
          <cell r="T548">
            <v>3.2000000000000001E-2</v>
          </cell>
          <cell r="U548">
            <v>2030</v>
          </cell>
          <cell r="V548" t="str">
            <v>S</v>
          </cell>
          <cell r="W548" t="str">
            <v>BCS</v>
          </cell>
          <cell r="X548">
            <v>0.04</v>
          </cell>
          <cell r="Y548">
            <v>0.04</v>
          </cell>
          <cell r="Z548">
            <v>0.04</v>
          </cell>
          <cell r="AA548">
            <v>0.04</v>
          </cell>
          <cell r="AB548">
            <v>0.04</v>
          </cell>
          <cell r="AC548">
            <v>0.04</v>
          </cell>
          <cell r="AD548">
            <v>0.04</v>
          </cell>
          <cell r="AE548">
            <v>0.04</v>
          </cell>
          <cell r="AF548">
            <v>0.04</v>
          </cell>
          <cell r="AG548">
            <v>0.04</v>
          </cell>
          <cell r="AH548">
            <v>0.04</v>
          </cell>
          <cell r="AI548">
            <v>0.04</v>
          </cell>
          <cell r="AJ548">
            <v>0.56999999999999995</v>
          </cell>
          <cell r="AK548">
            <v>0.56999999999999995</v>
          </cell>
          <cell r="AL548">
            <v>0.56999999999999995</v>
          </cell>
          <cell r="AM548">
            <v>0.56999999999999995</v>
          </cell>
          <cell r="AN548">
            <v>0.56999999999999995</v>
          </cell>
          <cell r="AO548">
            <v>0.56999999999999995</v>
          </cell>
          <cell r="AP548">
            <v>0.56999999999999995</v>
          </cell>
          <cell r="AQ548">
            <v>0.56999999999999995</v>
          </cell>
          <cell r="AR548">
            <v>0.56999999999999995</v>
          </cell>
          <cell r="AS548">
            <v>0.56999999999999995</v>
          </cell>
          <cell r="AT548">
            <v>0.56999999999999995</v>
          </cell>
          <cell r="AU548">
            <v>0.56999999999999995</v>
          </cell>
          <cell r="AV548">
            <v>0.04</v>
          </cell>
          <cell r="AW548">
            <v>0.04</v>
          </cell>
          <cell r="AX548">
            <v>0.04</v>
          </cell>
          <cell r="AY548">
            <v>0.04</v>
          </cell>
          <cell r="AZ548">
            <v>0.04</v>
          </cell>
          <cell r="BA548">
            <v>0.04</v>
          </cell>
          <cell r="BB548">
            <v>0.04</v>
          </cell>
          <cell r="BC548">
            <v>0.04</v>
          </cell>
          <cell r="BD548">
            <v>0.04</v>
          </cell>
          <cell r="BE548">
            <v>0.04</v>
          </cell>
          <cell r="BF548">
            <v>0.04</v>
          </cell>
          <cell r="BG548">
            <v>0.04</v>
          </cell>
          <cell r="BH548">
            <v>0.56999999999999995</v>
          </cell>
          <cell r="BI548">
            <v>0.56999999999999995</v>
          </cell>
          <cell r="BJ548">
            <v>0.56999999999999995</v>
          </cell>
          <cell r="BK548">
            <v>0.56999999999999995</v>
          </cell>
          <cell r="BL548">
            <v>0.56999999999999995</v>
          </cell>
          <cell r="BM548">
            <v>0.56999999999999995</v>
          </cell>
          <cell r="BN548">
            <v>0.56999999999999995</v>
          </cell>
          <cell r="BO548">
            <v>0.56999999999999995</v>
          </cell>
          <cell r="BP548">
            <v>0.56999999999999995</v>
          </cell>
          <cell r="BQ548">
            <v>0.56999999999999995</v>
          </cell>
          <cell r="BR548">
            <v>0.56999999999999995</v>
          </cell>
          <cell r="BS548">
            <v>0.56999999999999995</v>
          </cell>
          <cell r="BT548" t="str">
            <v>CFE</v>
          </cell>
          <cell r="BU548" t="str">
            <v>AIS</v>
          </cell>
          <cell r="BV548">
            <v>2.4E-2</v>
          </cell>
          <cell r="BW548">
            <v>2.4E-2</v>
          </cell>
          <cell r="BX548">
            <v>0</v>
          </cell>
          <cell r="BY548">
            <v>0.9</v>
          </cell>
          <cell r="BZ548">
            <v>0.54</v>
          </cell>
          <cell r="CB548">
            <v>0.58079999999999998</v>
          </cell>
          <cell r="CC548">
            <v>0.6</v>
          </cell>
          <cell r="CD548">
            <v>0.6</v>
          </cell>
        </row>
        <row r="549">
          <cell r="A549">
            <v>1</v>
          </cell>
          <cell r="B549">
            <v>6</v>
          </cell>
          <cell r="C549" t="str">
            <v>DIC</v>
          </cell>
          <cell r="D549">
            <v>47818</v>
          </cell>
          <cell r="E549">
            <v>2030</v>
          </cell>
          <cell r="F549" t="str">
            <v>HUINALÁ  1/</v>
          </cell>
          <cell r="G549">
            <v>6</v>
          </cell>
          <cell r="H549" t="str">
            <v>TG</v>
          </cell>
          <cell r="I549">
            <v>150</v>
          </cell>
          <cell r="J549">
            <v>150</v>
          </cell>
          <cell r="K549" t="str">
            <v>JUN</v>
          </cell>
          <cell r="L549">
            <v>1999</v>
          </cell>
          <cell r="M549" t="str">
            <v>NES</v>
          </cell>
          <cell r="N549" t="str">
            <v>MONTERREY</v>
          </cell>
          <cell r="O549" t="str">
            <v>TER</v>
          </cell>
          <cell r="P549">
            <v>36312</v>
          </cell>
          <cell r="Q549">
            <v>6.7650000000000006</v>
          </cell>
          <cell r="R549">
            <v>4.74</v>
          </cell>
          <cell r="S549">
            <v>132.55801031661665</v>
          </cell>
          <cell r="T549">
            <v>3.2000000000000001E-2</v>
          </cell>
          <cell r="U549">
            <v>2030</v>
          </cell>
          <cell r="V549" t="str">
            <v>N</v>
          </cell>
          <cell r="W549" t="str">
            <v>NL</v>
          </cell>
          <cell r="X549">
            <v>6.9000000000000008E-3</v>
          </cell>
          <cell r="Y549">
            <v>6.9000000000000008E-3</v>
          </cell>
          <cell r="Z549">
            <v>1.46E-2</v>
          </cell>
          <cell r="AA549">
            <v>1.46E-2</v>
          </cell>
          <cell r="AB549">
            <v>0.03</v>
          </cell>
          <cell r="AC549">
            <v>0.03</v>
          </cell>
          <cell r="AD549">
            <v>0.03</v>
          </cell>
          <cell r="AE549">
            <v>0.1009</v>
          </cell>
          <cell r="AF549">
            <v>0.1009</v>
          </cell>
          <cell r="AG549">
            <v>6.9000000000000008E-3</v>
          </cell>
          <cell r="AH549">
            <v>6.9000000000000008E-3</v>
          </cell>
          <cell r="AI549">
            <v>0.1009</v>
          </cell>
          <cell r="AJ549">
            <v>3.1600000000000003E-2</v>
          </cell>
          <cell r="AK549">
            <v>3.1600000000000003E-2</v>
          </cell>
          <cell r="AL549">
            <v>3.1600000000000003E-2</v>
          </cell>
          <cell r="AM549">
            <v>3.1600000000000003E-2</v>
          </cell>
          <cell r="AN549">
            <v>3.1600000000000003E-2</v>
          </cell>
          <cell r="AO549">
            <v>3.1600000000000003E-2</v>
          </cell>
          <cell r="AP549">
            <v>3.1600000000000003E-2</v>
          </cell>
          <cell r="AQ549">
            <v>3.1600000000000003E-2</v>
          </cell>
          <cell r="AR549">
            <v>3.1600000000000003E-2</v>
          </cell>
          <cell r="AS549">
            <v>3.1600000000000003E-2</v>
          </cell>
          <cell r="AT549">
            <v>3.1600000000000003E-2</v>
          </cell>
          <cell r="AU549">
            <v>3.1600000000000003E-2</v>
          </cell>
          <cell r="AV549">
            <v>6.9000000000000008E-3</v>
          </cell>
          <cell r="AW549">
            <v>6.9000000000000008E-3</v>
          </cell>
          <cell r="AX549">
            <v>1.46E-2</v>
          </cell>
          <cell r="AY549">
            <v>1.46E-2</v>
          </cell>
          <cell r="AZ549">
            <v>0.03</v>
          </cell>
          <cell r="BA549">
            <v>0.03</v>
          </cell>
          <cell r="BB549">
            <v>0.03</v>
          </cell>
          <cell r="BC549">
            <v>0.1009</v>
          </cell>
          <cell r="BD549">
            <v>0.1009</v>
          </cell>
          <cell r="BE549">
            <v>6.9000000000000008E-3</v>
          </cell>
          <cell r="BF549">
            <v>6.9000000000000008E-3</v>
          </cell>
          <cell r="BG549">
            <v>0.1009</v>
          </cell>
          <cell r="BH549">
            <v>3.1600000000000003E-2</v>
          </cell>
          <cell r="BI549">
            <v>3.1600000000000003E-2</v>
          </cell>
          <cell r="BJ549">
            <v>3.1600000000000003E-2</v>
          </cell>
          <cell r="BK549">
            <v>3.1600000000000003E-2</v>
          </cell>
          <cell r="BL549">
            <v>3.1600000000000003E-2</v>
          </cell>
          <cell r="BM549">
            <v>3.1600000000000003E-2</v>
          </cell>
          <cell r="BN549">
            <v>3.1600000000000003E-2</v>
          </cell>
          <cell r="BO549">
            <v>3.1600000000000003E-2</v>
          </cell>
          <cell r="BP549">
            <v>3.1600000000000003E-2</v>
          </cell>
          <cell r="BQ549">
            <v>3.1600000000000003E-2</v>
          </cell>
          <cell r="BR549">
            <v>3.1600000000000003E-2</v>
          </cell>
          <cell r="BS549">
            <v>3.1600000000000003E-2</v>
          </cell>
          <cell r="BT549" t="str">
            <v>CFE</v>
          </cell>
          <cell r="BU549" t="str">
            <v>INT</v>
          </cell>
          <cell r="BV549">
            <v>6.7650000000000006</v>
          </cell>
          <cell r="BW549">
            <v>6.7650000000000006</v>
          </cell>
          <cell r="BX549">
            <v>10.676989683383376</v>
          </cell>
          <cell r="BY549">
            <v>0</v>
          </cell>
          <cell r="BZ549">
            <v>0</v>
          </cell>
          <cell r="CB549">
            <v>145.19999999999999</v>
          </cell>
          <cell r="CC549">
            <v>150</v>
          </cell>
          <cell r="CD549">
            <v>150</v>
          </cell>
        </row>
        <row r="550">
          <cell r="A550">
            <v>1</v>
          </cell>
          <cell r="B550">
            <v>6</v>
          </cell>
          <cell r="C550" t="str">
            <v>ABR</v>
          </cell>
          <cell r="D550">
            <v>46113</v>
          </cell>
          <cell r="E550">
            <v>2026</v>
          </cell>
          <cell r="F550" t="str">
            <v>PRESIDENTE JUÁREZ (TIJUANA)</v>
          </cell>
          <cell r="G550">
            <v>7</v>
          </cell>
          <cell r="H550" t="str">
            <v>TG</v>
          </cell>
          <cell r="I550">
            <v>150</v>
          </cell>
          <cell r="J550">
            <v>150</v>
          </cell>
          <cell r="K550" t="str">
            <v>JUN</v>
          </cell>
          <cell r="L550">
            <v>1999</v>
          </cell>
          <cell r="M550" t="str">
            <v>BC</v>
          </cell>
          <cell r="N550" t="str">
            <v>TIJUANA</v>
          </cell>
          <cell r="O550" t="str">
            <v>TER</v>
          </cell>
          <cell r="P550">
            <v>36312</v>
          </cell>
          <cell r="Q550">
            <v>6.7650000000000006</v>
          </cell>
          <cell r="R550">
            <v>2.94</v>
          </cell>
          <cell r="S550">
            <v>131.98500000000001</v>
          </cell>
          <cell r="T550">
            <v>2.1000000000000001E-2</v>
          </cell>
          <cell r="U550">
            <v>2026</v>
          </cell>
          <cell r="V550" t="str">
            <v>S</v>
          </cell>
          <cell r="W550" t="str">
            <v>BCN</v>
          </cell>
          <cell r="X550">
            <v>4.9249999999999995E-2</v>
          </cell>
          <cell r="Y550">
            <v>4.9249999999999995E-2</v>
          </cell>
          <cell r="Z550">
            <v>4.4499999999999998E-2</v>
          </cell>
          <cell r="AA550">
            <v>4.4499999999999998E-2</v>
          </cell>
          <cell r="AB550">
            <v>3.5000000000000003E-2</v>
          </cell>
          <cell r="AC550">
            <v>3.5000000000000003E-2</v>
          </cell>
          <cell r="AD550">
            <v>4.4499999999999998E-2</v>
          </cell>
          <cell r="AE550">
            <v>4.4499999999999998E-2</v>
          </cell>
          <cell r="AF550">
            <v>4.4499999999999998E-2</v>
          </cell>
          <cell r="AG550">
            <v>4.9249999999999995E-2</v>
          </cell>
          <cell r="AH550">
            <v>4.9249999999999995E-2</v>
          </cell>
          <cell r="AI550">
            <v>4.4499999999999998E-2</v>
          </cell>
          <cell r="AJ550">
            <v>1.9599999999999999E-2</v>
          </cell>
          <cell r="AK550">
            <v>1.9599999999999999E-2</v>
          </cell>
          <cell r="AL550">
            <v>1.9599999999999999E-2</v>
          </cell>
          <cell r="AM550">
            <v>1.9599999999999999E-2</v>
          </cell>
          <cell r="AN550">
            <v>1.9599999999999999E-2</v>
          </cell>
          <cell r="AO550">
            <v>1.9599999999999999E-2</v>
          </cell>
          <cell r="AP550">
            <v>1.9599999999999999E-2</v>
          </cell>
          <cell r="AQ550">
            <v>1.9599999999999999E-2</v>
          </cell>
          <cell r="AR550">
            <v>1.9599999999999999E-2</v>
          </cell>
          <cell r="AS550">
            <v>1.9599999999999999E-2</v>
          </cell>
          <cell r="AT550">
            <v>1.9599999999999999E-2</v>
          </cell>
          <cell r="AU550">
            <v>1.9599999999999999E-2</v>
          </cell>
          <cell r="AV550">
            <v>4.9249999999999995E-2</v>
          </cell>
          <cell r="AW550">
            <v>4.9249999999999995E-2</v>
          </cell>
          <cell r="AX550">
            <v>4.4499999999999998E-2</v>
          </cell>
          <cell r="AY550">
            <v>4.4499999999999998E-2</v>
          </cell>
          <cell r="AZ550">
            <v>3.5000000000000003E-2</v>
          </cell>
          <cell r="BA550">
            <v>3.5000000000000003E-2</v>
          </cell>
          <cell r="BB550">
            <v>4.4499999999999998E-2</v>
          </cell>
          <cell r="BC550">
            <v>4.4499999999999998E-2</v>
          </cell>
          <cell r="BD550">
            <v>4.4499999999999998E-2</v>
          </cell>
          <cell r="BE550">
            <v>4.9249999999999995E-2</v>
          </cell>
          <cell r="BF550">
            <v>4.9249999999999995E-2</v>
          </cell>
          <cell r="BG550">
            <v>4.4499999999999998E-2</v>
          </cell>
          <cell r="BH550">
            <v>1.9599999999999999E-2</v>
          </cell>
          <cell r="BI550">
            <v>1.9599999999999999E-2</v>
          </cell>
          <cell r="BJ550">
            <v>1.9599999999999999E-2</v>
          </cell>
          <cell r="BK550">
            <v>1.9599999999999999E-2</v>
          </cell>
          <cell r="BL550">
            <v>1.9599999999999999E-2</v>
          </cell>
          <cell r="BM550">
            <v>1.9599999999999999E-2</v>
          </cell>
          <cell r="BN550">
            <v>1.9599999999999999E-2</v>
          </cell>
          <cell r="BO550">
            <v>1.9599999999999999E-2</v>
          </cell>
          <cell r="BP550">
            <v>1.9599999999999999E-2</v>
          </cell>
          <cell r="BQ550">
            <v>1.9599999999999999E-2</v>
          </cell>
          <cell r="BR550">
            <v>1.9599999999999999E-2</v>
          </cell>
          <cell r="BS550">
            <v>1.9599999999999999E-2</v>
          </cell>
          <cell r="BT550" t="str">
            <v>CFE</v>
          </cell>
          <cell r="BU550" t="str">
            <v>BC</v>
          </cell>
          <cell r="BV550">
            <v>6.7650000000000006</v>
          </cell>
          <cell r="BW550">
            <v>6.7650000000000006</v>
          </cell>
          <cell r="BX550">
            <v>11.25</v>
          </cell>
          <cell r="BY550">
            <v>0</v>
          </cell>
          <cell r="BZ550">
            <v>0</v>
          </cell>
          <cell r="CB550">
            <v>146.85</v>
          </cell>
          <cell r="CC550">
            <v>150</v>
          </cell>
          <cell r="CD550">
            <v>150</v>
          </cell>
        </row>
        <row r="551">
          <cell r="A551">
            <v>1</v>
          </cell>
          <cell r="B551">
            <v>7</v>
          </cell>
          <cell r="C551" t="str">
            <v>NOV</v>
          </cell>
          <cell r="D551">
            <v>47788</v>
          </cell>
          <cell r="E551">
            <v>2030</v>
          </cell>
          <cell r="F551" t="str">
            <v>RÍO BRAVO (EMILIO PORTES GIL)</v>
          </cell>
          <cell r="G551">
            <v>3</v>
          </cell>
          <cell r="H551" t="str">
            <v>TC</v>
          </cell>
          <cell r="I551">
            <v>300</v>
          </cell>
          <cell r="J551">
            <v>300</v>
          </cell>
          <cell r="K551" t="str">
            <v>JUL</v>
          </cell>
          <cell r="L551">
            <v>1999</v>
          </cell>
          <cell r="M551" t="str">
            <v>NES</v>
          </cell>
          <cell r="N551" t="str">
            <v>REYNOSA</v>
          </cell>
          <cell r="O551" t="str">
            <v>TER</v>
          </cell>
          <cell r="P551">
            <v>36342</v>
          </cell>
          <cell r="Q551">
            <v>23.46</v>
          </cell>
          <cell r="R551">
            <v>9.99</v>
          </cell>
          <cell r="S551">
            <v>269.8286568358447</v>
          </cell>
          <cell r="T551">
            <v>1.0999999999999999E-2</v>
          </cell>
          <cell r="U551">
            <v>2030</v>
          </cell>
          <cell r="V551" t="str">
            <v>N</v>
          </cell>
          <cell r="W551" t="str">
            <v>TAMS</v>
          </cell>
          <cell r="X551">
            <v>0.13175000000000001</v>
          </cell>
          <cell r="Y551">
            <v>0.13175000000000001</v>
          </cell>
          <cell r="Z551">
            <v>9.5500000000000002E-2</v>
          </cell>
          <cell r="AA551">
            <v>9.5500000000000002E-2</v>
          </cell>
          <cell r="AB551">
            <v>2.3E-2</v>
          </cell>
          <cell r="AC551">
            <v>2.3E-2</v>
          </cell>
          <cell r="AD551">
            <v>2.3E-2</v>
          </cell>
          <cell r="AE551">
            <v>0.1009</v>
          </cell>
          <cell r="AF551">
            <v>0.1009</v>
          </cell>
          <cell r="AG551">
            <v>0.13175000000000001</v>
          </cell>
          <cell r="AH551">
            <v>0.13175000000000001</v>
          </cell>
          <cell r="AI551">
            <v>0.1009</v>
          </cell>
          <cell r="AJ551">
            <v>3.3300000000000003E-2</v>
          </cell>
          <cell r="AK551">
            <v>3.3300000000000003E-2</v>
          </cell>
          <cell r="AL551">
            <v>3.3300000000000003E-2</v>
          </cell>
          <cell r="AM551">
            <v>3.3300000000000003E-2</v>
          </cell>
          <cell r="AN551">
            <v>3.3300000000000003E-2</v>
          </cell>
          <cell r="AO551">
            <v>3.3300000000000003E-2</v>
          </cell>
          <cell r="AP551">
            <v>3.3300000000000003E-2</v>
          </cell>
          <cell r="AQ551">
            <v>3.3300000000000003E-2</v>
          </cell>
          <cell r="AR551">
            <v>3.3300000000000003E-2</v>
          </cell>
          <cell r="AS551">
            <v>3.3300000000000003E-2</v>
          </cell>
          <cell r="AT551">
            <v>3.3300000000000003E-2</v>
          </cell>
          <cell r="AU551">
            <v>3.3300000000000003E-2</v>
          </cell>
          <cell r="AV551">
            <v>0.13175000000000001</v>
          </cell>
          <cell r="AW551">
            <v>0.13175000000000001</v>
          </cell>
          <cell r="AX551">
            <v>9.5500000000000002E-2</v>
          </cell>
          <cell r="AY551">
            <v>9.5500000000000002E-2</v>
          </cell>
          <cell r="AZ551">
            <v>2.3E-2</v>
          </cell>
          <cell r="BA551">
            <v>2.3E-2</v>
          </cell>
          <cell r="BB551">
            <v>2.3E-2</v>
          </cell>
          <cell r="BC551">
            <v>0.1009</v>
          </cell>
          <cell r="BD551">
            <v>0.1009</v>
          </cell>
          <cell r="BE551">
            <v>0.13175000000000001</v>
          </cell>
          <cell r="BF551">
            <v>0.13175000000000001</v>
          </cell>
          <cell r="BG551">
            <v>0.1009</v>
          </cell>
          <cell r="BH551">
            <v>3.3300000000000003E-2</v>
          </cell>
          <cell r="BI551">
            <v>3.3300000000000003E-2</v>
          </cell>
          <cell r="BJ551">
            <v>3.3300000000000003E-2</v>
          </cell>
          <cell r="BK551">
            <v>3.3300000000000003E-2</v>
          </cell>
          <cell r="BL551">
            <v>3.3300000000000003E-2</v>
          </cell>
          <cell r="BM551">
            <v>3.3300000000000003E-2</v>
          </cell>
          <cell r="BN551">
            <v>3.3300000000000003E-2</v>
          </cell>
          <cell r="BO551">
            <v>3.3300000000000003E-2</v>
          </cell>
          <cell r="BP551">
            <v>3.3300000000000003E-2</v>
          </cell>
          <cell r="BQ551">
            <v>3.3300000000000003E-2</v>
          </cell>
          <cell r="BR551">
            <v>3.3300000000000003E-2</v>
          </cell>
          <cell r="BS551">
            <v>3.3300000000000003E-2</v>
          </cell>
          <cell r="BT551" t="str">
            <v>CFE</v>
          </cell>
          <cell r="BU551" t="str">
            <v>INT</v>
          </cell>
          <cell r="BV551">
            <v>23.46</v>
          </cell>
          <cell r="BW551">
            <v>23.46</v>
          </cell>
          <cell r="BX551">
            <v>6.711343164155319</v>
          </cell>
          <cell r="BZ551">
            <v>0</v>
          </cell>
          <cell r="CB551">
            <v>296.7</v>
          </cell>
          <cell r="CC551">
            <v>300</v>
          </cell>
          <cell r="CD551">
            <v>300</v>
          </cell>
        </row>
        <row r="552">
          <cell r="A552">
            <v>1</v>
          </cell>
          <cell r="B552">
            <v>6</v>
          </cell>
          <cell r="C552" t="str">
            <v>DIC</v>
          </cell>
          <cell r="D552">
            <v>47818</v>
          </cell>
          <cell r="E552">
            <v>2030</v>
          </cell>
          <cell r="F552" t="str">
            <v>MERIDA III PEE</v>
          </cell>
          <cell r="G552">
            <v>1</v>
          </cell>
          <cell r="H552" t="str">
            <v>CC</v>
          </cell>
          <cell r="I552">
            <v>242</v>
          </cell>
          <cell r="J552">
            <v>242</v>
          </cell>
          <cell r="K552" t="str">
            <v>JUN</v>
          </cell>
          <cell r="L552">
            <v>2000</v>
          </cell>
          <cell r="M552" t="str">
            <v>PEN</v>
          </cell>
          <cell r="N552" t="str">
            <v>MERIDA</v>
          </cell>
          <cell r="O552" t="str">
            <v>TER</v>
          </cell>
          <cell r="P552">
            <v>36678</v>
          </cell>
          <cell r="Q552">
            <v>14.326400000000001</v>
          </cell>
          <cell r="R552">
            <v>4.84</v>
          </cell>
          <cell r="S552">
            <v>208.58278307804522</v>
          </cell>
          <cell r="T552">
            <v>3.3000000000000002E-2</v>
          </cell>
          <cell r="U552">
            <v>2030</v>
          </cell>
          <cell r="V552" t="str">
            <v>S</v>
          </cell>
          <cell r="W552" t="str">
            <v>YUC</v>
          </cell>
          <cell r="X552">
            <v>3.0000000000000002E-2</v>
          </cell>
          <cell r="Y552">
            <v>3.0000000000000002E-2</v>
          </cell>
          <cell r="Z552">
            <v>0.04</v>
          </cell>
          <cell r="AA552">
            <v>0.04</v>
          </cell>
          <cell r="AB552">
            <v>0.06</v>
          </cell>
          <cell r="AC552">
            <v>0.06</v>
          </cell>
          <cell r="AD552">
            <v>7.0000000000000007E-2</v>
          </cell>
          <cell r="AE552">
            <v>0.04</v>
          </cell>
          <cell r="AF552">
            <v>0.04</v>
          </cell>
          <cell r="AG552">
            <v>3.0000000000000002E-2</v>
          </cell>
          <cell r="AH552">
            <v>3.0000000000000002E-2</v>
          </cell>
          <cell r="AI552">
            <v>0.04</v>
          </cell>
          <cell r="AJ552">
            <v>0.02</v>
          </cell>
          <cell r="AK552">
            <v>0.02</v>
          </cell>
          <cell r="AL552">
            <v>0.02</v>
          </cell>
          <cell r="AM552">
            <v>0.02</v>
          </cell>
          <cell r="AN552">
            <v>0.02</v>
          </cell>
          <cell r="AO552">
            <v>0.02</v>
          </cell>
          <cell r="AP552">
            <v>0.02</v>
          </cell>
          <cell r="AQ552">
            <v>0.02</v>
          </cell>
          <cell r="AR552">
            <v>0.02</v>
          </cell>
          <cell r="AS552">
            <v>0.02</v>
          </cell>
          <cell r="AT552">
            <v>0.02</v>
          </cell>
          <cell r="AU552">
            <v>0.02</v>
          </cell>
          <cell r="AV552">
            <v>3.0000000000000002E-2</v>
          </cell>
          <cell r="AW552">
            <v>3.0000000000000002E-2</v>
          </cell>
          <cell r="AX552">
            <v>0.04</v>
          </cell>
          <cell r="AY552">
            <v>0.04</v>
          </cell>
          <cell r="AZ552">
            <v>0.06</v>
          </cell>
          <cell r="BA552">
            <v>0.06</v>
          </cell>
          <cell r="BB552">
            <v>7.0000000000000007E-2</v>
          </cell>
          <cell r="BC552">
            <v>0.04</v>
          </cell>
          <cell r="BD552">
            <v>0.04</v>
          </cell>
          <cell r="BE552">
            <v>3.0000000000000002E-2</v>
          </cell>
          <cell r="BF552">
            <v>3.0000000000000002E-2</v>
          </cell>
          <cell r="BG552">
            <v>0.04</v>
          </cell>
          <cell r="BH552">
            <v>0.02</v>
          </cell>
          <cell r="BI552">
            <v>0.02</v>
          </cell>
          <cell r="BJ552">
            <v>0.02</v>
          </cell>
          <cell r="BK552">
            <v>0.02</v>
          </cell>
          <cell r="BL552">
            <v>0.02</v>
          </cell>
          <cell r="BM552">
            <v>0.02</v>
          </cell>
          <cell r="BN552">
            <v>0.02</v>
          </cell>
          <cell r="BO552">
            <v>0.02</v>
          </cell>
          <cell r="BP552">
            <v>0.02</v>
          </cell>
          <cell r="BQ552">
            <v>0.02</v>
          </cell>
          <cell r="BR552">
            <v>0.02</v>
          </cell>
          <cell r="BS552">
            <v>0.02</v>
          </cell>
          <cell r="BT552" t="str">
            <v>PEE</v>
          </cell>
          <cell r="BU552" t="str">
            <v>INT</v>
          </cell>
          <cell r="BV552">
            <v>14.326400000000001</v>
          </cell>
          <cell r="BW552">
            <v>14.326400000000001</v>
          </cell>
          <cell r="BX552">
            <v>19.090816921954779</v>
          </cell>
          <cell r="BY552">
            <v>0</v>
          </cell>
          <cell r="BZ552">
            <v>0</v>
          </cell>
          <cell r="CB552">
            <v>234.01400000000001</v>
          </cell>
          <cell r="CC552">
            <v>242</v>
          </cell>
          <cell r="CD552">
            <v>242</v>
          </cell>
        </row>
        <row r="553">
          <cell r="A553">
            <v>1</v>
          </cell>
          <cell r="B553">
            <v>8</v>
          </cell>
          <cell r="C553" t="str">
            <v>DIC</v>
          </cell>
          <cell r="D553">
            <v>47818</v>
          </cell>
          <cell r="E553">
            <v>2030</v>
          </cell>
          <cell r="F553" t="str">
            <v>MERIDA III PEE</v>
          </cell>
          <cell r="G553">
            <v>1</v>
          </cell>
          <cell r="H553" t="str">
            <v>CC</v>
          </cell>
          <cell r="I553">
            <v>242</v>
          </cell>
          <cell r="J553">
            <v>242</v>
          </cell>
          <cell r="K553" t="str">
            <v>AGO</v>
          </cell>
          <cell r="L553">
            <v>2000</v>
          </cell>
          <cell r="M553" t="str">
            <v>PEN</v>
          </cell>
          <cell r="N553" t="str">
            <v>MERIDA</v>
          </cell>
          <cell r="O553" t="str">
            <v>TER</v>
          </cell>
          <cell r="P553">
            <v>36739</v>
          </cell>
          <cell r="Q553">
            <v>14.326400000000001</v>
          </cell>
          <cell r="R553">
            <v>4.84</v>
          </cell>
          <cell r="S553">
            <v>208.58278307804522</v>
          </cell>
          <cell r="T553">
            <v>3.3000000000000002E-2</v>
          </cell>
          <cell r="U553">
            <v>2030</v>
          </cell>
          <cell r="V553" t="str">
            <v>S</v>
          </cell>
          <cell r="W553" t="str">
            <v>YUC</v>
          </cell>
          <cell r="X553">
            <v>3.0000000000000002E-2</v>
          </cell>
          <cell r="Y553">
            <v>3.0000000000000002E-2</v>
          </cell>
          <cell r="Z553">
            <v>0.04</v>
          </cell>
          <cell r="AA553">
            <v>0.04</v>
          </cell>
          <cell r="AB553">
            <v>0.06</v>
          </cell>
          <cell r="AC553">
            <v>0.06</v>
          </cell>
          <cell r="AD553">
            <v>7.0000000000000007E-2</v>
          </cell>
          <cell r="AE553">
            <v>0.04</v>
          </cell>
          <cell r="AF553">
            <v>0.04</v>
          </cell>
          <cell r="AG553">
            <v>3.0000000000000002E-2</v>
          </cell>
          <cell r="AH553">
            <v>3.0000000000000002E-2</v>
          </cell>
          <cell r="AI553">
            <v>0.04</v>
          </cell>
          <cell r="AJ553">
            <v>0.02</v>
          </cell>
          <cell r="AK553">
            <v>0.02</v>
          </cell>
          <cell r="AL553">
            <v>0.02</v>
          </cell>
          <cell r="AM553">
            <v>0.02</v>
          </cell>
          <cell r="AN553">
            <v>0.02</v>
          </cell>
          <cell r="AO553">
            <v>0.02</v>
          </cell>
          <cell r="AP553">
            <v>0.02</v>
          </cell>
          <cell r="AQ553">
            <v>0.02</v>
          </cell>
          <cell r="AR553">
            <v>0.02</v>
          </cell>
          <cell r="AS553">
            <v>0.02</v>
          </cell>
          <cell r="AT553">
            <v>0.02</v>
          </cell>
          <cell r="AU553">
            <v>0.02</v>
          </cell>
          <cell r="AV553">
            <v>3.0000000000000002E-2</v>
          </cell>
          <cell r="AW553">
            <v>3.0000000000000002E-2</v>
          </cell>
          <cell r="AX553">
            <v>0.04</v>
          </cell>
          <cell r="AY553">
            <v>0.04</v>
          </cell>
          <cell r="AZ553">
            <v>0.06</v>
          </cell>
          <cell r="BA553">
            <v>0.06</v>
          </cell>
          <cell r="BB553">
            <v>7.0000000000000007E-2</v>
          </cell>
          <cell r="BC553">
            <v>0.04</v>
          </cell>
          <cell r="BD553">
            <v>0.04</v>
          </cell>
          <cell r="BE553">
            <v>3.0000000000000002E-2</v>
          </cell>
          <cell r="BF553">
            <v>3.0000000000000002E-2</v>
          </cell>
          <cell r="BG553">
            <v>0.04</v>
          </cell>
          <cell r="BH553">
            <v>0.02</v>
          </cell>
          <cell r="BI553">
            <v>0.02</v>
          </cell>
          <cell r="BJ553">
            <v>0.02</v>
          </cell>
          <cell r="BK553">
            <v>0.02</v>
          </cell>
          <cell r="BL553">
            <v>0.02</v>
          </cell>
          <cell r="BM553">
            <v>0.02</v>
          </cell>
          <cell r="BN553">
            <v>0.02</v>
          </cell>
          <cell r="BO553">
            <v>0.02</v>
          </cell>
          <cell r="BP553">
            <v>0.02</v>
          </cell>
          <cell r="BQ553">
            <v>0.02</v>
          </cell>
          <cell r="BR553">
            <v>0.02</v>
          </cell>
          <cell r="BS553">
            <v>0.02</v>
          </cell>
          <cell r="BT553" t="str">
            <v>PEE</v>
          </cell>
          <cell r="BU553" t="str">
            <v>INT</v>
          </cell>
          <cell r="BV553">
            <v>14.326400000000001</v>
          </cell>
          <cell r="BW553">
            <v>14.326400000000001</v>
          </cell>
          <cell r="BX553">
            <v>19.090816921954779</v>
          </cell>
          <cell r="BY553">
            <v>0</v>
          </cell>
          <cell r="BZ553">
            <v>0</v>
          </cell>
          <cell r="CB553">
            <v>234.01400000000001</v>
          </cell>
          <cell r="CC553">
            <v>242</v>
          </cell>
          <cell r="CD553">
            <v>242</v>
          </cell>
        </row>
        <row r="554">
          <cell r="A554">
            <v>1</v>
          </cell>
          <cell r="B554">
            <v>7</v>
          </cell>
          <cell r="C554" t="str">
            <v>DIC</v>
          </cell>
          <cell r="D554">
            <v>47818</v>
          </cell>
          <cell r="E554">
            <v>2030</v>
          </cell>
          <cell r="F554" t="str">
            <v>CERRO PRIETO IV</v>
          </cell>
          <cell r="G554" t="str">
            <v>4'S</v>
          </cell>
          <cell r="H554" t="str">
            <v>GEO</v>
          </cell>
          <cell r="I554">
            <v>100</v>
          </cell>
          <cell r="J554">
            <v>100</v>
          </cell>
          <cell r="K554" t="str">
            <v>JUL</v>
          </cell>
          <cell r="L554">
            <v>2000</v>
          </cell>
          <cell r="M554" t="str">
            <v>BC</v>
          </cell>
          <cell r="N554" t="str">
            <v>MEXICALI</v>
          </cell>
          <cell r="O554" t="str">
            <v>TER</v>
          </cell>
          <cell r="P554">
            <v>36708</v>
          </cell>
          <cell r="Q554">
            <v>5.7</v>
          </cell>
          <cell r="R554">
            <v>0.49</v>
          </cell>
          <cell r="S554">
            <v>94.15713399070205</v>
          </cell>
          <cell r="T554">
            <v>7.2999999999999995E-2</v>
          </cell>
          <cell r="U554">
            <v>2030</v>
          </cell>
          <cell r="V554" t="str">
            <v>S</v>
          </cell>
          <cell r="W554" t="str">
            <v>BCN</v>
          </cell>
          <cell r="X554">
            <v>4.045E-2</v>
          </cell>
          <cell r="Y554">
            <v>4.045E-2</v>
          </cell>
          <cell r="Z554">
            <v>3.5299999999999998E-2</v>
          </cell>
          <cell r="AA554">
            <v>3.5299999999999998E-2</v>
          </cell>
          <cell r="AB554">
            <v>2.5000000000000001E-2</v>
          </cell>
          <cell r="AC554">
            <v>2.5000000000000001E-2</v>
          </cell>
          <cell r="AD554">
            <v>3.5299999999999998E-2</v>
          </cell>
          <cell r="AE554">
            <v>3.5299999999999998E-2</v>
          </cell>
          <cell r="AF554">
            <v>3.5299999999999998E-2</v>
          </cell>
          <cell r="AG554">
            <v>4.045E-2</v>
          </cell>
          <cell r="AH554">
            <v>4.045E-2</v>
          </cell>
          <cell r="AI554">
            <v>3.5299999999999998E-2</v>
          </cell>
          <cell r="AJ554">
            <v>4.8999999999999998E-3</v>
          </cell>
          <cell r="AK554">
            <v>4.8999999999999998E-3</v>
          </cell>
          <cell r="AL554">
            <v>4.8999999999999998E-3</v>
          </cell>
          <cell r="AM554">
            <v>4.8999999999999998E-3</v>
          </cell>
          <cell r="AN554">
            <v>4.8999999999999998E-3</v>
          </cell>
          <cell r="AO554">
            <v>4.8999999999999998E-3</v>
          </cell>
          <cell r="AP554">
            <v>4.8999999999999998E-3</v>
          </cell>
          <cell r="AQ554">
            <v>4.8999999999999998E-3</v>
          </cell>
          <cell r="AR554">
            <v>4.8999999999999998E-3</v>
          </cell>
          <cell r="AS554">
            <v>4.8999999999999998E-3</v>
          </cell>
          <cell r="AT554">
            <v>4.8999999999999998E-3</v>
          </cell>
          <cell r="AU554">
            <v>4.8999999999999998E-3</v>
          </cell>
          <cell r="AV554">
            <v>4.045E-2</v>
          </cell>
          <cell r="AW554">
            <v>4.045E-2</v>
          </cell>
          <cell r="AX554">
            <v>3.5299999999999998E-2</v>
          </cell>
          <cell r="AY554">
            <v>3.5299999999999998E-2</v>
          </cell>
          <cell r="AZ554">
            <v>2.5000000000000001E-2</v>
          </cell>
          <cell r="BA554">
            <v>2.5000000000000001E-2</v>
          </cell>
          <cell r="BB554">
            <v>3.5299999999999998E-2</v>
          </cell>
          <cell r="BC554">
            <v>3.5299999999999998E-2</v>
          </cell>
          <cell r="BD554">
            <v>3.5299999999999998E-2</v>
          </cell>
          <cell r="BE554">
            <v>4.045E-2</v>
          </cell>
          <cell r="BF554">
            <v>4.045E-2</v>
          </cell>
          <cell r="BG554">
            <v>3.5299999999999998E-2</v>
          </cell>
          <cell r="BH554">
            <v>4.8999999999999998E-3</v>
          </cell>
          <cell r="BI554">
            <v>4.8999999999999998E-3</v>
          </cell>
          <cell r="BJ554">
            <v>4.8999999999999998E-3</v>
          </cell>
          <cell r="BK554">
            <v>4.8999999999999998E-3</v>
          </cell>
          <cell r="BL554">
            <v>4.8999999999999998E-3</v>
          </cell>
          <cell r="BM554">
            <v>4.8999999999999998E-3</v>
          </cell>
          <cell r="BN554">
            <v>4.8999999999999998E-3</v>
          </cell>
          <cell r="BO554">
            <v>4.8999999999999998E-3</v>
          </cell>
          <cell r="BP554">
            <v>4.8999999999999998E-3</v>
          </cell>
          <cell r="BQ554">
            <v>4.8999999999999998E-3</v>
          </cell>
          <cell r="BR554">
            <v>4.8999999999999998E-3</v>
          </cell>
          <cell r="BS554">
            <v>4.8999999999999998E-3</v>
          </cell>
          <cell r="BT554" t="str">
            <v>CFE</v>
          </cell>
          <cell r="BU554" t="str">
            <v>BC</v>
          </cell>
          <cell r="BV554">
            <v>5.7</v>
          </cell>
          <cell r="BW554">
            <v>5.7</v>
          </cell>
          <cell r="BX554">
            <v>0.14286600929794127</v>
          </cell>
          <cell r="BZ554">
            <v>0</v>
          </cell>
          <cell r="CB554">
            <v>92.7</v>
          </cell>
          <cell r="CC554">
            <v>100</v>
          </cell>
          <cell r="CD554">
            <v>100</v>
          </cell>
        </row>
        <row r="555">
          <cell r="A555">
            <v>1</v>
          </cell>
          <cell r="B555">
            <v>9</v>
          </cell>
          <cell r="C555" t="str">
            <v>DIC</v>
          </cell>
          <cell r="D555">
            <v>47818</v>
          </cell>
          <cell r="E555">
            <v>2030</v>
          </cell>
          <cell r="F555" t="str">
            <v>RIO BRAVO IV   PEE</v>
          </cell>
          <cell r="G555">
            <v>1</v>
          </cell>
          <cell r="H555" t="str">
            <v>CC</v>
          </cell>
          <cell r="I555">
            <v>500</v>
          </cell>
          <cell r="J555">
            <v>500</v>
          </cell>
          <cell r="K555" t="str">
            <v>SEP</v>
          </cell>
          <cell r="L555">
            <v>2000</v>
          </cell>
          <cell r="M555" t="str">
            <v>NES</v>
          </cell>
          <cell r="N555" t="str">
            <v>MATAMOROS</v>
          </cell>
          <cell r="O555" t="str">
            <v>TER</v>
          </cell>
          <cell r="P555">
            <v>36770</v>
          </cell>
          <cell r="Q555">
            <v>29.6</v>
          </cell>
          <cell r="R555">
            <v>10</v>
          </cell>
          <cell r="S555">
            <v>430.95616338439095</v>
          </cell>
          <cell r="T555">
            <v>3.3000000000000002E-2</v>
          </cell>
          <cell r="U555">
            <v>2030</v>
          </cell>
          <cell r="V555" t="str">
            <v>N</v>
          </cell>
          <cell r="W555" t="str">
            <v>NL</v>
          </cell>
          <cell r="X555">
            <v>0.05</v>
          </cell>
          <cell r="Y555">
            <v>0.05</v>
          </cell>
          <cell r="Z555">
            <v>0.04</v>
          </cell>
          <cell r="AA555">
            <v>0.04</v>
          </cell>
          <cell r="AB555">
            <v>0.02</v>
          </cell>
          <cell r="AC555">
            <v>0.02</v>
          </cell>
          <cell r="AD555">
            <v>0.03</v>
          </cell>
          <cell r="AE555">
            <v>0.03</v>
          </cell>
          <cell r="AF555">
            <v>0.03</v>
          </cell>
          <cell r="AG555">
            <v>0.05</v>
          </cell>
          <cell r="AH555">
            <v>0.05</v>
          </cell>
          <cell r="AI555">
            <v>0.03</v>
          </cell>
          <cell r="AJ555">
            <v>0.02</v>
          </cell>
          <cell r="AK555">
            <v>0.02</v>
          </cell>
          <cell r="AL555">
            <v>0.02</v>
          </cell>
          <cell r="AM555">
            <v>0.02</v>
          </cell>
          <cell r="AN555">
            <v>0.02</v>
          </cell>
          <cell r="AO555">
            <v>0.02</v>
          </cell>
          <cell r="AP555">
            <v>0.02</v>
          </cell>
          <cell r="AQ555">
            <v>0.02</v>
          </cell>
          <cell r="AR555">
            <v>0.02</v>
          </cell>
          <cell r="AS555">
            <v>0.02</v>
          </cell>
          <cell r="AT555">
            <v>0.02</v>
          </cell>
          <cell r="AU555">
            <v>0.02</v>
          </cell>
          <cell r="AV555">
            <v>0.05</v>
          </cell>
          <cell r="AW555">
            <v>0.05</v>
          </cell>
          <cell r="AX555">
            <v>0.04</v>
          </cell>
          <cell r="AY555">
            <v>0.04</v>
          </cell>
          <cell r="AZ555">
            <v>0.02</v>
          </cell>
          <cell r="BA555">
            <v>0.02</v>
          </cell>
          <cell r="BB555">
            <v>0.03</v>
          </cell>
          <cell r="BC555">
            <v>0.03</v>
          </cell>
          <cell r="BD555">
            <v>0.03</v>
          </cell>
          <cell r="BE555">
            <v>0.05</v>
          </cell>
          <cell r="BF555">
            <v>0.05</v>
          </cell>
          <cell r="BG555">
            <v>0.03</v>
          </cell>
          <cell r="BH555">
            <v>0.02</v>
          </cell>
          <cell r="BI555">
            <v>0.02</v>
          </cell>
          <cell r="BJ555">
            <v>0.02</v>
          </cell>
          <cell r="BK555">
            <v>0.02</v>
          </cell>
          <cell r="BL555">
            <v>0.02</v>
          </cell>
          <cell r="BM555">
            <v>0.02</v>
          </cell>
          <cell r="BN555">
            <v>0.02</v>
          </cell>
          <cell r="BO555">
            <v>0.02</v>
          </cell>
          <cell r="BP555">
            <v>0.02</v>
          </cell>
          <cell r="BQ555">
            <v>0.02</v>
          </cell>
          <cell r="BR555">
            <v>0.02</v>
          </cell>
          <cell r="BS555">
            <v>0.02</v>
          </cell>
          <cell r="BT555" t="str">
            <v>PEE</v>
          </cell>
          <cell r="BU555" t="str">
            <v>INT</v>
          </cell>
          <cell r="BV555">
            <v>29.6</v>
          </cell>
          <cell r="BW555">
            <v>29.6</v>
          </cell>
          <cell r="BX555">
            <v>39.443836615609044</v>
          </cell>
          <cell r="BY555">
            <v>0</v>
          </cell>
          <cell r="BZ555">
            <v>0</v>
          </cell>
          <cell r="CB555">
            <v>483.5</v>
          </cell>
          <cell r="CC555">
            <v>500</v>
          </cell>
          <cell r="CD555">
            <v>500</v>
          </cell>
        </row>
        <row r="556">
          <cell r="A556">
            <v>1</v>
          </cell>
          <cell r="B556">
            <v>7</v>
          </cell>
          <cell r="C556" t="str">
            <v>DIC</v>
          </cell>
          <cell r="D556">
            <v>47818</v>
          </cell>
          <cell r="E556">
            <v>2030</v>
          </cell>
          <cell r="F556" t="str">
            <v>PRESIDENTE    JUÁREZ</v>
          </cell>
          <cell r="G556">
            <v>1</v>
          </cell>
          <cell r="H556" t="str">
            <v>CC</v>
          </cell>
          <cell r="I556">
            <v>248</v>
          </cell>
          <cell r="J556">
            <v>248</v>
          </cell>
          <cell r="K556" t="str">
            <v>JUL</v>
          </cell>
          <cell r="L556">
            <v>2001</v>
          </cell>
          <cell r="M556" t="str">
            <v>BC</v>
          </cell>
          <cell r="N556" t="str">
            <v>TIJUANA</v>
          </cell>
          <cell r="O556" t="str">
            <v>TER</v>
          </cell>
          <cell r="P556">
            <v>37073</v>
          </cell>
          <cell r="Q556">
            <v>14.681600000000001</v>
          </cell>
          <cell r="R556">
            <v>29.908799999999999</v>
          </cell>
          <cell r="S556">
            <v>214.7184</v>
          </cell>
          <cell r="T556">
            <v>2.9000000000000001E-2</v>
          </cell>
          <cell r="U556">
            <v>2030</v>
          </cell>
          <cell r="V556" t="str">
            <v>S</v>
          </cell>
          <cell r="W556" t="str">
            <v>BCN</v>
          </cell>
          <cell r="X556">
            <v>4.9149999999999999E-2</v>
          </cell>
          <cell r="Y556">
            <v>4.9149999999999999E-2</v>
          </cell>
          <cell r="Z556">
            <v>4.41E-2</v>
          </cell>
          <cell r="AA556">
            <v>4.41E-2</v>
          </cell>
          <cell r="AB556">
            <v>3.4000000000000002E-2</v>
          </cell>
          <cell r="AC556">
            <v>3.4000000000000002E-2</v>
          </cell>
          <cell r="AD556">
            <v>4.41E-2</v>
          </cell>
          <cell r="AE556">
            <v>4.41E-2</v>
          </cell>
          <cell r="AF556">
            <v>4.41E-2</v>
          </cell>
          <cell r="AG556">
            <v>4.9149999999999999E-2</v>
          </cell>
          <cell r="AH556">
            <v>4.9149999999999999E-2</v>
          </cell>
          <cell r="AI556">
            <v>4.41E-2</v>
          </cell>
          <cell r="AJ556">
            <v>0.1206</v>
          </cell>
          <cell r="AK556">
            <v>0.1206</v>
          </cell>
          <cell r="AL556">
            <v>0.1206</v>
          </cell>
          <cell r="AM556">
            <v>0.1206</v>
          </cell>
          <cell r="AN556">
            <v>0.1206</v>
          </cell>
          <cell r="AO556">
            <v>0.1206</v>
          </cell>
          <cell r="AP556">
            <v>0.1206</v>
          </cell>
          <cell r="AQ556">
            <v>0.1206</v>
          </cell>
          <cell r="AR556">
            <v>0.1206</v>
          </cell>
          <cell r="AS556">
            <v>0.1206</v>
          </cell>
          <cell r="AT556">
            <v>0.1206</v>
          </cell>
          <cell r="AU556">
            <v>0.1206</v>
          </cell>
          <cell r="AV556">
            <v>4.9149999999999999E-2</v>
          </cell>
          <cell r="AW556">
            <v>4.9149999999999999E-2</v>
          </cell>
          <cell r="AX556">
            <v>4.41E-2</v>
          </cell>
          <cell r="AY556">
            <v>4.41E-2</v>
          </cell>
          <cell r="AZ556">
            <v>3.4000000000000002E-2</v>
          </cell>
          <cell r="BA556">
            <v>3.4000000000000002E-2</v>
          </cell>
          <cell r="BB556">
            <v>4.41E-2</v>
          </cell>
          <cell r="BC556">
            <v>4.41E-2</v>
          </cell>
          <cell r="BD556">
            <v>4.41E-2</v>
          </cell>
          <cell r="BE556">
            <v>4.9149999999999999E-2</v>
          </cell>
          <cell r="BF556">
            <v>4.9149999999999999E-2</v>
          </cell>
          <cell r="BG556">
            <v>4.41E-2</v>
          </cell>
          <cell r="BH556">
            <v>0.1206</v>
          </cell>
          <cell r="BI556">
            <v>0.1206</v>
          </cell>
          <cell r="BJ556">
            <v>0.1206</v>
          </cell>
          <cell r="BK556">
            <v>0.1206</v>
          </cell>
          <cell r="BL556">
            <v>0.1206</v>
          </cell>
          <cell r="BM556">
            <v>0.1206</v>
          </cell>
          <cell r="BN556">
            <v>0.1206</v>
          </cell>
          <cell r="BO556">
            <v>0.1206</v>
          </cell>
          <cell r="BP556">
            <v>0.1206</v>
          </cell>
          <cell r="BQ556">
            <v>0.1206</v>
          </cell>
          <cell r="BR556">
            <v>0.1206</v>
          </cell>
          <cell r="BS556">
            <v>0.1206</v>
          </cell>
          <cell r="BT556" t="str">
            <v>CFE</v>
          </cell>
          <cell r="BU556" t="str">
            <v>BC</v>
          </cell>
          <cell r="BV556">
            <v>14.681600000000001</v>
          </cell>
          <cell r="BW556">
            <v>14.681600000000001</v>
          </cell>
          <cell r="BX556">
            <v>18.599999999999998</v>
          </cell>
          <cell r="BY556">
            <v>0</v>
          </cell>
          <cell r="BZ556">
            <v>0</v>
          </cell>
          <cell r="CB556">
            <v>240.80799999999999</v>
          </cell>
          <cell r="CC556">
            <v>248</v>
          </cell>
          <cell r="CD556">
            <v>248</v>
          </cell>
        </row>
        <row r="557">
          <cell r="A557">
            <v>1</v>
          </cell>
          <cell r="B557">
            <v>7</v>
          </cell>
          <cell r="C557" t="str">
            <v>DIC</v>
          </cell>
          <cell r="D557">
            <v>47818</v>
          </cell>
          <cell r="E557">
            <v>2030</v>
          </cell>
          <cell r="F557" t="str">
            <v>PRESIDENTE    JUÁREZ</v>
          </cell>
          <cell r="G557">
            <v>2</v>
          </cell>
          <cell r="H557" t="str">
            <v>CC</v>
          </cell>
          <cell r="I557">
            <v>248</v>
          </cell>
          <cell r="J557">
            <v>248</v>
          </cell>
          <cell r="K557" t="str">
            <v>JUL</v>
          </cell>
          <cell r="L557">
            <v>2001</v>
          </cell>
          <cell r="M557" t="str">
            <v>BC</v>
          </cell>
          <cell r="N557" t="str">
            <v>TIJUANA</v>
          </cell>
          <cell r="O557" t="str">
            <v>TER</v>
          </cell>
          <cell r="P557">
            <v>37073</v>
          </cell>
          <cell r="Q557">
            <v>14.681600000000001</v>
          </cell>
          <cell r="R557">
            <v>19.096</v>
          </cell>
          <cell r="S557">
            <v>214.7184</v>
          </cell>
          <cell r="T557">
            <v>2.9000000000000001E-2</v>
          </cell>
          <cell r="U557">
            <v>2030</v>
          </cell>
          <cell r="V557" t="str">
            <v>S</v>
          </cell>
          <cell r="W557" t="str">
            <v>BCN</v>
          </cell>
          <cell r="X557">
            <v>7.3849999999999999E-2</v>
          </cell>
          <cell r="Y557">
            <v>7.3849999999999999E-2</v>
          </cell>
          <cell r="Z557">
            <v>6.8900000000000003E-2</v>
          </cell>
          <cell r="AA557">
            <v>6.8900000000000003E-2</v>
          </cell>
          <cell r="AB557">
            <v>5.8999999999999997E-2</v>
          </cell>
          <cell r="AC557">
            <v>5.8999999999999997E-2</v>
          </cell>
          <cell r="AD557">
            <v>6.8900000000000003E-2</v>
          </cell>
          <cell r="AE557">
            <v>6.8900000000000003E-2</v>
          </cell>
          <cell r="AF557">
            <v>6.8900000000000003E-2</v>
          </cell>
          <cell r="AG557">
            <v>7.3849999999999999E-2</v>
          </cell>
          <cell r="AH557">
            <v>7.3849999999999999E-2</v>
          </cell>
          <cell r="AI557">
            <v>6.8900000000000003E-2</v>
          </cell>
          <cell r="AJ557">
            <v>7.6999999999999999E-2</v>
          </cell>
          <cell r="AK557">
            <v>7.6999999999999999E-2</v>
          </cell>
          <cell r="AL557">
            <v>7.6999999999999999E-2</v>
          </cell>
          <cell r="AM557">
            <v>7.6999999999999999E-2</v>
          </cell>
          <cell r="AN557">
            <v>7.6999999999999999E-2</v>
          </cell>
          <cell r="AO557">
            <v>7.6999999999999999E-2</v>
          </cell>
          <cell r="AP557">
            <v>7.6999999999999999E-2</v>
          </cell>
          <cell r="AQ557">
            <v>7.6999999999999999E-2</v>
          </cell>
          <cell r="AR557">
            <v>7.6999999999999999E-2</v>
          </cell>
          <cell r="AS557">
            <v>7.6999999999999999E-2</v>
          </cell>
          <cell r="AT557">
            <v>7.6999999999999999E-2</v>
          </cell>
          <cell r="AU557">
            <v>7.6999999999999999E-2</v>
          </cell>
          <cell r="AV557">
            <v>7.3849999999999999E-2</v>
          </cell>
          <cell r="AW557">
            <v>7.3849999999999999E-2</v>
          </cell>
          <cell r="AX557">
            <v>6.8900000000000003E-2</v>
          </cell>
          <cell r="AY557">
            <v>6.8900000000000003E-2</v>
          </cell>
          <cell r="AZ557">
            <v>5.8999999999999997E-2</v>
          </cell>
          <cell r="BA557">
            <v>5.8999999999999997E-2</v>
          </cell>
          <cell r="BB557">
            <v>6.8900000000000003E-2</v>
          </cell>
          <cell r="BC557">
            <v>6.8900000000000003E-2</v>
          </cell>
          <cell r="BD557">
            <v>6.8900000000000003E-2</v>
          </cell>
          <cell r="BE557">
            <v>7.3849999999999999E-2</v>
          </cell>
          <cell r="BF557">
            <v>7.3849999999999999E-2</v>
          </cell>
          <cell r="BG557">
            <v>6.8900000000000003E-2</v>
          </cell>
          <cell r="BH557">
            <v>7.6999999999999999E-2</v>
          </cell>
          <cell r="BI557">
            <v>7.6999999999999999E-2</v>
          </cell>
          <cell r="BJ557">
            <v>7.6999999999999999E-2</v>
          </cell>
          <cell r="BK557">
            <v>7.6999999999999999E-2</v>
          </cell>
          <cell r="BL557">
            <v>7.6999999999999999E-2</v>
          </cell>
          <cell r="BM557">
            <v>7.6999999999999999E-2</v>
          </cell>
          <cell r="BN557">
            <v>7.6999999999999999E-2</v>
          </cell>
          <cell r="BO557">
            <v>7.6999999999999999E-2</v>
          </cell>
          <cell r="BP557">
            <v>7.6999999999999999E-2</v>
          </cell>
          <cell r="BQ557">
            <v>7.6999999999999999E-2</v>
          </cell>
          <cell r="BR557">
            <v>7.6999999999999999E-2</v>
          </cell>
          <cell r="BS557">
            <v>7.6999999999999999E-2</v>
          </cell>
          <cell r="BT557" t="str">
            <v>CFE</v>
          </cell>
          <cell r="BU557" t="str">
            <v>BC</v>
          </cell>
          <cell r="BV557">
            <v>14.681600000000001</v>
          </cell>
          <cell r="BW557">
            <v>14.681600000000001</v>
          </cell>
          <cell r="BX557">
            <v>18.599999999999998</v>
          </cell>
          <cell r="BY557">
            <v>0</v>
          </cell>
          <cell r="BZ557">
            <v>0</v>
          </cell>
          <cell r="CB557">
            <v>240.80799999999999</v>
          </cell>
          <cell r="CC557">
            <v>248</v>
          </cell>
          <cell r="CD557">
            <v>248</v>
          </cell>
        </row>
        <row r="558">
          <cell r="A558">
            <v>1</v>
          </cell>
          <cell r="B558">
            <v>12</v>
          </cell>
          <cell r="C558" t="str">
            <v>DIC</v>
          </cell>
          <cell r="D558">
            <v>47818</v>
          </cell>
          <cell r="E558">
            <v>2030</v>
          </cell>
          <cell r="F558" t="str">
            <v>BAJA CALIFONIA SUR I</v>
          </cell>
          <cell r="G558">
            <v>1</v>
          </cell>
          <cell r="H558" t="str">
            <v>CI</v>
          </cell>
          <cell r="I558">
            <v>37</v>
          </cell>
          <cell r="J558">
            <v>37</v>
          </cell>
          <cell r="K558" t="str">
            <v>DIC</v>
          </cell>
          <cell r="L558">
            <v>2001</v>
          </cell>
          <cell r="M558" t="str">
            <v>BACS</v>
          </cell>
          <cell r="N558" t="str">
            <v>PAZ</v>
          </cell>
          <cell r="O558" t="str">
            <v>TER</v>
          </cell>
          <cell r="P558">
            <v>37226</v>
          </cell>
          <cell r="Q558">
            <v>3.7925</v>
          </cell>
          <cell r="R558">
            <v>14.8</v>
          </cell>
          <cell r="S558">
            <v>30.432500000000005</v>
          </cell>
          <cell r="T558">
            <v>5.7000000000000002E-2</v>
          </cell>
          <cell r="U558">
            <v>2030</v>
          </cell>
          <cell r="V558" t="str">
            <v>N</v>
          </cell>
          <cell r="W558" t="str">
            <v>BCS</v>
          </cell>
          <cell r="X558">
            <v>0.1</v>
          </cell>
          <cell r="Y558">
            <v>0.1</v>
          </cell>
          <cell r="Z558">
            <v>0.1</v>
          </cell>
          <cell r="AA558">
            <v>0.1</v>
          </cell>
          <cell r="AB558">
            <v>0.1</v>
          </cell>
          <cell r="AC558">
            <v>0.1</v>
          </cell>
          <cell r="AD558">
            <v>0.1</v>
          </cell>
          <cell r="AE558">
            <v>0.1</v>
          </cell>
          <cell r="AF558">
            <v>0.1</v>
          </cell>
          <cell r="AG558">
            <v>0.1</v>
          </cell>
          <cell r="AH558">
            <v>0.1</v>
          </cell>
          <cell r="AI558">
            <v>0.1</v>
          </cell>
          <cell r="AJ558">
            <v>0.4</v>
          </cell>
          <cell r="AK558">
            <v>0.4</v>
          </cell>
          <cell r="AL558">
            <v>0.4</v>
          </cell>
          <cell r="AM558">
            <v>0.4</v>
          </cell>
          <cell r="AN558">
            <v>0.4</v>
          </cell>
          <cell r="AO558">
            <v>0.4</v>
          </cell>
          <cell r="AP558">
            <v>0.4</v>
          </cell>
          <cell r="AQ558">
            <v>0.4</v>
          </cell>
          <cell r="AR558">
            <v>0.4</v>
          </cell>
          <cell r="AS558">
            <v>0.4</v>
          </cell>
          <cell r="AT558">
            <v>0.4</v>
          </cell>
          <cell r="AU558">
            <v>0.4</v>
          </cell>
          <cell r="AV558">
            <v>0.1</v>
          </cell>
          <cell r="AW558">
            <v>0.1</v>
          </cell>
          <cell r="AX558">
            <v>0.1</v>
          </cell>
          <cell r="AY558">
            <v>0.1</v>
          </cell>
          <cell r="AZ558">
            <v>0.1</v>
          </cell>
          <cell r="BA558">
            <v>0.1</v>
          </cell>
          <cell r="BB558">
            <v>0.1</v>
          </cell>
          <cell r="BC558">
            <v>0.1</v>
          </cell>
          <cell r="BD558">
            <v>0.1</v>
          </cell>
          <cell r="BE558">
            <v>0.1</v>
          </cell>
          <cell r="BF558">
            <v>0.1</v>
          </cell>
          <cell r="BG558">
            <v>0.1</v>
          </cell>
          <cell r="BH558">
            <v>0.4</v>
          </cell>
          <cell r="BI558">
            <v>0.4</v>
          </cell>
          <cell r="BJ558">
            <v>0.4</v>
          </cell>
          <cell r="BK558">
            <v>0.4</v>
          </cell>
          <cell r="BL558">
            <v>0.4</v>
          </cell>
          <cell r="BM558">
            <v>0.4</v>
          </cell>
          <cell r="BN558">
            <v>0.4</v>
          </cell>
          <cell r="BO558">
            <v>0.4</v>
          </cell>
          <cell r="BP558">
            <v>0.4</v>
          </cell>
          <cell r="BQ558">
            <v>0.4</v>
          </cell>
          <cell r="BR558">
            <v>0.4</v>
          </cell>
          <cell r="BS558">
            <v>0.4</v>
          </cell>
          <cell r="BT558" t="str">
            <v>CFE</v>
          </cell>
          <cell r="BU558" t="str">
            <v>BACS</v>
          </cell>
          <cell r="BV558">
            <v>3.7925</v>
          </cell>
          <cell r="BW558">
            <v>3.7925</v>
          </cell>
          <cell r="BX558">
            <v>2.7749999999999999</v>
          </cell>
          <cell r="BZ558">
            <v>0</v>
          </cell>
          <cell r="CB558">
            <v>34.890999999999998</v>
          </cell>
          <cell r="CC558">
            <v>37</v>
          </cell>
          <cell r="CD558">
            <v>37</v>
          </cell>
        </row>
        <row r="559">
          <cell r="A559">
            <v>1</v>
          </cell>
          <cell r="B559">
            <v>5</v>
          </cell>
          <cell r="C559" t="str">
            <v>DIC</v>
          </cell>
          <cell r="D559">
            <v>47818</v>
          </cell>
          <cell r="E559">
            <v>2030</v>
          </cell>
          <cell r="F559" t="str">
            <v>CHIHUAHUA II (ENCINOS)</v>
          </cell>
          <cell r="G559" t="str">
            <v>3'S</v>
          </cell>
          <cell r="H559" t="str">
            <v>CC</v>
          </cell>
          <cell r="I559">
            <v>423.34</v>
          </cell>
          <cell r="J559">
            <v>423.34</v>
          </cell>
          <cell r="K559" t="str">
            <v>MAY</v>
          </cell>
          <cell r="L559">
            <v>2001</v>
          </cell>
          <cell r="M559" t="str">
            <v>NTE</v>
          </cell>
          <cell r="N559" t="str">
            <v>CHIHUAHUA</v>
          </cell>
          <cell r="O559" t="str">
            <v>TER</v>
          </cell>
          <cell r="P559">
            <v>37012</v>
          </cell>
          <cell r="Q559">
            <v>25.061727999999999</v>
          </cell>
          <cell r="R559">
            <v>2.5823740000000002</v>
          </cell>
          <cell r="S559">
            <v>368.14495991624318</v>
          </cell>
          <cell r="T559">
            <v>3.3000000000000002E-2</v>
          </cell>
          <cell r="U559">
            <v>2030</v>
          </cell>
          <cell r="V559" t="str">
            <v>N</v>
          </cell>
          <cell r="W559" t="str">
            <v>CHIH</v>
          </cell>
          <cell r="X559">
            <v>8.3300000000000013E-2</v>
          </cell>
          <cell r="Y559">
            <v>8.3300000000000013E-2</v>
          </cell>
          <cell r="Z559">
            <v>6.3200000000000006E-2</v>
          </cell>
          <cell r="AA559">
            <v>6.3200000000000006E-2</v>
          </cell>
          <cell r="AB559">
            <v>2.3E-2</v>
          </cell>
          <cell r="AC559">
            <v>2.3E-2</v>
          </cell>
          <cell r="AD559">
            <v>2.3E-2</v>
          </cell>
          <cell r="AE559">
            <v>0.1009</v>
          </cell>
          <cell r="AF559">
            <v>0.1009</v>
          </cell>
          <cell r="AG559">
            <v>8.3300000000000013E-2</v>
          </cell>
          <cell r="AH559">
            <v>8.3300000000000013E-2</v>
          </cell>
          <cell r="AI559">
            <v>0.1009</v>
          </cell>
          <cell r="AJ559">
            <v>6.1000000000000004E-3</v>
          </cell>
          <cell r="AK559">
            <v>6.1000000000000004E-3</v>
          </cell>
          <cell r="AL559">
            <v>6.1000000000000004E-3</v>
          </cell>
          <cell r="AM559">
            <v>6.1000000000000004E-3</v>
          </cell>
          <cell r="AN559">
            <v>6.1000000000000004E-3</v>
          </cell>
          <cell r="AO559">
            <v>6.1000000000000004E-3</v>
          </cell>
          <cell r="AP559">
            <v>6.1000000000000004E-3</v>
          </cell>
          <cell r="AQ559">
            <v>6.1000000000000004E-3</v>
          </cell>
          <cell r="AR559">
            <v>6.1000000000000004E-3</v>
          </cell>
          <cell r="AS559">
            <v>6.1000000000000004E-3</v>
          </cell>
          <cell r="AT559">
            <v>6.1000000000000004E-3</v>
          </cell>
          <cell r="AU559">
            <v>6.1000000000000004E-3</v>
          </cell>
          <cell r="AV559">
            <v>8.3300000000000013E-2</v>
          </cell>
          <cell r="AW559">
            <v>8.3300000000000013E-2</v>
          </cell>
          <cell r="AX559">
            <v>6.3200000000000006E-2</v>
          </cell>
          <cell r="AY559">
            <v>6.3200000000000006E-2</v>
          </cell>
          <cell r="AZ559">
            <v>2.3E-2</v>
          </cell>
          <cell r="BA559">
            <v>2.3E-2</v>
          </cell>
          <cell r="BB559">
            <v>2.3E-2</v>
          </cell>
          <cell r="BC559">
            <v>0.1009</v>
          </cell>
          <cell r="BD559">
            <v>0.1009</v>
          </cell>
          <cell r="BE559">
            <v>8.3300000000000013E-2</v>
          </cell>
          <cell r="BF559">
            <v>8.3300000000000013E-2</v>
          </cell>
          <cell r="BG559">
            <v>0.1009</v>
          </cell>
          <cell r="BH559">
            <v>6.1000000000000004E-3</v>
          </cell>
          <cell r="BI559">
            <v>6.1000000000000004E-3</v>
          </cell>
          <cell r="BJ559">
            <v>6.1000000000000004E-3</v>
          </cell>
          <cell r="BK559">
            <v>6.1000000000000004E-3</v>
          </cell>
          <cell r="BL559">
            <v>6.1000000000000004E-3</v>
          </cell>
          <cell r="BM559">
            <v>6.1000000000000004E-3</v>
          </cell>
          <cell r="BN559">
            <v>6.1000000000000004E-3</v>
          </cell>
          <cell r="BO559">
            <v>6.1000000000000004E-3</v>
          </cell>
          <cell r="BP559">
            <v>6.1000000000000004E-3</v>
          </cell>
          <cell r="BQ559">
            <v>6.1000000000000004E-3</v>
          </cell>
          <cell r="BR559">
            <v>6.1000000000000004E-3</v>
          </cell>
          <cell r="BS559">
            <v>6.1000000000000004E-3</v>
          </cell>
          <cell r="BT559" t="str">
            <v>CFE</v>
          </cell>
          <cell r="BU559" t="str">
            <v>INT</v>
          </cell>
          <cell r="BV559">
            <v>25.061727999999999</v>
          </cell>
          <cell r="BW559">
            <v>25.061727999999999</v>
          </cell>
          <cell r="BX559">
            <v>30.133312083756785</v>
          </cell>
          <cell r="BY559">
            <v>0</v>
          </cell>
          <cell r="BZ559">
            <v>0</v>
          </cell>
          <cell r="CB559">
            <v>409.36977999999999</v>
          </cell>
          <cell r="CC559">
            <v>423.34</v>
          </cell>
          <cell r="CD559">
            <v>423.34</v>
          </cell>
        </row>
        <row r="560">
          <cell r="A560">
            <v>1</v>
          </cell>
          <cell r="B560">
            <v>7</v>
          </cell>
          <cell r="C560" t="str">
            <v>DIC</v>
          </cell>
          <cell r="D560">
            <v>47818</v>
          </cell>
          <cell r="E560">
            <v>2030</v>
          </cell>
          <cell r="F560" t="str">
            <v>TRES VIRGENES</v>
          </cell>
          <cell r="G560" t="str">
            <v>2'S</v>
          </cell>
          <cell r="H560" t="str">
            <v>GEO</v>
          </cell>
          <cell r="I560">
            <v>10</v>
          </cell>
          <cell r="J560">
            <v>10</v>
          </cell>
          <cell r="K560" t="str">
            <v>JUL</v>
          </cell>
          <cell r="L560">
            <v>2001</v>
          </cell>
          <cell r="M560" t="str">
            <v>AIS</v>
          </cell>
          <cell r="N560" t="str">
            <v>AIS</v>
          </cell>
          <cell r="O560" t="str">
            <v>TER</v>
          </cell>
          <cell r="P560">
            <v>37073</v>
          </cell>
          <cell r="Q560">
            <v>0.57000000000000006</v>
          </cell>
          <cell r="R560">
            <v>0.89999999999999991</v>
          </cell>
          <cell r="S560">
            <v>9.4157133990702064</v>
          </cell>
          <cell r="T560">
            <v>7.2999999999999995E-2</v>
          </cell>
          <cell r="U560">
            <v>2030</v>
          </cell>
          <cell r="V560" t="str">
            <v>S</v>
          </cell>
          <cell r="W560" t="str">
            <v>BCS</v>
          </cell>
          <cell r="X560">
            <v>0.06</v>
          </cell>
          <cell r="Y560">
            <v>0.06</v>
          </cell>
          <cell r="Z560">
            <v>0.06</v>
          </cell>
          <cell r="AA560">
            <v>0.06</v>
          </cell>
          <cell r="AB560">
            <v>0.06</v>
          </cell>
          <cell r="AC560">
            <v>0.06</v>
          </cell>
          <cell r="AD560">
            <v>0.06</v>
          </cell>
          <cell r="AE560">
            <v>0.06</v>
          </cell>
          <cell r="AF560">
            <v>0.06</v>
          </cell>
          <cell r="AG560">
            <v>0.06</v>
          </cell>
          <cell r="AH560">
            <v>0.06</v>
          </cell>
          <cell r="AI560">
            <v>0.06</v>
          </cell>
          <cell r="AJ560">
            <v>0.09</v>
          </cell>
          <cell r="AK560">
            <v>0.09</v>
          </cell>
          <cell r="AL560">
            <v>0.09</v>
          </cell>
          <cell r="AM560">
            <v>0.09</v>
          </cell>
          <cell r="AN560">
            <v>0.09</v>
          </cell>
          <cell r="AO560">
            <v>0.09</v>
          </cell>
          <cell r="AP560">
            <v>0.09</v>
          </cell>
          <cell r="AQ560">
            <v>0.09</v>
          </cell>
          <cell r="AR560">
            <v>0.09</v>
          </cell>
          <cell r="AS560">
            <v>0.09</v>
          </cell>
          <cell r="AT560">
            <v>0.09</v>
          </cell>
          <cell r="AU560">
            <v>0.09</v>
          </cell>
          <cell r="AV560">
            <v>0.06</v>
          </cell>
          <cell r="AW560">
            <v>0.06</v>
          </cell>
          <cell r="AX560">
            <v>0.06</v>
          </cell>
          <cell r="AY560">
            <v>0.06</v>
          </cell>
          <cell r="AZ560">
            <v>0.06</v>
          </cell>
          <cell r="BA560">
            <v>0.06</v>
          </cell>
          <cell r="BB560">
            <v>0.06</v>
          </cell>
          <cell r="BC560">
            <v>0.06</v>
          </cell>
          <cell r="BD560">
            <v>0.06</v>
          </cell>
          <cell r="BE560">
            <v>0.06</v>
          </cell>
          <cell r="BF560">
            <v>0.06</v>
          </cell>
          <cell r="BG560">
            <v>0.06</v>
          </cell>
          <cell r="BH560">
            <v>0.09</v>
          </cell>
          <cell r="BI560">
            <v>0.09</v>
          </cell>
          <cell r="BJ560">
            <v>0.09</v>
          </cell>
          <cell r="BK560">
            <v>0.09</v>
          </cell>
          <cell r="BL560">
            <v>0.09</v>
          </cell>
          <cell r="BM560">
            <v>0.09</v>
          </cell>
          <cell r="BN560">
            <v>0.09</v>
          </cell>
          <cell r="BO560">
            <v>0.09</v>
          </cell>
          <cell r="BP560">
            <v>0.09</v>
          </cell>
          <cell r="BQ560">
            <v>0.09</v>
          </cell>
          <cell r="BR560">
            <v>0.09</v>
          </cell>
          <cell r="BS560">
            <v>0.09</v>
          </cell>
          <cell r="BT560" t="str">
            <v>CFE</v>
          </cell>
          <cell r="BU560" t="str">
            <v>AIS</v>
          </cell>
          <cell r="BV560">
            <v>0.57000000000000006</v>
          </cell>
          <cell r="BW560">
            <v>0.57000000000000006</v>
          </cell>
          <cell r="BX560">
            <v>1.4286600929794125E-2</v>
          </cell>
          <cell r="BZ560">
            <v>0</v>
          </cell>
          <cell r="CB560">
            <v>9.27</v>
          </cell>
          <cell r="CC560">
            <v>10</v>
          </cell>
          <cell r="CD560">
            <v>10</v>
          </cell>
        </row>
        <row r="561">
          <cell r="A561">
            <v>1</v>
          </cell>
          <cell r="B561">
            <v>10</v>
          </cell>
          <cell r="C561" t="str">
            <v>DIC</v>
          </cell>
          <cell r="D561">
            <v>47818</v>
          </cell>
          <cell r="E561">
            <v>2030</v>
          </cell>
          <cell r="F561" t="str">
            <v>HERMOSILLO PEE</v>
          </cell>
          <cell r="G561">
            <v>1</v>
          </cell>
          <cell r="H561" t="str">
            <v>CC</v>
          </cell>
          <cell r="I561">
            <v>250</v>
          </cell>
          <cell r="J561">
            <v>250</v>
          </cell>
          <cell r="K561" t="str">
            <v>OCT</v>
          </cell>
          <cell r="L561">
            <v>2001</v>
          </cell>
          <cell r="M561" t="str">
            <v>NOR</v>
          </cell>
          <cell r="N561" t="str">
            <v>HERMOSILL</v>
          </cell>
          <cell r="O561" t="str">
            <v>TER</v>
          </cell>
          <cell r="P561">
            <v>37165</v>
          </cell>
          <cell r="Q561">
            <v>14.8</v>
          </cell>
          <cell r="R561">
            <v>5</v>
          </cell>
          <cell r="S561">
            <v>215.47808169219547</v>
          </cell>
          <cell r="T561">
            <v>3.3000000000000002E-2</v>
          </cell>
          <cell r="U561">
            <v>2030</v>
          </cell>
          <cell r="V561" t="str">
            <v>N</v>
          </cell>
          <cell r="W561" t="str">
            <v>SON</v>
          </cell>
          <cell r="X561">
            <v>5.5E-2</v>
          </cell>
          <cell r="Y561">
            <v>5.5E-2</v>
          </cell>
          <cell r="Z561">
            <v>0.04</v>
          </cell>
          <cell r="AA561">
            <v>0.04</v>
          </cell>
          <cell r="AB561">
            <v>0.01</v>
          </cell>
          <cell r="AC561">
            <v>0.01</v>
          </cell>
          <cell r="AD561">
            <v>0.02</v>
          </cell>
          <cell r="AE561">
            <v>0.02</v>
          </cell>
          <cell r="AF561">
            <v>0.04</v>
          </cell>
          <cell r="AG561">
            <v>5.5E-2</v>
          </cell>
          <cell r="AH561">
            <v>5.5E-2</v>
          </cell>
          <cell r="AI561">
            <v>0.02</v>
          </cell>
          <cell r="AJ561">
            <v>0.02</v>
          </cell>
          <cell r="AK561">
            <v>0.02</v>
          </cell>
          <cell r="AL561">
            <v>0.02</v>
          </cell>
          <cell r="AM561">
            <v>0.02</v>
          </cell>
          <cell r="AN561">
            <v>0.02</v>
          </cell>
          <cell r="AO561">
            <v>0.02</v>
          </cell>
          <cell r="AP561">
            <v>0.02</v>
          </cell>
          <cell r="AQ561">
            <v>0.02</v>
          </cell>
          <cell r="AR561">
            <v>0.02</v>
          </cell>
          <cell r="AS561">
            <v>0.02</v>
          </cell>
          <cell r="AT561">
            <v>0.02</v>
          </cell>
          <cell r="AU561">
            <v>0.02</v>
          </cell>
          <cell r="AV561">
            <v>5.5E-2</v>
          </cell>
          <cell r="AW561">
            <v>5.5E-2</v>
          </cell>
          <cell r="AX561">
            <v>0.04</v>
          </cell>
          <cell r="AY561">
            <v>0.04</v>
          </cell>
          <cell r="AZ561">
            <v>0.01</v>
          </cell>
          <cell r="BA561">
            <v>0.01</v>
          </cell>
          <cell r="BB561">
            <v>0.02</v>
          </cell>
          <cell r="BC561">
            <v>0.02</v>
          </cell>
          <cell r="BD561">
            <v>0.04</v>
          </cell>
          <cell r="BE561">
            <v>5.5E-2</v>
          </cell>
          <cell r="BF561">
            <v>5.5E-2</v>
          </cell>
          <cell r="BG561">
            <v>0.02</v>
          </cell>
          <cell r="BH561">
            <v>0.02</v>
          </cell>
          <cell r="BI561">
            <v>0.02</v>
          </cell>
          <cell r="BJ561">
            <v>0.02</v>
          </cell>
          <cell r="BK561">
            <v>0.02</v>
          </cell>
          <cell r="BL561">
            <v>0.02</v>
          </cell>
          <cell r="BM561">
            <v>0.02</v>
          </cell>
          <cell r="BN561">
            <v>0.02</v>
          </cell>
          <cell r="BO561">
            <v>0.02</v>
          </cell>
          <cell r="BP561">
            <v>0.02</v>
          </cell>
          <cell r="BQ561">
            <v>0.02</v>
          </cell>
          <cell r="BR561">
            <v>0.02</v>
          </cell>
          <cell r="BS561">
            <v>0.02</v>
          </cell>
          <cell r="BT561" t="str">
            <v>PEE</v>
          </cell>
          <cell r="BU561" t="str">
            <v>INT</v>
          </cell>
          <cell r="BV561">
            <v>14.8</v>
          </cell>
          <cell r="BW561">
            <v>14.8</v>
          </cell>
          <cell r="BX561">
            <v>19.721918307804522</v>
          </cell>
          <cell r="BY561">
            <v>0</v>
          </cell>
          <cell r="BZ561">
            <v>0</v>
          </cell>
          <cell r="CB561">
            <v>241.75</v>
          </cell>
          <cell r="CC561">
            <v>250</v>
          </cell>
          <cell r="CD561">
            <v>250</v>
          </cell>
        </row>
        <row r="562">
          <cell r="A562">
            <v>1</v>
          </cell>
          <cell r="B562">
            <v>11</v>
          </cell>
          <cell r="C562" t="str">
            <v>DIC</v>
          </cell>
          <cell r="D562">
            <v>47818</v>
          </cell>
          <cell r="E562">
            <v>2030</v>
          </cell>
          <cell r="F562" t="str">
            <v>SALTILLO (PEE)</v>
          </cell>
          <cell r="G562">
            <v>1</v>
          </cell>
          <cell r="H562" t="str">
            <v>CC</v>
          </cell>
          <cell r="I562">
            <v>247.54</v>
          </cell>
          <cell r="J562">
            <v>247.54</v>
          </cell>
          <cell r="K562" t="str">
            <v>NOV</v>
          </cell>
          <cell r="L562">
            <v>2001</v>
          </cell>
          <cell r="M562" t="str">
            <v>NES</v>
          </cell>
          <cell r="N562" t="str">
            <v>SALTILL</v>
          </cell>
          <cell r="O562" t="str">
            <v>TER</v>
          </cell>
          <cell r="P562">
            <v>37196</v>
          </cell>
          <cell r="Q562">
            <v>14.654368</v>
          </cell>
          <cell r="R562">
            <v>4.9508000000000001</v>
          </cell>
          <cell r="S562">
            <v>213.35777736834427</v>
          </cell>
          <cell r="T562">
            <v>3.3000000000000002E-2</v>
          </cell>
          <cell r="U562">
            <v>2030</v>
          </cell>
          <cell r="V562" t="str">
            <v>N</v>
          </cell>
          <cell r="W562" t="str">
            <v>COAH</v>
          </cell>
          <cell r="X562">
            <v>4.4999999999999998E-2</v>
          </cell>
          <cell r="Y562">
            <v>4.4999999999999998E-2</v>
          </cell>
          <cell r="Z562">
            <v>0.04</v>
          </cell>
          <cell r="AA562">
            <v>0.04</v>
          </cell>
          <cell r="AB562">
            <v>0.03</v>
          </cell>
          <cell r="AC562">
            <v>0.03</v>
          </cell>
          <cell r="AD562">
            <v>0.04</v>
          </cell>
          <cell r="AE562">
            <v>0.03</v>
          </cell>
          <cell r="AF562">
            <v>0.03</v>
          </cell>
          <cell r="AG562">
            <v>4.4999999999999998E-2</v>
          </cell>
          <cell r="AH562">
            <v>4.4999999999999998E-2</v>
          </cell>
          <cell r="AI562">
            <v>0.03</v>
          </cell>
          <cell r="AJ562">
            <v>0.02</v>
          </cell>
          <cell r="AK562">
            <v>0.02</v>
          </cell>
          <cell r="AL562">
            <v>0.02</v>
          </cell>
          <cell r="AM562">
            <v>0.02</v>
          </cell>
          <cell r="AN562">
            <v>0.02</v>
          </cell>
          <cell r="AO562">
            <v>0.02</v>
          </cell>
          <cell r="AP562">
            <v>0.02</v>
          </cell>
          <cell r="AQ562">
            <v>0.02</v>
          </cell>
          <cell r="AR562">
            <v>0.02</v>
          </cell>
          <cell r="AS562">
            <v>0.02</v>
          </cell>
          <cell r="AT562">
            <v>0.02</v>
          </cell>
          <cell r="AU562">
            <v>0.02</v>
          </cell>
          <cell r="AV562">
            <v>4.4999999999999998E-2</v>
          </cell>
          <cell r="AW562">
            <v>4.4999999999999998E-2</v>
          </cell>
          <cell r="AX562">
            <v>0.04</v>
          </cell>
          <cell r="AY562">
            <v>0.04</v>
          </cell>
          <cell r="AZ562">
            <v>0.03</v>
          </cell>
          <cell r="BA562">
            <v>0.03</v>
          </cell>
          <cell r="BB562">
            <v>0.04</v>
          </cell>
          <cell r="BC562">
            <v>0.03</v>
          </cell>
          <cell r="BD562">
            <v>0.03</v>
          </cell>
          <cell r="BE562">
            <v>4.4999999999999998E-2</v>
          </cell>
          <cell r="BF562">
            <v>4.4999999999999998E-2</v>
          </cell>
          <cell r="BG562">
            <v>0.03</v>
          </cell>
          <cell r="BH562">
            <v>0.02</v>
          </cell>
          <cell r="BI562">
            <v>0.02</v>
          </cell>
          <cell r="BJ562">
            <v>0.02</v>
          </cell>
          <cell r="BK562">
            <v>0.02</v>
          </cell>
          <cell r="BL562">
            <v>0.02</v>
          </cell>
          <cell r="BM562">
            <v>0.02</v>
          </cell>
          <cell r="BN562">
            <v>0.02</v>
          </cell>
          <cell r="BO562">
            <v>0.02</v>
          </cell>
          <cell r="BP562">
            <v>0.02</v>
          </cell>
          <cell r="BQ562">
            <v>0.02</v>
          </cell>
          <cell r="BR562">
            <v>0.02</v>
          </cell>
          <cell r="BS562">
            <v>0.02</v>
          </cell>
          <cell r="BT562" t="str">
            <v>PEE</v>
          </cell>
          <cell r="BU562" t="str">
            <v>INT</v>
          </cell>
          <cell r="BV562">
            <v>14.654368</v>
          </cell>
          <cell r="BW562">
            <v>14.654368</v>
          </cell>
          <cell r="BX562">
            <v>19.527854631655725</v>
          </cell>
          <cell r="BY562">
            <v>0</v>
          </cell>
          <cell r="BZ562">
            <v>0</v>
          </cell>
          <cell r="CB562">
            <v>239.37117999999998</v>
          </cell>
          <cell r="CC562">
            <v>247.54</v>
          </cell>
          <cell r="CD562">
            <v>247.54</v>
          </cell>
        </row>
        <row r="563">
          <cell r="A563">
            <v>1</v>
          </cell>
          <cell r="B563">
            <v>12</v>
          </cell>
          <cell r="C563" t="str">
            <v>DIC</v>
          </cell>
          <cell r="D563">
            <v>47818</v>
          </cell>
          <cell r="E563">
            <v>2030</v>
          </cell>
          <cell r="F563" t="str">
            <v>TUXPAN II (PEE)</v>
          </cell>
          <cell r="G563">
            <v>1</v>
          </cell>
          <cell r="H563" t="str">
            <v>CC</v>
          </cell>
          <cell r="I563">
            <v>495</v>
          </cell>
          <cell r="J563">
            <v>495</v>
          </cell>
          <cell r="K563" t="str">
            <v>DIC</v>
          </cell>
          <cell r="L563">
            <v>2001</v>
          </cell>
          <cell r="M563" t="str">
            <v>ORI</v>
          </cell>
          <cell r="N563" t="str">
            <v>POZARICA</v>
          </cell>
          <cell r="O563" t="str">
            <v>TER</v>
          </cell>
          <cell r="P563">
            <v>37226</v>
          </cell>
          <cell r="Q563">
            <v>29.304000000000002</v>
          </cell>
          <cell r="R563">
            <v>9.9</v>
          </cell>
          <cell r="S563">
            <v>426.64660175054706</v>
          </cell>
          <cell r="T563">
            <v>3.3000000000000002E-2</v>
          </cell>
          <cell r="U563">
            <v>2030</v>
          </cell>
          <cell r="V563" t="str">
            <v>S</v>
          </cell>
          <cell r="W563" t="str">
            <v>VER</v>
          </cell>
          <cell r="X563">
            <v>4.4999999999999998E-2</v>
          </cell>
          <cell r="Y563">
            <v>4.4999999999999998E-2</v>
          </cell>
          <cell r="Z563">
            <v>0.04</v>
          </cell>
          <cell r="AA563">
            <v>0.04</v>
          </cell>
          <cell r="AB563">
            <v>0.03</v>
          </cell>
          <cell r="AC563">
            <v>0.03</v>
          </cell>
          <cell r="AD563">
            <v>4.4999999999999998E-2</v>
          </cell>
          <cell r="AE563">
            <v>0.04</v>
          </cell>
          <cell r="AF563">
            <v>0.04</v>
          </cell>
          <cell r="AG563">
            <v>4.4999999999999998E-2</v>
          </cell>
          <cell r="AH563">
            <v>4.4999999999999998E-2</v>
          </cell>
          <cell r="AI563">
            <v>0.04</v>
          </cell>
          <cell r="AJ563">
            <v>0.02</v>
          </cell>
          <cell r="AK563">
            <v>0.02</v>
          </cell>
          <cell r="AL563">
            <v>0.02</v>
          </cell>
          <cell r="AM563">
            <v>0.02</v>
          </cell>
          <cell r="AN563">
            <v>0.02</v>
          </cell>
          <cell r="AO563">
            <v>0.02</v>
          </cell>
          <cell r="AP563">
            <v>0.02</v>
          </cell>
          <cell r="AQ563">
            <v>0.02</v>
          </cell>
          <cell r="AR563">
            <v>0.02</v>
          </cell>
          <cell r="AS563">
            <v>0.02</v>
          </cell>
          <cell r="AT563">
            <v>0.02</v>
          </cell>
          <cell r="AU563">
            <v>0.02</v>
          </cell>
          <cell r="AV563">
            <v>4.4999999999999998E-2</v>
          </cell>
          <cell r="AW563">
            <v>4.4999999999999998E-2</v>
          </cell>
          <cell r="AX563">
            <v>0.04</v>
          </cell>
          <cell r="AY563">
            <v>0.04</v>
          </cell>
          <cell r="AZ563">
            <v>0.03</v>
          </cell>
          <cell r="BA563">
            <v>0.03</v>
          </cell>
          <cell r="BB563">
            <v>4.4999999999999998E-2</v>
          </cell>
          <cell r="BC563">
            <v>0.04</v>
          </cell>
          <cell r="BD563">
            <v>0.04</v>
          </cell>
          <cell r="BE563">
            <v>4.4999999999999998E-2</v>
          </cell>
          <cell r="BF563">
            <v>4.4999999999999998E-2</v>
          </cell>
          <cell r="BG563">
            <v>0.04</v>
          </cell>
          <cell r="BH563">
            <v>0.02</v>
          </cell>
          <cell r="BI563">
            <v>0.02</v>
          </cell>
          <cell r="BJ563">
            <v>0.02</v>
          </cell>
          <cell r="BK563">
            <v>0.02</v>
          </cell>
          <cell r="BL563">
            <v>0.02</v>
          </cell>
          <cell r="BM563">
            <v>0.02</v>
          </cell>
          <cell r="BN563">
            <v>0.02</v>
          </cell>
          <cell r="BO563">
            <v>0.02</v>
          </cell>
          <cell r="BP563">
            <v>0.02</v>
          </cell>
          <cell r="BQ563">
            <v>0.02</v>
          </cell>
          <cell r="BR563">
            <v>0.02</v>
          </cell>
          <cell r="BS563">
            <v>0.02</v>
          </cell>
          <cell r="BT563" t="str">
            <v>PEE</v>
          </cell>
          <cell r="BU563" t="str">
            <v>INT</v>
          </cell>
          <cell r="BV563">
            <v>29.304000000000002</v>
          </cell>
          <cell r="BW563">
            <v>29.304000000000002</v>
          </cell>
          <cell r="BX563">
            <v>39.049398249452956</v>
          </cell>
          <cell r="BY563">
            <v>0</v>
          </cell>
          <cell r="BZ563">
            <v>0</v>
          </cell>
          <cell r="CB563">
            <v>478.66500000000002</v>
          </cell>
          <cell r="CC563">
            <v>495</v>
          </cell>
          <cell r="CD563">
            <v>495</v>
          </cell>
        </row>
        <row r="564">
          <cell r="A564">
            <v>1</v>
          </cell>
          <cell r="B564">
            <v>6</v>
          </cell>
          <cell r="C564" t="str">
            <v>DIC</v>
          </cell>
          <cell r="D564">
            <v>47818</v>
          </cell>
          <cell r="E564">
            <v>2030</v>
          </cell>
          <cell r="F564" t="str">
            <v>CHIHUAHUA II (ENCINOS)</v>
          </cell>
          <cell r="G564">
            <v>1</v>
          </cell>
          <cell r="H564" t="str">
            <v>CC</v>
          </cell>
          <cell r="I564">
            <v>130.84</v>
          </cell>
          <cell r="J564">
            <v>130.84</v>
          </cell>
          <cell r="K564" t="str">
            <v>JUN</v>
          </cell>
          <cell r="L564">
            <v>2002</v>
          </cell>
          <cell r="M564" t="str">
            <v>NTE</v>
          </cell>
          <cell r="N564" t="str">
            <v>CHIHUAHUA</v>
          </cell>
          <cell r="O564" t="str">
            <v>TER</v>
          </cell>
          <cell r="P564">
            <v>37408</v>
          </cell>
          <cell r="Q564">
            <v>7.7457280000000006</v>
          </cell>
          <cell r="R564">
            <v>5.3775240000000002</v>
          </cell>
          <cell r="S564">
            <v>113.7810897988408</v>
          </cell>
          <cell r="T564">
            <v>3.3000000000000002E-2</v>
          </cell>
          <cell r="U564">
            <v>2030</v>
          </cell>
          <cell r="V564" t="str">
            <v>N</v>
          </cell>
          <cell r="W564" t="str">
            <v>CHIH</v>
          </cell>
          <cell r="X564">
            <v>5.3899999999999997E-2</v>
          </cell>
          <cell r="Y564">
            <v>5.3899999999999997E-2</v>
          </cell>
          <cell r="Z564">
            <v>4.2599999999999999E-2</v>
          </cell>
          <cell r="AA564">
            <v>4.2599999999999999E-2</v>
          </cell>
          <cell r="AB564">
            <v>0.02</v>
          </cell>
          <cell r="AC564">
            <v>0.02</v>
          </cell>
          <cell r="AD564">
            <v>0.02</v>
          </cell>
          <cell r="AE564">
            <v>0.1009</v>
          </cell>
          <cell r="AF564">
            <v>0.1009</v>
          </cell>
          <cell r="AG564">
            <v>5.3899999999999997E-2</v>
          </cell>
          <cell r="AH564">
            <v>5.3899999999999997E-2</v>
          </cell>
          <cell r="AI564">
            <v>0.1009</v>
          </cell>
          <cell r="AJ564">
            <v>4.1099999999999998E-2</v>
          </cell>
          <cell r="AK564">
            <v>4.1099999999999998E-2</v>
          </cell>
          <cell r="AL564">
            <v>4.1099999999999998E-2</v>
          </cell>
          <cell r="AM564">
            <v>4.1099999999999998E-2</v>
          </cell>
          <cell r="AN564">
            <v>4.1099999999999998E-2</v>
          </cell>
          <cell r="AO564">
            <v>4.1099999999999998E-2</v>
          </cell>
          <cell r="AP564">
            <v>4.1099999999999998E-2</v>
          </cell>
          <cell r="AQ564">
            <v>4.1099999999999998E-2</v>
          </cell>
          <cell r="AR564">
            <v>4.1099999999999998E-2</v>
          </cell>
          <cell r="AS564">
            <v>4.1099999999999998E-2</v>
          </cell>
          <cell r="AT564">
            <v>4.1099999999999998E-2</v>
          </cell>
          <cell r="AU564">
            <v>4.1099999999999998E-2</v>
          </cell>
          <cell r="AV564">
            <v>5.3899999999999997E-2</v>
          </cell>
          <cell r="AW564">
            <v>5.3899999999999997E-2</v>
          </cell>
          <cell r="AX564">
            <v>4.2599999999999999E-2</v>
          </cell>
          <cell r="AY564">
            <v>4.2599999999999999E-2</v>
          </cell>
          <cell r="AZ564">
            <v>0.02</v>
          </cell>
          <cell r="BA564">
            <v>0.02</v>
          </cell>
          <cell r="BB564">
            <v>0.02</v>
          </cell>
          <cell r="BC564">
            <v>0.1009</v>
          </cell>
          <cell r="BD564">
            <v>0.1009</v>
          </cell>
          <cell r="BE564">
            <v>5.3899999999999997E-2</v>
          </cell>
          <cell r="BF564">
            <v>5.3899999999999997E-2</v>
          </cell>
          <cell r="BG564">
            <v>0.1009</v>
          </cell>
          <cell r="BH564">
            <v>4.1099999999999998E-2</v>
          </cell>
          <cell r="BI564">
            <v>4.1099999999999998E-2</v>
          </cell>
          <cell r="BJ564">
            <v>4.1099999999999998E-2</v>
          </cell>
          <cell r="BK564">
            <v>4.1099999999999998E-2</v>
          </cell>
          <cell r="BL564">
            <v>4.1099999999999998E-2</v>
          </cell>
          <cell r="BM564">
            <v>4.1099999999999998E-2</v>
          </cell>
          <cell r="BN564">
            <v>4.1099999999999998E-2</v>
          </cell>
          <cell r="BO564">
            <v>4.1099999999999998E-2</v>
          </cell>
          <cell r="BP564">
            <v>4.1099999999999998E-2</v>
          </cell>
          <cell r="BQ564">
            <v>4.1099999999999998E-2</v>
          </cell>
          <cell r="BR564">
            <v>4.1099999999999998E-2</v>
          </cell>
          <cell r="BS564">
            <v>4.1099999999999998E-2</v>
          </cell>
          <cell r="BT564" t="str">
            <v>CFE</v>
          </cell>
          <cell r="BU564" t="str">
            <v>INT</v>
          </cell>
          <cell r="BV564">
            <v>7.7457280000000006</v>
          </cell>
          <cell r="BW564">
            <v>7.7457280000000006</v>
          </cell>
          <cell r="BX564">
            <v>9.313182201159206</v>
          </cell>
          <cell r="BY564">
            <v>0</v>
          </cell>
          <cell r="BZ564">
            <v>0</v>
          </cell>
          <cell r="CB564">
            <v>126.52228000000001</v>
          </cell>
          <cell r="CC564">
            <v>130.84</v>
          </cell>
          <cell r="CD564">
            <v>130.84</v>
          </cell>
        </row>
        <row r="565">
          <cell r="A565">
            <v>1</v>
          </cell>
          <cell r="B565">
            <v>6</v>
          </cell>
          <cell r="C565" t="str">
            <v>DIC</v>
          </cell>
          <cell r="D565">
            <v>47818</v>
          </cell>
          <cell r="E565">
            <v>2030</v>
          </cell>
          <cell r="F565" t="str">
            <v>EL SAUZ</v>
          </cell>
          <cell r="G565">
            <v>6</v>
          </cell>
          <cell r="H565" t="str">
            <v>CC</v>
          </cell>
          <cell r="I565">
            <v>129</v>
          </cell>
          <cell r="J565">
            <v>129</v>
          </cell>
          <cell r="K565" t="str">
            <v>JUN</v>
          </cell>
          <cell r="L565">
            <v>2003</v>
          </cell>
          <cell r="M565" t="str">
            <v>OCC</v>
          </cell>
          <cell r="N565" t="str">
            <v>QUERETARO</v>
          </cell>
          <cell r="O565" t="str">
            <v>TER</v>
          </cell>
          <cell r="P565">
            <v>37773</v>
          </cell>
          <cell r="Q565">
            <v>7.6368</v>
          </cell>
          <cell r="R565">
            <v>13.286999999999999</v>
          </cell>
          <cell r="S565">
            <v>112.1809888722903</v>
          </cell>
          <cell r="T565">
            <v>3.3000000000000002E-2</v>
          </cell>
          <cell r="U565">
            <v>2030</v>
          </cell>
          <cell r="V565" t="str">
            <v>S</v>
          </cell>
          <cell r="W565" t="str">
            <v>GTO</v>
          </cell>
          <cell r="X565">
            <v>8.5249999999999992E-2</v>
          </cell>
          <cell r="Y565">
            <v>8.5249999999999992E-2</v>
          </cell>
          <cell r="Z565">
            <v>6.3500000000000001E-2</v>
          </cell>
          <cell r="AA565">
            <v>6.3500000000000001E-2</v>
          </cell>
          <cell r="AB565">
            <v>0.02</v>
          </cell>
          <cell r="AC565">
            <v>0.02</v>
          </cell>
          <cell r="AD565">
            <v>0.02</v>
          </cell>
          <cell r="AE565">
            <v>0.1009</v>
          </cell>
          <cell r="AF565">
            <v>0.1009</v>
          </cell>
          <cell r="AG565">
            <v>8.5249999999999992E-2</v>
          </cell>
          <cell r="AH565">
            <v>8.5249999999999992E-2</v>
          </cell>
          <cell r="AI565">
            <v>0.1009</v>
          </cell>
          <cell r="AJ565">
            <v>0.10299999999999999</v>
          </cell>
          <cell r="AK565">
            <v>0.10299999999999999</v>
          </cell>
          <cell r="AL565">
            <v>0.10299999999999999</v>
          </cell>
          <cell r="AM565">
            <v>0.10299999999999999</v>
          </cell>
          <cell r="AN565">
            <v>0.10299999999999999</v>
          </cell>
          <cell r="AO565">
            <v>0.10299999999999999</v>
          </cell>
          <cell r="AP565">
            <v>0.10299999999999999</v>
          </cell>
          <cell r="AQ565">
            <v>0.10299999999999999</v>
          </cell>
          <cell r="AR565">
            <v>0.10299999999999999</v>
          </cell>
          <cell r="AS565">
            <v>0.10299999999999999</v>
          </cell>
          <cell r="AT565">
            <v>0.10299999999999999</v>
          </cell>
          <cell r="AU565">
            <v>0.10299999999999999</v>
          </cell>
          <cell r="AV565">
            <v>8.5249999999999992E-2</v>
          </cell>
          <cell r="AW565">
            <v>8.5249999999999992E-2</v>
          </cell>
          <cell r="AX565">
            <v>6.3500000000000001E-2</v>
          </cell>
          <cell r="AY565">
            <v>6.3500000000000001E-2</v>
          </cell>
          <cell r="AZ565">
            <v>0.02</v>
          </cell>
          <cell r="BA565">
            <v>0.02</v>
          </cell>
          <cell r="BB565">
            <v>0.02</v>
          </cell>
          <cell r="BC565">
            <v>0.1009</v>
          </cell>
          <cell r="BD565">
            <v>0.1009</v>
          </cell>
          <cell r="BE565">
            <v>8.5249999999999992E-2</v>
          </cell>
          <cell r="BF565">
            <v>8.5249999999999992E-2</v>
          </cell>
          <cell r="BG565">
            <v>0.1009</v>
          </cell>
          <cell r="BH565">
            <v>0.10299999999999999</v>
          </cell>
          <cell r="BI565">
            <v>0.10299999999999999</v>
          </cell>
          <cell r="BJ565">
            <v>0.10299999999999999</v>
          </cell>
          <cell r="BK565">
            <v>0.10299999999999999</v>
          </cell>
          <cell r="BL565">
            <v>0.10299999999999999</v>
          </cell>
          <cell r="BM565">
            <v>0.10299999999999999</v>
          </cell>
          <cell r="BN565">
            <v>0.10299999999999999</v>
          </cell>
          <cell r="BO565">
            <v>0.10299999999999999</v>
          </cell>
          <cell r="BP565">
            <v>0.10299999999999999</v>
          </cell>
          <cell r="BQ565">
            <v>0.10299999999999999</v>
          </cell>
          <cell r="BR565">
            <v>0.10299999999999999</v>
          </cell>
          <cell r="BS565">
            <v>0.10299999999999999</v>
          </cell>
          <cell r="BT565" t="str">
            <v>CFE</v>
          </cell>
          <cell r="BU565" t="str">
            <v>INT</v>
          </cell>
          <cell r="BV565">
            <v>7.6368</v>
          </cell>
          <cell r="BW565">
            <v>7.6368</v>
          </cell>
          <cell r="BX565">
            <v>9.1822111277097029</v>
          </cell>
          <cell r="BY565">
            <v>0</v>
          </cell>
          <cell r="BZ565">
            <v>0</v>
          </cell>
          <cell r="CB565">
            <v>124.74299999999999</v>
          </cell>
          <cell r="CC565">
            <v>129</v>
          </cell>
          <cell r="CD565">
            <v>129</v>
          </cell>
        </row>
        <row r="566">
          <cell r="A566">
            <v>1</v>
          </cell>
          <cell r="B566">
            <v>6</v>
          </cell>
          <cell r="C566" t="str">
            <v>DIC</v>
          </cell>
          <cell r="D566">
            <v>47818</v>
          </cell>
          <cell r="E566">
            <v>2030</v>
          </cell>
          <cell r="F566" t="str">
            <v>VALLE DE MEX REP (P. CONTING)*</v>
          </cell>
          <cell r="H566" t="str">
            <v>CC</v>
          </cell>
          <cell r="I566">
            <v>249.34</v>
          </cell>
          <cell r="J566">
            <v>249.34</v>
          </cell>
          <cell r="K566" t="str">
            <v>JUN</v>
          </cell>
          <cell r="L566">
            <v>2002</v>
          </cell>
          <cell r="M566" t="str">
            <v>CEN</v>
          </cell>
          <cell r="N566" t="str">
            <v>CENTRAL</v>
          </cell>
          <cell r="O566" t="str">
            <v>TER</v>
          </cell>
          <cell r="P566">
            <v>37408</v>
          </cell>
          <cell r="Q566">
            <v>14.760928000000002</v>
          </cell>
          <cell r="R566">
            <v>10.497214</v>
          </cell>
          <cell r="S566">
            <v>216.83106794896793</v>
          </cell>
          <cell r="T566">
            <v>3.3000000000000002E-2</v>
          </cell>
          <cell r="U566">
            <v>2030</v>
          </cell>
          <cell r="V566" t="str">
            <v>S</v>
          </cell>
          <cell r="W566" t="str">
            <v>MEX</v>
          </cell>
          <cell r="X566">
            <v>6.8449999999999997E-2</v>
          </cell>
          <cell r="Y566">
            <v>6.8449999999999997E-2</v>
          </cell>
          <cell r="Z566">
            <v>6.3299999999999995E-2</v>
          </cell>
          <cell r="AA566">
            <v>6.3299999999999995E-2</v>
          </cell>
          <cell r="AB566">
            <v>5.2999999999999999E-2</v>
          </cell>
          <cell r="AC566">
            <v>5.2999999999999999E-2</v>
          </cell>
          <cell r="AD566">
            <v>5.2999999999999999E-2</v>
          </cell>
          <cell r="AE566">
            <v>0.1009</v>
          </cell>
          <cell r="AF566">
            <v>0.1009</v>
          </cell>
          <cell r="AG566">
            <v>6.8449999999999997E-2</v>
          </cell>
          <cell r="AH566">
            <v>6.8449999999999997E-2</v>
          </cell>
          <cell r="AI566">
            <v>0.1009</v>
          </cell>
          <cell r="AJ566">
            <v>4.2099999999999999E-2</v>
          </cell>
          <cell r="AK566">
            <v>4.2099999999999999E-2</v>
          </cell>
          <cell r="AL566">
            <v>4.2099999999999999E-2</v>
          </cell>
          <cell r="AM566">
            <v>4.2099999999999999E-2</v>
          </cell>
          <cell r="AN566">
            <v>4.2099999999999999E-2</v>
          </cell>
          <cell r="AO566">
            <v>4.2099999999999999E-2</v>
          </cell>
          <cell r="AP566">
            <v>4.2099999999999999E-2</v>
          </cell>
          <cell r="AQ566">
            <v>4.2099999999999999E-2</v>
          </cell>
          <cell r="AR566">
            <v>4.2099999999999999E-2</v>
          </cell>
          <cell r="AS566">
            <v>4.2099999999999999E-2</v>
          </cell>
          <cell r="AT566">
            <v>4.2099999999999999E-2</v>
          </cell>
          <cell r="AU566">
            <v>4.2099999999999999E-2</v>
          </cell>
          <cell r="AV566">
            <v>6.8449999999999997E-2</v>
          </cell>
          <cell r="AW566">
            <v>6.8449999999999997E-2</v>
          </cell>
          <cell r="AX566">
            <v>6.3299999999999995E-2</v>
          </cell>
          <cell r="AY566">
            <v>6.3299999999999995E-2</v>
          </cell>
          <cell r="AZ566">
            <v>5.2999999999999999E-2</v>
          </cell>
          <cell r="BA566">
            <v>5.2999999999999999E-2</v>
          </cell>
          <cell r="BB566">
            <v>5.2999999999999999E-2</v>
          </cell>
          <cell r="BC566">
            <v>0.1009</v>
          </cell>
          <cell r="BD566">
            <v>0.1009</v>
          </cell>
          <cell r="BE566">
            <v>6.8449999999999997E-2</v>
          </cell>
          <cell r="BF566">
            <v>6.8449999999999997E-2</v>
          </cell>
          <cell r="BG566">
            <v>0.1009</v>
          </cell>
          <cell r="BH566">
            <v>4.2099999999999999E-2</v>
          </cell>
          <cell r="BI566">
            <v>4.2099999999999999E-2</v>
          </cell>
          <cell r="BJ566">
            <v>4.2099999999999999E-2</v>
          </cell>
          <cell r="BK566">
            <v>4.2099999999999999E-2</v>
          </cell>
          <cell r="BL566">
            <v>4.2099999999999999E-2</v>
          </cell>
          <cell r="BM566">
            <v>4.2099999999999999E-2</v>
          </cell>
          <cell r="BN566">
            <v>4.2099999999999999E-2</v>
          </cell>
          <cell r="BO566">
            <v>4.2099999999999999E-2</v>
          </cell>
          <cell r="BP566">
            <v>4.2099999999999999E-2</v>
          </cell>
          <cell r="BQ566">
            <v>4.2099999999999999E-2</v>
          </cell>
          <cell r="BR566">
            <v>4.2099999999999999E-2</v>
          </cell>
          <cell r="BS566">
            <v>4.2099999999999999E-2</v>
          </cell>
          <cell r="BT566" t="str">
            <v>CFE</v>
          </cell>
          <cell r="BU566" t="str">
            <v>INT</v>
          </cell>
          <cell r="BV566">
            <v>14.760928000000002</v>
          </cell>
          <cell r="BW566">
            <v>14.760928000000002</v>
          </cell>
          <cell r="BX566">
            <v>17.748004051032073</v>
          </cell>
          <cell r="BY566">
            <v>0</v>
          </cell>
          <cell r="BZ566">
            <v>0</v>
          </cell>
          <cell r="CB566">
            <v>241.11178000000001</v>
          </cell>
          <cell r="CC566">
            <v>249.34</v>
          </cell>
          <cell r="CD566">
            <v>249.34</v>
          </cell>
        </row>
        <row r="567">
          <cell r="A567">
            <v>1</v>
          </cell>
          <cell r="B567">
            <v>1</v>
          </cell>
          <cell r="C567" t="str">
            <v>DIC</v>
          </cell>
          <cell r="D567">
            <v>47818</v>
          </cell>
          <cell r="E567">
            <v>2030</v>
          </cell>
          <cell r="F567" t="str">
            <v>RIO BRAVO II  PEE</v>
          </cell>
          <cell r="G567">
            <v>1</v>
          </cell>
          <cell r="H567" t="str">
            <v>CC</v>
          </cell>
          <cell r="I567">
            <v>495</v>
          </cell>
          <cell r="J567">
            <v>495</v>
          </cell>
          <cell r="K567" t="str">
            <v>ENE</v>
          </cell>
          <cell r="L567">
            <v>2002</v>
          </cell>
          <cell r="M567" t="str">
            <v>NES</v>
          </cell>
          <cell r="N567" t="str">
            <v>MATAMOROS</v>
          </cell>
          <cell r="O567" t="str">
            <v>TER</v>
          </cell>
          <cell r="P567">
            <v>37257</v>
          </cell>
          <cell r="Q567">
            <v>29.304000000000002</v>
          </cell>
          <cell r="R567">
            <v>9.9</v>
          </cell>
          <cell r="S567">
            <v>426.64660175054706</v>
          </cell>
          <cell r="T567">
            <v>3.3000000000000002E-2</v>
          </cell>
          <cell r="U567">
            <v>2030</v>
          </cell>
          <cell r="V567" t="str">
            <v>N</v>
          </cell>
          <cell r="W567" t="str">
            <v>TAMS</v>
          </cell>
          <cell r="X567">
            <v>4.4999999999999998E-2</v>
          </cell>
          <cell r="Y567">
            <v>4.4999999999999998E-2</v>
          </cell>
          <cell r="Z567">
            <v>0.04</v>
          </cell>
          <cell r="AA567">
            <v>0.04</v>
          </cell>
          <cell r="AB567">
            <v>0.03</v>
          </cell>
          <cell r="AC567">
            <v>0.03</v>
          </cell>
          <cell r="AD567">
            <v>0.04</v>
          </cell>
          <cell r="AE567">
            <v>0.03</v>
          </cell>
          <cell r="AF567">
            <v>0.03</v>
          </cell>
          <cell r="AG567">
            <v>4.4999999999999998E-2</v>
          </cell>
          <cell r="AH567">
            <v>4.4999999999999998E-2</v>
          </cell>
          <cell r="AI567">
            <v>0.03</v>
          </cell>
          <cell r="AJ567">
            <v>0.02</v>
          </cell>
          <cell r="AK567">
            <v>0.02</v>
          </cell>
          <cell r="AL567">
            <v>0.02</v>
          </cell>
          <cell r="AM567">
            <v>0.02</v>
          </cell>
          <cell r="AN567">
            <v>0.02</v>
          </cell>
          <cell r="AO567">
            <v>0.02</v>
          </cell>
          <cell r="AP567">
            <v>0.02</v>
          </cell>
          <cell r="AQ567">
            <v>0.02</v>
          </cell>
          <cell r="AR567">
            <v>0.02</v>
          </cell>
          <cell r="AS567">
            <v>0.02</v>
          </cell>
          <cell r="AT567">
            <v>0.02</v>
          </cell>
          <cell r="AU567">
            <v>0.02</v>
          </cell>
          <cell r="AV567">
            <v>4.4999999999999998E-2</v>
          </cell>
          <cell r="AW567">
            <v>4.4999999999999998E-2</v>
          </cell>
          <cell r="AX567">
            <v>0.04</v>
          </cell>
          <cell r="AY567">
            <v>0.04</v>
          </cell>
          <cell r="AZ567">
            <v>0.03</v>
          </cell>
          <cell r="BA567">
            <v>0.03</v>
          </cell>
          <cell r="BB567">
            <v>0.04</v>
          </cell>
          <cell r="BC567">
            <v>0.03</v>
          </cell>
          <cell r="BD567">
            <v>0.03</v>
          </cell>
          <cell r="BE567">
            <v>4.4999999999999998E-2</v>
          </cell>
          <cell r="BF567">
            <v>4.4999999999999998E-2</v>
          </cell>
          <cell r="BG567">
            <v>0.03</v>
          </cell>
          <cell r="BH567">
            <v>0.02</v>
          </cell>
          <cell r="BI567">
            <v>0.02</v>
          </cell>
          <cell r="BJ567">
            <v>0.02</v>
          </cell>
          <cell r="BK567">
            <v>0.02</v>
          </cell>
          <cell r="BL567">
            <v>0.02</v>
          </cell>
          <cell r="BM567">
            <v>0.02</v>
          </cell>
          <cell r="BN567">
            <v>0.02</v>
          </cell>
          <cell r="BO567">
            <v>0.02</v>
          </cell>
          <cell r="BP567">
            <v>0.02</v>
          </cell>
          <cell r="BQ567">
            <v>0.02</v>
          </cell>
          <cell r="BR567">
            <v>0.02</v>
          </cell>
          <cell r="BS567">
            <v>0.02</v>
          </cell>
          <cell r="BT567" t="str">
            <v>PEE</v>
          </cell>
          <cell r="BU567" t="str">
            <v>INT</v>
          </cell>
          <cell r="BV567">
            <v>29.304000000000002</v>
          </cell>
          <cell r="BW567">
            <v>29.304000000000002</v>
          </cell>
          <cell r="BX567">
            <v>39.049398249452956</v>
          </cell>
          <cell r="BY567">
            <v>0</v>
          </cell>
          <cell r="BZ567">
            <v>0</v>
          </cell>
          <cell r="CB567">
            <v>478.66500000000002</v>
          </cell>
          <cell r="CC567">
            <v>495</v>
          </cell>
          <cell r="CD567">
            <v>495</v>
          </cell>
        </row>
        <row r="568">
          <cell r="A568">
            <v>1</v>
          </cell>
          <cell r="B568">
            <v>4</v>
          </cell>
          <cell r="C568" t="str">
            <v>DIC</v>
          </cell>
          <cell r="D568">
            <v>47818</v>
          </cell>
          <cell r="E568">
            <v>2030</v>
          </cell>
          <cell r="F568" t="str">
            <v>MONTERREY III   PEE</v>
          </cell>
          <cell r="G568">
            <v>1</v>
          </cell>
          <cell r="H568" t="str">
            <v>CC</v>
          </cell>
          <cell r="I568">
            <v>449</v>
          </cell>
          <cell r="J568">
            <v>449</v>
          </cell>
          <cell r="K568" t="str">
            <v>ABR</v>
          </cell>
          <cell r="L568">
            <v>2002</v>
          </cell>
          <cell r="M568" t="str">
            <v>NES</v>
          </cell>
          <cell r="N568" t="str">
            <v>MONTERREY</v>
          </cell>
          <cell r="O568" t="str">
            <v>TER</v>
          </cell>
          <cell r="P568">
            <v>37347</v>
          </cell>
          <cell r="Q568">
            <v>26.5808</v>
          </cell>
          <cell r="R568">
            <v>8.98</v>
          </cell>
          <cell r="S568">
            <v>386.99863471918309</v>
          </cell>
          <cell r="T568">
            <v>3.3000000000000002E-2</v>
          </cell>
          <cell r="U568">
            <v>2030</v>
          </cell>
          <cell r="V568" t="str">
            <v>N</v>
          </cell>
          <cell r="W568" t="str">
            <v>NL</v>
          </cell>
          <cell r="X568">
            <v>4.4999999999999998E-2</v>
          </cell>
          <cell r="Y568">
            <v>4.4999999999999998E-2</v>
          </cell>
          <cell r="Z568">
            <v>0.04</v>
          </cell>
          <cell r="AA568">
            <v>0.04</v>
          </cell>
          <cell r="AB568">
            <v>0.03</v>
          </cell>
          <cell r="AC568">
            <v>0.03</v>
          </cell>
          <cell r="AD568">
            <v>0.04</v>
          </cell>
          <cell r="AE568">
            <v>0.03</v>
          </cell>
          <cell r="AF568">
            <v>0.03</v>
          </cell>
          <cell r="AG568">
            <v>4.4999999999999998E-2</v>
          </cell>
          <cell r="AH568">
            <v>4.4999999999999998E-2</v>
          </cell>
          <cell r="AI568">
            <v>0.03</v>
          </cell>
          <cell r="AJ568">
            <v>0.02</v>
          </cell>
          <cell r="AK568">
            <v>0.02</v>
          </cell>
          <cell r="AL568">
            <v>0.02</v>
          </cell>
          <cell r="AM568">
            <v>0.02</v>
          </cell>
          <cell r="AN568">
            <v>0.02</v>
          </cell>
          <cell r="AO568">
            <v>0.02</v>
          </cell>
          <cell r="AP568">
            <v>0.02</v>
          </cell>
          <cell r="AQ568">
            <v>0.02</v>
          </cell>
          <cell r="AR568">
            <v>0.02</v>
          </cell>
          <cell r="AS568">
            <v>0.02</v>
          </cell>
          <cell r="AT568">
            <v>0.02</v>
          </cell>
          <cell r="AU568">
            <v>0.02</v>
          </cell>
          <cell r="AV568">
            <v>4.4999999999999998E-2</v>
          </cell>
          <cell r="AW568">
            <v>4.4999999999999998E-2</v>
          </cell>
          <cell r="AX568">
            <v>0.04</v>
          </cell>
          <cell r="AY568">
            <v>0.04</v>
          </cell>
          <cell r="AZ568">
            <v>0.03</v>
          </cell>
          <cell r="BA568">
            <v>0.03</v>
          </cell>
          <cell r="BB568">
            <v>0.04</v>
          </cell>
          <cell r="BC568">
            <v>0.03</v>
          </cell>
          <cell r="BD568">
            <v>0.03</v>
          </cell>
          <cell r="BE568">
            <v>4.4999999999999998E-2</v>
          </cell>
          <cell r="BF568">
            <v>4.4999999999999998E-2</v>
          </cell>
          <cell r="BG568">
            <v>0.03</v>
          </cell>
          <cell r="BH568">
            <v>0.02</v>
          </cell>
          <cell r="BI568">
            <v>0.02</v>
          </cell>
          <cell r="BJ568">
            <v>0.02</v>
          </cell>
          <cell r="BK568">
            <v>0.02</v>
          </cell>
          <cell r="BL568">
            <v>0.02</v>
          </cell>
          <cell r="BM568">
            <v>0.02</v>
          </cell>
          <cell r="BN568">
            <v>0.02</v>
          </cell>
          <cell r="BO568">
            <v>0.02</v>
          </cell>
          <cell r="BP568">
            <v>0.02</v>
          </cell>
          <cell r="BQ568">
            <v>0.02</v>
          </cell>
          <cell r="BR568">
            <v>0.02</v>
          </cell>
          <cell r="BS568">
            <v>0.02</v>
          </cell>
          <cell r="BT568" t="str">
            <v>PEE</v>
          </cell>
          <cell r="BU568" t="str">
            <v>INT</v>
          </cell>
          <cell r="BV568">
            <v>26.5808</v>
          </cell>
          <cell r="BW568">
            <v>26.5808</v>
          </cell>
          <cell r="BX568">
            <v>35.420565280816923</v>
          </cell>
          <cell r="BY568">
            <v>0</v>
          </cell>
          <cell r="BZ568">
            <v>0</v>
          </cell>
          <cell r="CB568">
            <v>434.18299999999999</v>
          </cell>
          <cell r="CC568">
            <v>449</v>
          </cell>
          <cell r="CD568">
            <v>449</v>
          </cell>
        </row>
        <row r="569">
          <cell r="A569">
            <v>1</v>
          </cell>
          <cell r="B569">
            <v>5</v>
          </cell>
          <cell r="C569" t="str">
            <v>DIC</v>
          </cell>
          <cell r="D569">
            <v>47818</v>
          </cell>
          <cell r="E569">
            <v>2030</v>
          </cell>
          <cell r="F569" t="str">
            <v>ALTAMIRA II    PEE</v>
          </cell>
          <cell r="G569">
            <v>1</v>
          </cell>
          <cell r="H569" t="str">
            <v>CC</v>
          </cell>
          <cell r="I569">
            <v>495</v>
          </cell>
          <cell r="J569">
            <v>495</v>
          </cell>
          <cell r="K569" t="str">
            <v>MAY</v>
          </cell>
          <cell r="L569">
            <v>2002</v>
          </cell>
          <cell r="M569" t="str">
            <v>NES</v>
          </cell>
          <cell r="N569" t="str">
            <v>HUASTECA</v>
          </cell>
          <cell r="O569" t="str">
            <v>TER</v>
          </cell>
          <cell r="P569">
            <v>37377</v>
          </cell>
          <cell r="Q569">
            <v>29.304000000000002</v>
          </cell>
          <cell r="R569">
            <v>9.9</v>
          </cell>
          <cell r="S569">
            <v>426.64660175054706</v>
          </cell>
          <cell r="T569">
            <v>3.3000000000000002E-2</v>
          </cell>
          <cell r="U569">
            <v>2030</v>
          </cell>
          <cell r="V569" t="str">
            <v>N</v>
          </cell>
          <cell r="W569" t="str">
            <v>TAMS</v>
          </cell>
          <cell r="X569">
            <v>4.4999999999999998E-2</v>
          </cell>
          <cell r="Y569">
            <v>4.4999999999999998E-2</v>
          </cell>
          <cell r="Z569">
            <v>0.04</v>
          </cell>
          <cell r="AA569">
            <v>0.04</v>
          </cell>
          <cell r="AB569">
            <v>0.03</v>
          </cell>
          <cell r="AC569">
            <v>0.03</v>
          </cell>
          <cell r="AD569">
            <v>0.04</v>
          </cell>
          <cell r="AE569">
            <v>0.03</v>
          </cell>
          <cell r="AF569">
            <v>0.03</v>
          </cell>
          <cell r="AG569">
            <v>4.4999999999999998E-2</v>
          </cell>
          <cell r="AH569">
            <v>4.4999999999999998E-2</v>
          </cell>
          <cell r="AI569">
            <v>0.03</v>
          </cell>
          <cell r="AJ569">
            <v>0.02</v>
          </cell>
          <cell r="AK569">
            <v>0.02</v>
          </cell>
          <cell r="AL569">
            <v>0.02</v>
          </cell>
          <cell r="AM569">
            <v>0.02</v>
          </cell>
          <cell r="AN569">
            <v>0.02</v>
          </cell>
          <cell r="AO569">
            <v>0.02</v>
          </cell>
          <cell r="AP569">
            <v>0.02</v>
          </cell>
          <cell r="AQ569">
            <v>0.02</v>
          </cell>
          <cell r="AR569">
            <v>0.02</v>
          </cell>
          <cell r="AS569">
            <v>0.02</v>
          </cell>
          <cell r="AT569">
            <v>0.02</v>
          </cell>
          <cell r="AU569">
            <v>0.02</v>
          </cell>
          <cell r="AV569">
            <v>4.4999999999999998E-2</v>
          </cell>
          <cell r="AW569">
            <v>4.4999999999999998E-2</v>
          </cell>
          <cell r="AX569">
            <v>0.04</v>
          </cell>
          <cell r="AY569">
            <v>0.04</v>
          </cell>
          <cell r="AZ569">
            <v>0.03</v>
          </cell>
          <cell r="BA569">
            <v>0.03</v>
          </cell>
          <cell r="BB569">
            <v>0.04</v>
          </cell>
          <cell r="BC569">
            <v>0.03</v>
          </cell>
          <cell r="BD569">
            <v>0.03</v>
          </cell>
          <cell r="BE569">
            <v>4.4999999999999998E-2</v>
          </cell>
          <cell r="BF569">
            <v>4.4999999999999998E-2</v>
          </cell>
          <cell r="BG569">
            <v>0.03</v>
          </cell>
          <cell r="BH569">
            <v>0.02</v>
          </cell>
          <cell r="BI569">
            <v>0.02</v>
          </cell>
          <cell r="BJ569">
            <v>0.02</v>
          </cell>
          <cell r="BK569">
            <v>0.02</v>
          </cell>
          <cell r="BL569">
            <v>0.02</v>
          </cell>
          <cell r="BM569">
            <v>0.02</v>
          </cell>
          <cell r="BN569">
            <v>0.02</v>
          </cell>
          <cell r="BO569">
            <v>0.02</v>
          </cell>
          <cell r="BP569">
            <v>0.02</v>
          </cell>
          <cell r="BQ569">
            <v>0.02</v>
          </cell>
          <cell r="BR569">
            <v>0.02</v>
          </cell>
          <cell r="BS569">
            <v>0.02</v>
          </cell>
          <cell r="BT569" t="str">
            <v>PEE</v>
          </cell>
          <cell r="BU569" t="str">
            <v>INT</v>
          </cell>
          <cell r="BV569">
            <v>29.304000000000002</v>
          </cell>
          <cell r="BW569">
            <v>29.304000000000002</v>
          </cell>
          <cell r="BX569">
            <v>39.049398249452956</v>
          </cell>
          <cell r="BY569">
            <v>0</v>
          </cell>
          <cell r="BZ569">
            <v>0</v>
          </cell>
          <cell r="CB569">
            <v>478.66500000000002</v>
          </cell>
          <cell r="CC569">
            <v>495</v>
          </cell>
          <cell r="CD569">
            <v>495</v>
          </cell>
        </row>
        <row r="570">
          <cell r="A570">
            <v>1</v>
          </cell>
          <cell r="B570">
            <v>3</v>
          </cell>
          <cell r="C570" t="str">
            <v>DIC</v>
          </cell>
          <cell r="D570">
            <v>47818</v>
          </cell>
          <cell r="E570">
            <v>2030</v>
          </cell>
          <cell r="F570" t="str">
            <v>BAJIO   PEE</v>
          </cell>
          <cell r="G570">
            <v>1</v>
          </cell>
          <cell r="H570" t="str">
            <v>CC</v>
          </cell>
          <cell r="I570">
            <v>495</v>
          </cell>
          <cell r="J570">
            <v>495</v>
          </cell>
          <cell r="K570" t="str">
            <v>MAR</v>
          </cell>
          <cell r="L570">
            <v>2002</v>
          </cell>
          <cell r="M570" t="str">
            <v>OCC</v>
          </cell>
          <cell r="N570" t="str">
            <v>QUERETARO</v>
          </cell>
          <cell r="O570" t="str">
            <v>TER</v>
          </cell>
          <cell r="P570">
            <v>37316</v>
          </cell>
          <cell r="Q570">
            <v>29.304000000000002</v>
          </cell>
          <cell r="R570">
            <v>9.9</v>
          </cell>
          <cell r="S570">
            <v>426.64660175054706</v>
          </cell>
          <cell r="T570">
            <v>3.3000000000000002E-2</v>
          </cell>
          <cell r="U570">
            <v>2030</v>
          </cell>
          <cell r="V570" t="str">
            <v>S</v>
          </cell>
          <cell r="W570" t="str">
            <v>GTO</v>
          </cell>
          <cell r="X570">
            <v>0.05</v>
          </cell>
          <cell r="Y570">
            <v>0.05</v>
          </cell>
          <cell r="Z570">
            <v>0.04</v>
          </cell>
          <cell r="AA570">
            <v>0.04</v>
          </cell>
          <cell r="AB570">
            <v>0.02</v>
          </cell>
          <cell r="AC570">
            <v>0.02</v>
          </cell>
          <cell r="AD570">
            <v>0.03</v>
          </cell>
          <cell r="AE570">
            <v>0.04</v>
          </cell>
          <cell r="AF570">
            <v>0.04</v>
          </cell>
          <cell r="AG570">
            <v>0.05</v>
          </cell>
          <cell r="AH570">
            <v>0.05</v>
          </cell>
          <cell r="AI570">
            <v>0.04</v>
          </cell>
          <cell r="AJ570">
            <v>0.02</v>
          </cell>
          <cell r="AK570">
            <v>0.02</v>
          </cell>
          <cell r="AL570">
            <v>0.02</v>
          </cell>
          <cell r="AM570">
            <v>0.02</v>
          </cell>
          <cell r="AN570">
            <v>0.02</v>
          </cell>
          <cell r="AO570">
            <v>0.02</v>
          </cell>
          <cell r="AP570">
            <v>0.02</v>
          </cell>
          <cell r="AQ570">
            <v>0.02</v>
          </cell>
          <cell r="AR570">
            <v>0.02</v>
          </cell>
          <cell r="AS570">
            <v>0.02</v>
          </cell>
          <cell r="AT570">
            <v>0.02</v>
          </cell>
          <cell r="AU570">
            <v>0.02</v>
          </cell>
          <cell r="AV570">
            <v>0.05</v>
          </cell>
          <cell r="AW570">
            <v>0.05</v>
          </cell>
          <cell r="AX570">
            <v>0.04</v>
          </cell>
          <cell r="AY570">
            <v>0.04</v>
          </cell>
          <cell r="AZ570">
            <v>0.02</v>
          </cell>
          <cell r="BA570">
            <v>0.02</v>
          </cell>
          <cell r="BB570">
            <v>0.03</v>
          </cell>
          <cell r="BC570">
            <v>0.04</v>
          </cell>
          <cell r="BD570">
            <v>0.04</v>
          </cell>
          <cell r="BE570">
            <v>0.05</v>
          </cell>
          <cell r="BF570">
            <v>0.05</v>
          </cell>
          <cell r="BG570">
            <v>0.04</v>
          </cell>
          <cell r="BH570">
            <v>0.02</v>
          </cell>
          <cell r="BI570">
            <v>0.02</v>
          </cell>
          <cell r="BJ570">
            <v>0.02</v>
          </cell>
          <cell r="BK570">
            <v>0.02</v>
          </cell>
          <cell r="BL570">
            <v>0.02</v>
          </cell>
          <cell r="BM570">
            <v>0.02</v>
          </cell>
          <cell r="BN570">
            <v>0.02</v>
          </cell>
          <cell r="BO570">
            <v>0.02</v>
          </cell>
          <cell r="BP570">
            <v>0.02</v>
          </cell>
          <cell r="BQ570">
            <v>0.02</v>
          </cell>
          <cell r="BR570">
            <v>0.02</v>
          </cell>
          <cell r="BS570">
            <v>0.02</v>
          </cell>
          <cell r="BT570" t="str">
            <v>PEE</v>
          </cell>
          <cell r="BU570" t="str">
            <v>INT</v>
          </cell>
          <cell r="BV570">
            <v>29.304000000000002</v>
          </cell>
          <cell r="BW570">
            <v>29.304000000000002</v>
          </cell>
          <cell r="BX570">
            <v>39.049398249452956</v>
          </cell>
          <cell r="BY570">
            <v>0</v>
          </cell>
          <cell r="BZ570">
            <v>0</v>
          </cell>
          <cell r="CB570">
            <v>478.66500000000002</v>
          </cell>
          <cell r="CC570">
            <v>495</v>
          </cell>
          <cell r="CD570">
            <v>495</v>
          </cell>
        </row>
        <row r="571">
          <cell r="A571">
            <v>1</v>
          </cell>
          <cell r="B571">
            <v>4</v>
          </cell>
          <cell r="C571" t="str">
            <v>DIC</v>
          </cell>
          <cell r="D571">
            <v>47818</v>
          </cell>
          <cell r="E571">
            <v>2030</v>
          </cell>
          <cell r="I571">
            <v>0</v>
          </cell>
          <cell r="J571">
            <v>0</v>
          </cell>
          <cell r="K571" t="str">
            <v>ABR</v>
          </cell>
          <cell r="L571">
            <v>2002</v>
          </cell>
          <cell r="M571" t="str">
            <v>PEN</v>
          </cell>
          <cell r="N571" t="str">
            <v>CANCUN</v>
          </cell>
          <cell r="O571" t="str">
            <v>TER</v>
          </cell>
          <cell r="P571">
            <v>37347</v>
          </cell>
          <cell r="Q571">
            <v>0</v>
          </cell>
          <cell r="R571">
            <v>0</v>
          </cell>
          <cell r="S571">
            <v>0</v>
          </cell>
          <cell r="T571">
            <v>4.2999999999999997E-2</v>
          </cell>
          <cell r="U571">
            <v>2030</v>
          </cell>
          <cell r="V571" t="str">
            <v>S</v>
          </cell>
          <cell r="W571" t="str">
            <v>QROO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1.7500000000000002E-2</v>
          </cell>
          <cell r="AK571">
            <v>1.7500000000000002E-2</v>
          </cell>
          <cell r="AL571">
            <v>1.7500000000000002E-2</v>
          </cell>
          <cell r="AM571">
            <v>1.7500000000000002E-2</v>
          </cell>
          <cell r="AN571">
            <v>1.7500000000000002E-2</v>
          </cell>
          <cell r="AO571">
            <v>1.7500000000000002E-2</v>
          </cell>
          <cell r="AP571">
            <v>1.7500000000000002E-2</v>
          </cell>
          <cell r="AQ571">
            <v>1.7500000000000002E-2</v>
          </cell>
          <cell r="AR571">
            <v>1.7500000000000002E-2</v>
          </cell>
          <cell r="AS571">
            <v>1.7500000000000002E-2</v>
          </cell>
          <cell r="AT571">
            <v>1.7500000000000002E-2</v>
          </cell>
          <cell r="AU571">
            <v>1.7500000000000002E-2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1.7500000000000002E-2</v>
          </cell>
          <cell r="BI571">
            <v>1.7500000000000002E-2</v>
          </cell>
          <cell r="BJ571">
            <v>1.7500000000000002E-2</v>
          </cell>
          <cell r="BK571">
            <v>1.7500000000000002E-2</v>
          </cell>
          <cell r="BL571">
            <v>1.7500000000000002E-2</v>
          </cell>
          <cell r="BM571">
            <v>1.7500000000000002E-2</v>
          </cell>
          <cell r="BN571">
            <v>1.7500000000000002E-2</v>
          </cell>
          <cell r="BO571">
            <v>1.7500000000000002E-2</v>
          </cell>
          <cell r="BP571">
            <v>1.7500000000000002E-2</v>
          </cell>
          <cell r="BQ571">
            <v>1.7500000000000002E-2</v>
          </cell>
          <cell r="BR571">
            <v>1.7500000000000002E-2</v>
          </cell>
          <cell r="BS571">
            <v>1.7500000000000002E-2</v>
          </cell>
          <cell r="BT571" t="str">
            <v>CFE</v>
          </cell>
          <cell r="BU571" t="str">
            <v>INT</v>
          </cell>
          <cell r="BV571">
            <v>0</v>
          </cell>
          <cell r="BW571">
            <v>0</v>
          </cell>
          <cell r="BX571">
            <v>0</v>
          </cell>
          <cell r="BZ571">
            <v>0</v>
          </cell>
          <cell r="CB571">
            <v>0</v>
          </cell>
          <cell r="CC571">
            <v>0</v>
          </cell>
          <cell r="CD571">
            <v>0</v>
          </cell>
        </row>
        <row r="572">
          <cell r="A572">
            <v>1</v>
          </cell>
          <cell r="B572">
            <v>4</v>
          </cell>
          <cell r="C572" t="str">
            <v>DIC</v>
          </cell>
          <cell r="D572">
            <v>47818</v>
          </cell>
          <cell r="E572">
            <v>2030</v>
          </cell>
          <cell r="I572">
            <v>0</v>
          </cell>
          <cell r="J572">
            <v>0</v>
          </cell>
          <cell r="K572" t="str">
            <v>ABR</v>
          </cell>
          <cell r="L572">
            <v>2002</v>
          </cell>
          <cell r="M572" t="str">
            <v>PEN</v>
          </cell>
          <cell r="N572" t="str">
            <v>CANCUN</v>
          </cell>
          <cell r="O572" t="str">
            <v>TER</v>
          </cell>
          <cell r="P572">
            <v>37347</v>
          </cell>
          <cell r="Q572">
            <v>0</v>
          </cell>
          <cell r="R572">
            <v>0</v>
          </cell>
          <cell r="S572">
            <v>0</v>
          </cell>
          <cell r="T572">
            <v>4.2999999999999997E-2</v>
          </cell>
          <cell r="U572">
            <v>2030</v>
          </cell>
          <cell r="V572" t="str">
            <v>S</v>
          </cell>
          <cell r="W572" t="str">
            <v>QROO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1.7500000000000002E-2</v>
          </cell>
          <cell r="AK572">
            <v>1.7500000000000002E-2</v>
          </cell>
          <cell r="AL572">
            <v>1.7500000000000002E-2</v>
          </cell>
          <cell r="AM572">
            <v>1.7500000000000002E-2</v>
          </cell>
          <cell r="AN572">
            <v>1.7500000000000002E-2</v>
          </cell>
          <cell r="AO572">
            <v>1.7500000000000002E-2</v>
          </cell>
          <cell r="AP572">
            <v>1.7500000000000002E-2</v>
          </cell>
          <cell r="AQ572">
            <v>1.7500000000000002E-2</v>
          </cell>
          <cell r="AR572">
            <v>1.7500000000000002E-2</v>
          </cell>
          <cell r="AS572">
            <v>1.7500000000000002E-2</v>
          </cell>
          <cell r="AT572">
            <v>1.7500000000000002E-2</v>
          </cell>
          <cell r="AU572">
            <v>1.7500000000000002E-2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1.7500000000000002E-2</v>
          </cell>
          <cell r="BI572">
            <v>1.7500000000000002E-2</v>
          </cell>
          <cell r="BJ572">
            <v>1.7500000000000002E-2</v>
          </cell>
          <cell r="BK572">
            <v>1.7500000000000002E-2</v>
          </cell>
          <cell r="BL572">
            <v>1.7500000000000002E-2</v>
          </cell>
          <cell r="BM572">
            <v>1.7500000000000002E-2</v>
          </cell>
          <cell r="BN572">
            <v>1.7500000000000002E-2</v>
          </cell>
          <cell r="BO572">
            <v>1.7500000000000002E-2</v>
          </cell>
          <cell r="BP572">
            <v>1.7500000000000002E-2</v>
          </cell>
          <cell r="BQ572">
            <v>1.7500000000000002E-2</v>
          </cell>
          <cell r="BR572">
            <v>1.7500000000000002E-2</v>
          </cell>
          <cell r="BS572">
            <v>1.7500000000000002E-2</v>
          </cell>
          <cell r="BT572" t="str">
            <v>CFE</v>
          </cell>
          <cell r="BU572" t="str">
            <v>INT</v>
          </cell>
          <cell r="BV572">
            <v>0</v>
          </cell>
          <cell r="BW572">
            <v>0</v>
          </cell>
          <cell r="BX572">
            <v>0</v>
          </cell>
          <cell r="BZ572">
            <v>0</v>
          </cell>
          <cell r="CB572">
            <v>0</v>
          </cell>
          <cell r="CC572">
            <v>0</v>
          </cell>
          <cell r="CD572">
            <v>0</v>
          </cell>
        </row>
        <row r="573">
          <cell r="A573">
            <v>1</v>
          </cell>
          <cell r="B573">
            <v>5</v>
          </cell>
          <cell r="C573" t="str">
            <v>DIC</v>
          </cell>
          <cell r="D573">
            <v>47818</v>
          </cell>
          <cell r="E573">
            <v>2030</v>
          </cell>
          <cell r="F573" t="str">
            <v>TUXPAN III Y IV   PEE</v>
          </cell>
          <cell r="G573">
            <v>1</v>
          </cell>
          <cell r="H573" t="str">
            <v>CC</v>
          </cell>
          <cell r="I573">
            <v>983</v>
          </cell>
          <cell r="J573">
            <v>983</v>
          </cell>
          <cell r="K573" t="str">
            <v>MAY</v>
          </cell>
          <cell r="L573">
            <v>2003</v>
          </cell>
          <cell r="M573" t="str">
            <v>ORI</v>
          </cell>
          <cell r="N573" t="str">
            <v>POZARICA</v>
          </cell>
          <cell r="O573" t="str">
            <v>TER</v>
          </cell>
          <cell r="P573">
            <v>37742</v>
          </cell>
          <cell r="Q573">
            <v>58.193600000000004</v>
          </cell>
          <cell r="R573">
            <v>19.66</v>
          </cell>
          <cell r="S573">
            <v>847.25981721371249</v>
          </cell>
          <cell r="T573">
            <v>3.3000000000000002E-2</v>
          </cell>
          <cell r="U573">
            <v>2030</v>
          </cell>
          <cell r="V573" t="str">
            <v>S</v>
          </cell>
          <cell r="W573" t="str">
            <v>VER</v>
          </cell>
          <cell r="X573">
            <v>4.4999999999999998E-2</v>
          </cell>
          <cell r="Y573">
            <v>4.4999999999999998E-2</v>
          </cell>
          <cell r="Z573">
            <v>0.04</v>
          </cell>
          <cell r="AA573">
            <v>0.04</v>
          </cell>
          <cell r="AB573">
            <v>0.03</v>
          </cell>
          <cell r="AC573">
            <v>0.03</v>
          </cell>
          <cell r="AD573">
            <v>4.4999999999999998E-2</v>
          </cell>
          <cell r="AE573">
            <v>0.04</v>
          </cell>
          <cell r="AF573">
            <v>0.04</v>
          </cell>
          <cell r="AG573">
            <v>4.4999999999999998E-2</v>
          </cell>
          <cell r="AH573">
            <v>4.4999999999999998E-2</v>
          </cell>
          <cell r="AI573">
            <v>0.04</v>
          </cell>
          <cell r="AJ573">
            <v>0.02</v>
          </cell>
          <cell r="AK573">
            <v>0.02</v>
          </cell>
          <cell r="AL573">
            <v>0.02</v>
          </cell>
          <cell r="AM573">
            <v>0.02</v>
          </cell>
          <cell r="AN573">
            <v>0.02</v>
          </cell>
          <cell r="AO573">
            <v>0.02</v>
          </cell>
          <cell r="AP573">
            <v>0.02</v>
          </cell>
          <cell r="AQ573">
            <v>0.02</v>
          </cell>
          <cell r="AR573">
            <v>0.02</v>
          </cell>
          <cell r="AS573">
            <v>0.02</v>
          </cell>
          <cell r="AT573">
            <v>0.02</v>
          </cell>
          <cell r="AU573">
            <v>0.02</v>
          </cell>
          <cell r="AV573">
            <v>4.4999999999999998E-2</v>
          </cell>
          <cell r="AW573">
            <v>4.4999999999999998E-2</v>
          </cell>
          <cell r="AX573">
            <v>0.04</v>
          </cell>
          <cell r="AY573">
            <v>0.04</v>
          </cell>
          <cell r="AZ573">
            <v>0.03</v>
          </cell>
          <cell r="BA573">
            <v>0.03</v>
          </cell>
          <cell r="BB573">
            <v>4.4999999999999998E-2</v>
          </cell>
          <cell r="BC573">
            <v>0.04</v>
          </cell>
          <cell r="BD573">
            <v>0.04</v>
          </cell>
          <cell r="BE573">
            <v>4.4999999999999998E-2</v>
          </cell>
          <cell r="BF573">
            <v>4.4999999999999998E-2</v>
          </cell>
          <cell r="BG573">
            <v>0.04</v>
          </cell>
          <cell r="BH573">
            <v>0.02</v>
          </cell>
          <cell r="BI573">
            <v>0.02</v>
          </cell>
          <cell r="BJ573">
            <v>0.02</v>
          </cell>
          <cell r="BK573">
            <v>0.02</v>
          </cell>
          <cell r="BL573">
            <v>0.02</v>
          </cell>
          <cell r="BM573">
            <v>0.02</v>
          </cell>
          <cell r="BN573">
            <v>0.02</v>
          </cell>
          <cell r="BO573">
            <v>0.02</v>
          </cell>
          <cell r="BP573">
            <v>0.02</v>
          </cell>
          <cell r="BQ573">
            <v>0.02</v>
          </cell>
          <cell r="BR573">
            <v>0.02</v>
          </cell>
          <cell r="BS573">
            <v>0.02</v>
          </cell>
          <cell r="BT573" t="str">
            <v>PEE</v>
          </cell>
          <cell r="BU573" t="str">
            <v>INT</v>
          </cell>
          <cell r="BV573">
            <v>58.193600000000004</v>
          </cell>
          <cell r="BW573">
            <v>58.193600000000004</v>
          </cell>
          <cell r="BX573">
            <v>77.546582786287388</v>
          </cell>
          <cell r="BY573">
            <v>0</v>
          </cell>
          <cell r="BZ573">
            <v>0</v>
          </cell>
          <cell r="CB573">
            <v>950.56100000000004</v>
          </cell>
          <cell r="CC573">
            <v>983</v>
          </cell>
          <cell r="CD573">
            <v>983</v>
          </cell>
        </row>
        <row r="574">
          <cell r="A574">
            <v>1</v>
          </cell>
          <cell r="B574">
            <v>5</v>
          </cell>
          <cell r="C574" t="str">
            <v>DIC</v>
          </cell>
          <cell r="D574">
            <v>47818</v>
          </cell>
          <cell r="E574">
            <v>2030</v>
          </cell>
          <cell r="F574" t="str">
            <v>TRANSALTA CAMPECHE   PEE</v>
          </cell>
          <cell r="G574">
            <v>1</v>
          </cell>
          <cell r="H574" t="str">
            <v>CC</v>
          </cell>
          <cell r="I574">
            <v>252.4</v>
          </cell>
          <cell r="J574">
            <v>252.4</v>
          </cell>
          <cell r="K574" t="str">
            <v>MAY</v>
          </cell>
          <cell r="L574">
            <v>2003</v>
          </cell>
          <cell r="M574" t="str">
            <v>PEN</v>
          </cell>
          <cell r="N574" t="str">
            <v>LERMA</v>
          </cell>
          <cell r="O574" t="str">
            <v>TER</v>
          </cell>
          <cell r="P574">
            <v>37742</v>
          </cell>
          <cell r="Q574">
            <v>14.942080000000001</v>
          </cell>
          <cell r="R574">
            <v>5.048</v>
          </cell>
          <cell r="S574">
            <v>217.54667127644055</v>
          </cell>
          <cell r="T574">
            <v>3.3000000000000002E-2</v>
          </cell>
          <cell r="U574">
            <v>2030</v>
          </cell>
          <cell r="V574" t="str">
            <v>S</v>
          </cell>
          <cell r="W574" t="str">
            <v>TAMS</v>
          </cell>
          <cell r="X574">
            <v>4.4999999999999998E-2</v>
          </cell>
          <cell r="Y574">
            <v>4.4999999999999998E-2</v>
          </cell>
          <cell r="Z574">
            <v>0.04</v>
          </cell>
          <cell r="AA574">
            <v>0.04</v>
          </cell>
          <cell r="AB574">
            <v>0.03</v>
          </cell>
          <cell r="AC574">
            <v>0.03</v>
          </cell>
          <cell r="AD574">
            <v>0.04</v>
          </cell>
          <cell r="AE574">
            <v>0.04</v>
          </cell>
          <cell r="AF574">
            <v>0.04</v>
          </cell>
          <cell r="AG574">
            <v>4.4999999999999998E-2</v>
          </cell>
          <cell r="AH574">
            <v>4.4999999999999998E-2</v>
          </cell>
          <cell r="AI574">
            <v>0.04</v>
          </cell>
          <cell r="AJ574">
            <v>0.02</v>
          </cell>
          <cell r="AK574">
            <v>0.02</v>
          </cell>
          <cell r="AL574">
            <v>0.02</v>
          </cell>
          <cell r="AM574">
            <v>0.02</v>
          </cell>
          <cell r="AN574">
            <v>0.02</v>
          </cell>
          <cell r="AO574">
            <v>0.02</v>
          </cell>
          <cell r="AP574">
            <v>0.02</v>
          </cell>
          <cell r="AQ574">
            <v>0.02</v>
          </cell>
          <cell r="AR574">
            <v>0.02</v>
          </cell>
          <cell r="AS574">
            <v>0.02</v>
          </cell>
          <cell r="AT574">
            <v>0.02</v>
          </cell>
          <cell r="AU574">
            <v>0.02</v>
          </cell>
          <cell r="AV574">
            <v>4.4999999999999998E-2</v>
          </cell>
          <cell r="AW574">
            <v>4.4999999999999998E-2</v>
          </cell>
          <cell r="AX574">
            <v>0.04</v>
          </cell>
          <cell r="AY574">
            <v>0.04</v>
          </cell>
          <cell r="AZ574">
            <v>0.03</v>
          </cell>
          <cell r="BA574">
            <v>0.03</v>
          </cell>
          <cell r="BB574">
            <v>0.04</v>
          </cell>
          <cell r="BC574">
            <v>0.04</v>
          </cell>
          <cell r="BD574">
            <v>0.04</v>
          </cell>
          <cell r="BE574">
            <v>4.4999999999999998E-2</v>
          </cell>
          <cell r="BF574">
            <v>4.4999999999999998E-2</v>
          </cell>
          <cell r="BG574">
            <v>0.04</v>
          </cell>
          <cell r="BH574">
            <v>0.02</v>
          </cell>
          <cell r="BI574">
            <v>0.02</v>
          </cell>
          <cell r="BJ574">
            <v>0.02</v>
          </cell>
          <cell r="BK574">
            <v>0.02</v>
          </cell>
          <cell r="BL574">
            <v>0.02</v>
          </cell>
          <cell r="BM574">
            <v>0.02</v>
          </cell>
          <cell r="BN574">
            <v>0.02</v>
          </cell>
          <cell r="BO574">
            <v>0.02</v>
          </cell>
          <cell r="BP574">
            <v>0.02</v>
          </cell>
          <cell r="BQ574">
            <v>0.02</v>
          </cell>
          <cell r="BR574">
            <v>0.02</v>
          </cell>
          <cell r="BS574">
            <v>0.02</v>
          </cell>
          <cell r="BT574" t="str">
            <v>PEE</v>
          </cell>
          <cell r="BU574" t="str">
            <v>INT</v>
          </cell>
          <cell r="BV574">
            <v>14.942080000000001</v>
          </cell>
          <cell r="BW574">
            <v>14.942080000000001</v>
          </cell>
          <cell r="BX574">
            <v>19.911248723559446</v>
          </cell>
          <cell r="BY574">
            <v>0</v>
          </cell>
          <cell r="BZ574">
            <v>0</v>
          </cell>
          <cell r="CB574">
            <v>244.07080000000002</v>
          </cell>
          <cell r="CC574">
            <v>252.4</v>
          </cell>
          <cell r="CD574">
            <v>252.4</v>
          </cell>
        </row>
        <row r="575">
          <cell r="A575">
            <v>1</v>
          </cell>
          <cell r="B575">
            <v>7</v>
          </cell>
          <cell r="C575" t="str">
            <v>DIC</v>
          </cell>
          <cell r="D575">
            <v>47818</v>
          </cell>
          <cell r="E575">
            <v>2030</v>
          </cell>
          <cell r="F575" t="str">
            <v>MEXICALI   PEE</v>
          </cell>
          <cell r="H575" t="str">
            <v>CC</v>
          </cell>
          <cell r="I575">
            <v>489</v>
          </cell>
          <cell r="J575">
            <v>489</v>
          </cell>
          <cell r="K575" t="str">
            <v>JUL</v>
          </cell>
          <cell r="L575">
            <v>2003</v>
          </cell>
          <cell r="M575" t="str">
            <v>BC</v>
          </cell>
          <cell r="N575" t="str">
            <v>MEXICALI</v>
          </cell>
          <cell r="O575" t="str">
            <v>TER</v>
          </cell>
          <cell r="P575">
            <v>37803</v>
          </cell>
          <cell r="Q575">
            <v>28.948800000000002</v>
          </cell>
          <cell r="R575">
            <v>9.7799999999999994</v>
          </cell>
          <cell r="S575">
            <v>421.47512778993433</v>
          </cell>
          <cell r="T575">
            <v>2.9000000000000001E-2</v>
          </cell>
          <cell r="U575">
            <v>2030</v>
          </cell>
          <cell r="V575" t="str">
            <v>N</v>
          </cell>
          <cell r="W575" t="str">
            <v>BCN</v>
          </cell>
          <cell r="X575">
            <v>4.4999999999999998E-2</v>
          </cell>
          <cell r="Y575">
            <v>4.4999999999999998E-2</v>
          </cell>
          <cell r="Z575">
            <v>0.04</v>
          </cell>
          <cell r="AA575">
            <v>0.04</v>
          </cell>
          <cell r="AB575">
            <v>0.03</v>
          </cell>
          <cell r="AC575">
            <v>0.03</v>
          </cell>
          <cell r="AD575">
            <v>0.04</v>
          </cell>
          <cell r="AE575">
            <v>0.04</v>
          </cell>
          <cell r="AF575">
            <v>0.04</v>
          </cell>
          <cell r="AG575">
            <v>4.4999999999999998E-2</v>
          </cell>
          <cell r="AH575">
            <v>4.4999999999999998E-2</v>
          </cell>
          <cell r="AI575">
            <v>0.04</v>
          </cell>
          <cell r="AJ575">
            <v>0.02</v>
          </cell>
          <cell r="AK575">
            <v>0.02</v>
          </cell>
          <cell r="AL575">
            <v>0.02</v>
          </cell>
          <cell r="AM575">
            <v>0.02</v>
          </cell>
          <cell r="AN575">
            <v>0.02</v>
          </cell>
          <cell r="AO575">
            <v>0.02</v>
          </cell>
          <cell r="AP575">
            <v>0.02</v>
          </cell>
          <cell r="AQ575">
            <v>0.02</v>
          </cell>
          <cell r="AR575">
            <v>0.02</v>
          </cell>
          <cell r="AS575">
            <v>0.02</v>
          </cell>
          <cell r="AT575">
            <v>0.02</v>
          </cell>
          <cell r="AU575">
            <v>0.02</v>
          </cell>
          <cell r="AV575">
            <v>4.4999999999999998E-2</v>
          </cell>
          <cell r="AW575">
            <v>4.4999999999999998E-2</v>
          </cell>
          <cell r="AX575">
            <v>0.04</v>
          </cell>
          <cell r="AY575">
            <v>0.04</v>
          </cell>
          <cell r="AZ575">
            <v>0.03</v>
          </cell>
          <cell r="BA575">
            <v>0.03</v>
          </cell>
          <cell r="BB575">
            <v>0.04</v>
          </cell>
          <cell r="BC575">
            <v>0.04</v>
          </cell>
          <cell r="BD575">
            <v>0.04</v>
          </cell>
          <cell r="BE575">
            <v>4.4999999999999998E-2</v>
          </cell>
          <cell r="BF575">
            <v>4.4999999999999998E-2</v>
          </cell>
          <cell r="BG575">
            <v>0.04</v>
          </cell>
          <cell r="BH575">
            <v>0.02</v>
          </cell>
          <cell r="BI575">
            <v>0.02</v>
          </cell>
          <cell r="BJ575">
            <v>0.02</v>
          </cell>
          <cell r="BK575">
            <v>0.02</v>
          </cell>
          <cell r="BL575">
            <v>0.02</v>
          </cell>
          <cell r="BM575">
            <v>0.02</v>
          </cell>
          <cell r="BN575">
            <v>0.02</v>
          </cell>
          <cell r="BO575">
            <v>0.02</v>
          </cell>
          <cell r="BP575">
            <v>0.02</v>
          </cell>
          <cell r="BQ575">
            <v>0.02</v>
          </cell>
          <cell r="BR575">
            <v>0.02</v>
          </cell>
          <cell r="BS575">
            <v>0.02</v>
          </cell>
          <cell r="BT575" t="str">
            <v>PEE</v>
          </cell>
          <cell r="BU575" t="str">
            <v>BC</v>
          </cell>
          <cell r="BV575">
            <v>28.948800000000002</v>
          </cell>
          <cell r="BW575">
            <v>28.948800000000002</v>
          </cell>
          <cell r="BX575">
            <v>38.576072210065647</v>
          </cell>
          <cell r="BY575">
            <v>0</v>
          </cell>
          <cell r="BZ575">
            <v>0</v>
          </cell>
          <cell r="CB575">
            <v>474.81900000000002</v>
          </cell>
          <cell r="CC575">
            <v>489</v>
          </cell>
          <cell r="CD575">
            <v>489</v>
          </cell>
        </row>
        <row r="576">
          <cell r="A576">
            <v>1</v>
          </cell>
          <cell r="B576">
            <v>9</v>
          </cell>
          <cell r="C576" t="str">
            <v>DIC</v>
          </cell>
          <cell r="D576">
            <v>47818</v>
          </cell>
          <cell r="E576">
            <v>2030</v>
          </cell>
          <cell r="F576" t="str">
            <v>TRANSALTA CHIHUAHUA III</v>
          </cell>
          <cell r="G576">
            <v>1</v>
          </cell>
          <cell r="H576" t="str">
            <v>CC</v>
          </cell>
          <cell r="I576">
            <v>259</v>
          </cell>
          <cell r="J576">
            <v>259</v>
          </cell>
          <cell r="K576" t="str">
            <v>SEP</v>
          </cell>
          <cell r="L576">
            <v>2003</v>
          </cell>
          <cell r="M576" t="str">
            <v>NTE</v>
          </cell>
          <cell r="N576" t="str">
            <v>JUAREZ</v>
          </cell>
          <cell r="O576" t="str">
            <v>TER</v>
          </cell>
          <cell r="P576">
            <v>37865</v>
          </cell>
          <cell r="Q576">
            <v>15.332800000000001</v>
          </cell>
          <cell r="R576">
            <v>5.18</v>
          </cell>
          <cell r="S576">
            <v>223.23529263311451</v>
          </cell>
          <cell r="T576">
            <v>3.3000000000000002E-2</v>
          </cell>
          <cell r="U576">
            <v>2030</v>
          </cell>
          <cell r="V576" t="str">
            <v>N</v>
          </cell>
          <cell r="W576" t="str">
            <v>CHIH</v>
          </cell>
          <cell r="X576">
            <v>4.4999999999999998E-2</v>
          </cell>
          <cell r="Y576">
            <v>4.4999999999999998E-2</v>
          </cell>
          <cell r="Z576">
            <v>0.04</v>
          </cell>
          <cell r="AA576">
            <v>0.04</v>
          </cell>
          <cell r="AB576">
            <v>0.03</v>
          </cell>
          <cell r="AC576">
            <v>0.03</v>
          </cell>
          <cell r="AD576">
            <v>0.03</v>
          </cell>
          <cell r="AE576">
            <v>0.03</v>
          </cell>
          <cell r="AF576">
            <v>0.04</v>
          </cell>
          <cell r="AG576">
            <v>4.4999999999999998E-2</v>
          </cell>
          <cell r="AH576">
            <v>4.4999999999999998E-2</v>
          </cell>
          <cell r="AI576">
            <v>0.03</v>
          </cell>
          <cell r="AJ576">
            <v>0.02</v>
          </cell>
          <cell r="AK576">
            <v>0.02</v>
          </cell>
          <cell r="AL576">
            <v>0.02</v>
          </cell>
          <cell r="AM576">
            <v>0.02</v>
          </cell>
          <cell r="AN576">
            <v>0.02</v>
          </cell>
          <cell r="AO576">
            <v>0.02</v>
          </cell>
          <cell r="AP576">
            <v>0.02</v>
          </cell>
          <cell r="AQ576">
            <v>0.02</v>
          </cell>
          <cell r="AR576">
            <v>0.02</v>
          </cell>
          <cell r="AS576">
            <v>0.02</v>
          </cell>
          <cell r="AT576">
            <v>0.02</v>
          </cell>
          <cell r="AU576">
            <v>0.02</v>
          </cell>
          <cell r="AV576">
            <v>4.4999999999999998E-2</v>
          </cell>
          <cell r="AW576">
            <v>4.4999999999999998E-2</v>
          </cell>
          <cell r="AX576">
            <v>0.04</v>
          </cell>
          <cell r="AY576">
            <v>0.04</v>
          </cell>
          <cell r="AZ576">
            <v>0.03</v>
          </cell>
          <cell r="BA576">
            <v>0.03</v>
          </cell>
          <cell r="BB576">
            <v>0.03</v>
          </cell>
          <cell r="BC576">
            <v>0.03</v>
          </cell>
          <cell r="BD576">
            <v>0.04</v>
          </cell>
          <cell r="BE576">
            <v>4.4999999999999998E-2</v>
          </cell>
          <cell r="BF576">
            <v>4.4999999999999998E-2</v>
          </cell>
          <cell r="BG576">
            <v>0.03</v>
          </cell>
          <cell r="BH576">
            <v>0.02</v>
          </cell>
          <cell r="BI576">
            <v>0.02</v>
          </cell>
          <cell r="BJ576">
            <v>0.02</v>
          </cell>
          <cell r="BK576">
            <v>0.02</v>
          </cell>
          <cell r="BL576">
            <v>0.02</v>
          </cell>
          <cell r="BM576">
            <v>0.02</v>
          </cell>
          <cell r="BN576">
            <v>0.02</v>
          </cell>
          <cell r="BO576">
            <v>0.02</v>
          </cell>
          <cell r="BP576">
            <v>0.02</v>
          </cell>
          <cell r="BQ576">
            <v>0.02</v>
          </cell>
          <cell r="BR576">
            <v>0.02</v>
          </cell>
          <cell r="BS576">
            <v>0.02</v>
          </cell>
          <cell r="BT576" t="str">
            <v>PEE</v>
          </cell>
          <cell r="BU576" t="str">
            <v>INT</v>
          </cell>
          <cell r="BV576">
            <v>15.332800000000001</v>
          </cell>
          <cell r="BW576">
            <v>15.332800000000001</v>
          </cell>
          <cell r="BX576">
            <v>20.431907366885486</v>
          </cell>
          <cell r="BY576">
            <v>0</v>
          </cell>
          <cell r="BZ576">
            <v>0</v>
          </cell>
          <cell r="CB576">
            <v>250.453</v>
          </cell>
          <cell r="CC576">
            <v>259</v>
          </cell>
          <cell r="CD576">
            <v>259</v>
          </cell>
        </row>
        <row r="577">
          <cell r="A577">
            <v>1</v>
          </cell>
          <cell r="B577">
            <v>10</v>
          </cell>
          <cell r="C577" t="str">
            <v>DIC</v>
          </cell>
          <cell r="D577">
            <v>47818</v>
          </cell>
          <cell r="E577">
            <v>2030</v>
          </cell>
          <cell r="F577" t="str">
            <v>NACO NOGALES   PEE</v>
          </cell>
          <cell r="G577">
            <v>1</v>
          </cell>
          <cell r="H577" t="str">
            <v>CC</v>
          </cell>
          <cell r="I577">
            <v>258</v>
          </cell>
          <cell r="J577">
            <v>258</v>
          </cell>
          <cell r="K577" t="str">
            <v>OCT</v>
          </cell>
          <cell r="L577">
            <v>2003</v>
          </cell>
          <cell r="M577" t="str">
            <v>NOR</v>
          </cell>
          <cell r="N577" t="str">
            <v>CANANEA</v>
          </cell>
          <cell r="O577" t="str">
            <v>TER</v>
          </cell>
          <cell r="P577">
            <v>37895</v>
          </cell>
          <cell r="Q577">
            <v>15.2736</v>
          </cell>
          <cell r="R577">
            <v>5.16</v>
          </cell>
          <cell r="S577">
            <v>222.37338030634575</v>
          </cell>
          <cell r="T577">
            <v>3.3000000000000002E-2</v>
          </cell>
          <cell r="U577">
            <v>2030</v>
          </cell>
          <cell r="V577" t="str">
            <v>N</v>
          </cell>
          <cell r="W577" t="str">
            <v>SON</v>
          </cell>
          <cell r="X577">
            <v>0.05</v>
          </cell>
          <cell r="Y577">
            <v>0.05</v>
          </cell>
          <cell r="Z577">
            <v>0.04</v>
          </cell>
          <cell r="AA577">
            <v>0.04</v>
          </cell>
          <cell r="AB577">
            <v>0.02</v>
          </cell>
          <cell r="AC577">
            <v>0.02</v>
          </cell>
          <cell r="AD577">
            <v>0.03</v>
          </cell>
          <cell r="AE577">
            <v>0.03</v>
          </cell>
          <cell r="AF577">
            <v>0.04</v>
          </cell>
          <cell r="AG577">
            <v>0.05</v>
          </cell>
          <cell r="AH577">
            <v>0.05</v>
          </cell>
          <cell r="AI577">
            <v>0.03</v>
          </cell>
          <cell r="AJ577">
            <v>0.02</v>
          </cell>
          <cell r="AK577">
            <v>0.02</v>
          </cell>
          <cell r="AL577">
            <v>0.02</v>
          </cell>
          <cell r="AM577">
            <v>0.02</v>
          </cell>
          <cell r="AN577">
            <v>0.02</v>
          </cell>
          <cell r="AO577">
            <v>0.02</v>
          </cell>
          <cell r="AP577">
            <v>0.02</v>
          </cell>
          <cell r="AQ577">
            <v>0.02</v>
          </cell>
          <cell r="AR577">
            <v>0.02</v>
          </cell>
          <cell r="AS577">
            <v>0.02</v>
          </cell>
          <cell r="AT577">
            <v>0.02</v>
          </cell>
          <cell r="AU577">
            <v>0.02</v>
          </cell>
          <cell r="AV577">
            <v>0.05</v>
          </cell>
          <cell r="AW577">
            <v>0.05</v>
          </cell>
          <cell r="AX577">
            <v>0.04</v>
          </cell>
          <cell r="AY577">
            <v>0.04</v>
          </cell>
          <cell r="AZ577">
            <v>0.02</v>
          </cell>
          <cell r="BA577">
            <v>0.02</v>
          </cell>
          <cell r="BB577">
            <v>0.03</v>
          </cell>
          <cell r="BC577">
            <v>0.03</v>
          </cell>
          <cell r="BD577">
            <v>0.04</v>
          </cell>
          <cell r="BE577">
            <v>0.05</v>
          </cell>
          <cell r="BF577">
            <v>0.05</v>
          </cell>
          <cell r="BG577">
            <v>0.03</v>
          </cell>
          <cell r="BH577">
            <v>0.02</v>
          </cell>
          <cell r="BI577">
            <v>0.02</v>
          </cell>
          <cell r="BJ577">
            <v>0.02</v>
          </cell>
          <cell r="BK577">
            <v>0.02</v>
          </cell>
          <cell r="BL577">
            <v>0.02</v>
          </cell>
          <cell r="BM577">
            <v>0.02</v>
          </cell>
          <cell r="BN577">
            <v>0.02</v>
          </cell>
          <cell r="BO577">
            <v>0.02</v>
          </cell>
          <cell r="BP577">
            <v>0.02</v>
          </cell>
          <cell r="BQ577">
            <v>0.02</v>
          </cell>
          <cell r="BR577">
            <v>0.02</v>
          </cell>
          <cell r="BS577">
            <v>0.02</v>
          </cell>
          <cell r="BT577" t="str">
            <v>PEE</v>
          </cell>
          <cell r="BU577" t="str">
            <v>INT</v>
          </cell>
          <cell r="BV577">
            <v>15.2736</v>
          </cell>
          <cell r="BW577">
            <v>15.2736</v>
          </cell>
          <cell r="BX577">
            <v>20.353019693654268</v>
          </cell>
          <cell r="BY577">
            <v>0</v>
          </cell>
          <cell r="BZ577">
            <v>0</v>
          </cell>
          <cell r="CB577">
            <v>249.48599999999999</v>
          </cell>
          <cell r="CC577">
            <v>258</v>
          </cell>
          <cell r="CD577">
            <v>258</v>
          </cell>
        </row>
        <row r="578">
          <cell r="A578">
            <v>1</v>
          </cell>
          <cell r="B578">
            <v>11</v>
          </cell>
          <cell r="C578" t="str">
            <v>DIC</v>
          </cell>
          <cell r="D578">
            <v>47818</v>
          </cell>
          <cell r="E578">
            <v>2030</v>
          </cell>
          <cell r="F578" t="str">
            <v>AZUFRES</v>
          </cell>
          <cell r="G578">
            <v>13</v>
          </cell>
          <cell r="H578" t="str">
            <v>GEO</v>
          </cell>
          <cell r="I578">
            <v>26.8</v>
          </cell>
          <cell r="J578">
            <v>26.8</v>
          </cell>
          <cell r="K578" t="str">
            <v>NOV</v>
          </cell>
          <cell r="L578">
            <v>2003</v>
          </cell>
          <cell r="M578" t="str">
            <v>OCC</v>
          </cell>
          <cell r="N578" t="str">
            <v>CARAPAN</v>
          </cell>
          <cell r="O578" t="str">
            <v>TER</v>
          </cell>
          <cell r="P578">
            <v>37926</v>
          </cell>
          <cell r="Q578">
            <v>1.5276000000000001</v>
          </cell>
          <cell r="R578">
            <v>1.44184</v>
          </cell>
          <cell r="S578">
            <v>25.234111909508155</v>
          </cell>
          <cell r="T578">
            <v>7.2999999999999995E-2</v>
          </cell>
          <cell r="U578">
            <v>2030</v>
          </cell>
          <cell r="V578" t="str">
            <v>S</v>
          </cell>
          <cell r="W578" t="str">
            <v>MICH</v>
          </cell>
          <cell r="X578">
            <v>8.1000000000000003E-2</v>
          </cell>
          <cell r="Y578">
            <v>8.1000000000000003E-2</v>
          </cell>
          <cell r="Z578">
            <v>5.5500000000000001E-2</v>
          </cell>
          <cell r="AA578">
            <v>0.03</v>
          </cell>
          <cell r="AB578">
            <v>0.03</v>
          </cell>
          <cell r="AC578">
            <v>0.03</v>
          </cell>
          <cell r="AD578">
            <v>5.5500000000000001E-2</v>
          </cell>
          <cell r="AE578">
            <v>5.5500000000000001E-2</v>
          </cell>
          <cell r="AF578">
            <v>5.5500000000000001E-2</v>
          </cell>
          <cell r="AG578">
            <v>5.5500000000000001E-2</v>
          </cell>
          <cell r="AH578">
            <v>5.5500000000000001E-2</v>
          </cell>
          <cell r="AI578">
            <v>8.1000000000000003E-2</v>
          </cell>
          <cell r="AJ578">
            <v>5.3800000000000001E-2</v>
          </cell>
          <cell r="AK578">
            <v>5.3800000000000001E-2</v>
          </cell>
          <cell r="AL578">
            <v>5.3800000000000001E-2</v>
          </cell>
          <cell r="AM578">
            <v>5.3800000000000001E-2</v>
          </cell>
          <cell r="AN578">
            <v>5.3800000000000001E-2</v>
          </cell>
          <cell r="AO578">
            <v>5.3800000000000001E-2</v>
          </cell>
          <cell r="AP578">
            <v>5.3800000000000001E-2</v>
          </cell>
          <cell r="AQ578">
            <v>5.3800000000000001E-2</v>
          </cell>
          <cell r="AR578">
            <v>5.3800000000000001E-2</v>
          </cell>
          <cell r="AS578">
            <v>5.3800000000000001E-2</v>
          </cell>
          <cell r="AT578">
            <v>5.3800000000000001E-2</v>
          </cell>
          <cell r="AU578">
            <v>5.3800000000000001E-2</v>
          </cell>
          <cell r="AV578">
            <v>8.1000000000000003E-2</v>
          </cell>
          <cell r="AW578">
            <v>8.1000000000000003E-2</v>
          </cell>
          <cell r="AX578">
            <v>5.5500000000000001E-2</v>
          </cell>
          <cell r="AY578">
            <v>0.03</v>
          </cell>
          <cell r="AZ578">
            <v>0.03</v>
          </cell>
          <cell r="BA578">
            <v>0.03</v>
          </cell>
          <cell r="BB578">
            <v>5.5500000000000001E-2</v>
          </cell>
          <cell r="BC578">
            <v>5.5500000000000001E-2</v>
          </cell>
          <cell r="BD578">
            <v>5.5500000000000001E-2</v>
          </cell>
          <cell r="BE578">
            <v>5.5500000000000001E-2</v>
          </cell>
          <cell r="BF578">
            <v>5.5500000000000001E-2</v>
          </cell>
          <cell r="BG578">
            <v>8.1000000000000003E-2</v>
          </cell>
          <cell r="BH578">
            <v>5.3800000000000001E-2</v>
          </cell>
          <cell r="BI578">
            <v>5.3800000000000001E-2</v>
          </cell>
          <cell r="BJ578">
            <v>5.3800000000000001E-2</v>
          </cell>
          <cell r="BK578">
            <v>5.3800000000000001E-2</v>
          </cell>
          <cell r="BL578">
            <v>5.3800000000000001E-2</v>
          </cell>
          <cell r="BM578">
            <v>5.3800000000000001E-2</v>
          </cell>
          <cell r="BN578">
            <v>5.3800000000000001E-2</v>
          </cell>
          <cell r="BO578">
            <v>5.3800000000000001E-2</v>
          </cell>
          <cell r="BP578">
            <v>5.3800000000000001E-2</v>
          </cell>
          <cell r="BQ578">
            <v>5.3800000000000001E-2</v>
          </cell>
          <cell r="BR578">
            <v>5.3800000000000001E-2</v>
          </cell>
          <cell r="BS578">
            <v>5.3800000000000001E-2</v>
          </cell>
          <cell r="BT578" t="str">
            <v>CFE</v>
          </cell>
          <cell r="BU578" t="str">
            <v>INT</v>
          </cell>
          <cell r="BV578">
            <v>1.5276000000000001</v>
          </cell>
          <cell r="BW578">
            <v>1.5276000000000001</v>
          </cell>
          <cell r="BX578">
            <v>3.828809049184826E-2</v>
          </cell>
          <cell r="BZ578">
            <v>0</v>
          </cell>
          <cell r="CB578">
            <v>24.843600000000002</v>
          </cell>
          <cell r="CC578">
            <v>26.8</v>
          </cell>
          <cell r="CD578">
            <v>26.8</v>
          </cell>
        </row>
        <row r="579">
          <cell r="A579">
            <v>1</v>
          </cell>
          <cell r="B579">
            <v>11</v>
          </cell>
          <cell r="C579" t="str">
            <v>DIC</v>
          </cell>
          <cell r="D579">
            <v>47818</v>
          </cell>
          <cell r="E579">
            <v>2030</v>
          </cell>
          <cell r="F579" t="str">
            <v>AZUFRES</v>
          </cell>
          <cell r="G579" t="str">
            <v>3 U'S</v>
          </cell>
          <cell r="H579" t="str">
            <v>GEO</v>
          </cell>
          <cell r="I579">
            <v>79.8</v>
          </cell>
          <cell r="J579">
            <v>79.8</v>
          </cell>
          <cell r="K579" t="str">
            <v>NOV</v>
          </cell>
          <cell r="L579">
            <v>2003</v>
          </cell>
          <cell r="M579" t="str">
            <v>OCC</v>
          </cell>
          <cell r="N579" t="str">
            <v>CARAPAN</v>
          </cell>
          <cell r="O579" t="str">
            <v>TER</v>
          </cell>
          <cell r="P579">
            <v>37926</v>
          </cell>
          <cell r="Q579">
            <v>4.5486000000000004</v>
          </cell>
          <cell r="R579">
            <v>4.2932399999999999</v>
          </cell>
          <cell r="S579">
            <v>75.137392924580226</v>
          </cell>
          <cell r="T579">
            <v>7.2999999999999995E-2</v>
          </cell>
          <cell r="U579">
            <v>2030</v>
          </cell>
          <cell r="V579" t="str">
            <v>S</v>
          </cell>
          <cell r="W579" t="str">
            <v>MICH</v>
          </cell>
          <cell r="X579">
            <v>6.8250000000000005E-2</v>
          </cell>
          <cell r="Y579">
            <v>6.8250000000000005E-2</v>
          </cell>
          <cell r="Z579">
            <v>5.5500000000000001E-2</v>
          </cell>
          <cell r="AA579">
            <v>5.5500000000000001E-2</v>
          </cell>
          <cell r="AB579">
            <v>0.03</v>
          </cell>
          <cell r="AC579">
            <v>0.03</v>
          </cell>
          <cell r="AD579">
            <v>5.5500000000000001E-2</v>
          </cell>
          <cell r="AE579">
            <v>5.5500000000000001E-2</v>
          </cell>
          <cell r="AF579">
            <v>5.5500000000000001E-2</v>
          </cell>
          <cell r="AG579">
            <v>6.8250000000000005E-2</v>
          </cell>
          <cell r="AH579">
            <v>6.8250000000000005E-2</v>
          </cell>
          <cell r="AI579">
            <v>5.5500000000000001E-2</v>
          </cell>
          <cell r="AJ579">
            <v>5.3800000000000001E-2</v>
          </cell>
          <cell r="AK579">
            <v>5.3800000000000001E-2</v>
          </cell>
          <cell r="AL579">
            <v>5.3800000000000001E-2</v>
          </cell>
          <cell r="AM579">
            <v>5.3800000000000001E-2</v>
          </cell>
          <cell r="AN579">
            <v>5.3800000000000001E-2</v>
          </cell>
          <cell r="AO579">
            <v>5.3800000000000001E-2</v>
          </cell>
          <cell r="AP579">
            <v>5.3800000000000001E-2</v>
          </cell>
          <cell r="AQ579">
            <v>5.3800000000000001E-2</v>
          </cell>
          <cell r="AR579">
            <v>5.3800000000000001E-2</v>
          </cell>
          <cell r="AS579">
            <v>5.3800000000000001E-2</v>
          </cell>
          <cell r="AT579">
            <v>5.3800000000000001E-2</v>
          </cell>
          <cell r="AU579">
            <v>5.3800000000000001E-2</v>
          </cell>
          <cell r="AV579">
            <v>6.8250000000000005E-2</v>
          </cell>
          <cell r="AW579">
            <v>6.8250000000000005E-2</v>
          </cell>
          <cell r="AX579">
            <v>5.5500000000000001E-2</v>
          </cell>
          <cell r="AY579">
            <v>5.5500000000000001E-2</v>
          </cell>
          <cell r="AZ579">
            <v>0.03</v>
          </cell>
          <cell r="BA579">
            <v>0.03</v>
          </cell>
          <cell r="BB579">
            <v>5.5500000000000001E-2</v>
          </cell>
          <cell r="BC579">
            <v>5.5500000000000001E-2</v>
          </cell>
          <cell r="BD579">
            <v>5.5500000000000001E-2</v>
          </cell>
          <cell r="BE579">
            <v>6.8250000000000005E-2</v>
          </cell>
          <cell r="BF579">
            <v>6.8250000000000005E-2</v>
          </cell>
          <cell r="BG579">
            <v>5.5500000000000001E-2</v>
          </cell>
          <cell r="BH579">
            <v>5.3800000000000001E-2</v>
          </cell>
          <cell r="BI579">
            <v>5.3800000000000001E-2</v>
          </cell>
          <cell r="BJ579">
            <v>5.3800000000000001E-2</v>
          </cell>
          <cell r="BK579">
            <v>5.3800000000000001E-2</v>
          </cell>
          <cell r="BL579">
            <v>5.3800000000000001E-2</v>
          </cell>
          <cell r="BM579">
            <v>5.3800000000000001E-2</v>
          </cell>
          <cell r="BN579">
            <v>5.3800000000000001E-2</v>
          </cell>
          <cell r="BO579">
            <v>5.3800000000000001E-2</v>
          </cell>
          <cell r="BP579">
            <v>5.3800000000000001E-2</v>
          </cell>
          <cell r="BQ579">
            <v>5.3800000000000001E-2</v>
          </cell>
          <cell r="BR579">
            <v>5.3800000000000001E-2</v>
          </cell>
          <cell r="BS579">
            <v>5.3800000000000001E-2</v>
          </cell>
          <cell r="BT579" t="str">
            <v>CFE</v>
          </cell>
          <cell r="BU579" t="str">
            <v>INT</v>
          </cell>
          <cell r="BV579">
            <v>4.5486000000000004</v>
          </cell>
          <cell r="BW579">
            <v>4.5486000000000004</v>
          </cell>
          <cell r="BX579">
            <v>0.11400707541975712</v>
          </cell>
          <cell r="BZ579">
            <v>0</v>
          </cell>
          <cell r="CB579">
            <v>73.974599999999995</v>
          </cell>
          <cell r="CC579">
            <v>79.8</v>
          </cell>
          <cell r="CD579">
            <v>79.8</v>
          </cell>
        </row>
        <row r="580">
          <cell r="A580">
            <v>1</v>
          </cell>
          <cell r="B580">
            <v>12</v>
          </cell>
          <cell r="C580" t="str">
            <v>DIC</v>
          </cell>
          <cell r="D580">
            <v>47818</v>
          </cell>
          <cell r="E580">
            <v>2030</v>
          </cell>
          <cell r="F580" t="str">
            <v>ALTAMIRA III Y IV   PEE</v>
          </cell>
          <cell r="G580">
            <v>1</v>
          </cell>
          <cell r="H580" t="str">
            <v>CC</v>
          </cell>
          <cell r="I580">
            <v>1036</v>
          </cell>
          <cell r="J580">
            <v>1036</v>
          </cell>
          <cell r="K580" t="str">
            <v>DIC</v>
          </cell>
          <cell r="L580">
            <v>2003</v>
          </cell>
          <cell r="M580" t="str">
            <v>NES</v>
          </cell>
          <cell r="N580" t="str">
            <v>HUASTECA</v>
          </cell>
          <cell r="O580" t="str">
            <v>TER</v>
          </cell>
          <cell r="P580">
            <v>37956</v>
          </cell>
          <cell r="Q580">
            <v>61.331200000000003</v>
          </cell>
          <cell r="R580">
            <v>20.72</v>
          </cell>
          <cell r="S580">
            <v>892.94117053245805</v>
          </cell>
          <cell r="T580">
            <v>3.3000000000000002E-2</v>
          </cell>
          <cell r="U580">
            <v>2030</v>
          </cell>
          <cell r="V580" t="str">
            <v>N</v>
          </cell>
          <cell r="W580" t="str">
            <v>NL</v>
          </cell>
          <cell r="X580">
            <v>0.04</v>
          </cell>
          <cell r="Y580">
            <v>0.04</v>
          </cell>
          <cell r="Z580">
            <v>0.04</v>
          </cell>
          <cell r="AA580">
            <v>0.04</v>
          </cell>
          <cell r="AB580">
            <v>0.04</v>
          </cell>
          <cell r="AC580">
            <v>0.04</v>
          </cell>
          <cell r="AD580">
            <v>0.04</v>
          </cell>
          <cell r="AE580">
            <v>0.03</v>
          </cell>
          <cell r="AF580">
            <v>0.03</v>
          </cell>
          <cell r="AG580">
            <v>0.04</v>
          </cell>
          <cell r="AH580">
            <v>0.04</v>
          </cell>
          <cell r="AI580">
            <v>0.03</v>
          </cell>
          <cell r="AJ580">
            <v>0.02</v>
          </cell>
          <cell r="AK580">
            <v>0.02</v>
          </cell>
          <cell r="AL580">
            <v>0.02</v>
          </cell>
          <cell r="AM580">
            <v>0.02</v>
          </cell>
          <cell r="AN580">
            <v>0.02</v>
          </cell>
          <cell r="AO580">
            <v>0.02</v>
          </cell>
          <cell r="AP580">
            <v>0.02</v>
          </cell>
          <cell r="AQ580">
            <v>0.02</v>
          </cell>
          <cell r="AR580">
            <v>0.02</v>
          </cell>
          <cell r="AS580">
            <v>0.02</v>
          </cell>
          <cell r="AT580">
            <v>0.02</v>
          </cell>
          <cell r="AU580">
            <v>0.02</v>
          </cell>
          <cell r="AV580">
            <v>0.04</v>
          </cell>
          <cell r="AW580">
            <v>0.04</v>
          </cell>
          <cell r="AX580">
            <v>0.04</v>
          </cell>
          <cell r="AY580">
            <v>0.04</v>
          </cell>
          <cell r="AZ580">
            <v>0.04</v>
          </cell>
          <cell r="BA580">
            <v>0.04</v>
          </cell>
          <cell r="BB580">
            <v>0.04</v>
          </cell>
          <cell r="BC580">
            <v>0.03</v>
          </cell>
          <cell r="BD580">
            <v>0.03</v>
          </cell>
          <cell r="BE580">
            <v>0.04</v>
          </cell>
          <cell r="BF580">
            <v>0.04</v>
          </cell>
          <cell r="BG580">
            <v>0.03</v>
          </cell>
          <cell r="BH580">
            <v>0.02</v>
          </cell>
          <cell r="BI580">
            <v>0.02</v>
          </cell>
          <cell r="BJ580">
            <v>0.02</v>
          </cell>
          <cell r="BK580">
            <v>0.02</v>
          </cell>
          <cell r="BL580">
            <v>0.02</v>
          </cell>
          <cell r="BM580">
            <v>0.02</v>
          </cell>
          <cell r="BN580">
            <v>0.02</v>
          </cell>
          <cell r="BO580">
            <v>0.02</v>
          </cell>
          <cell r="BP580">
            <v>0.02</v>
          </cell>
          <cell r="BQ580">
            <v>0.02</v>
          </cell>
          <cell r="BR580">
            <v>0.02</v>
          </cell>
          <cell r="BS580">
            <v>0.02</v>
          </cell>
          <cell r="BT580" t="str">
            <v>PEE</v>
          </cell>
          <cell r="BU580" t="str">
            <v>INT</v>
          </cell>
          <cell r="BV580">
            <v>61.331200000000003</v>
          </cell>
          <cell r="BW580">
            <v>61.331200000000003</v>
          </cell>
          <cell r="BX580">
            <v>81.727629467541945</v>
          </cell>
          <cell r="BY580">
            <v>0</v>
          </cell>
          <cell r="BZ580">
            <v>0</v>
          </cell>
          <cell r="CB580">
            <v>1001.812</v>
          </cell>
          <cell r="CC580">
            <v>1036</v>
          </cell>
          <cell r="CD580">
            <v>1036</v>
          </cell>
        </row>
        <row r="581">
          <cell r="A581">
            <v>1</v>
          </cell>
          <cell r="B581">
            <v>4</v>
          </cell>
          <cell r="C581" t="str">
            <v>DIC</v>
          </cell>
          <cell r="D581">
            <v>47818</v>
          </cell>
          <cell r="E581">
            <v>2030</v>
          </cell>
          <cell r="F581" t="str">
            <v>HOLBOX</v>
          </cell>
          <cell r="G581">
            <v>6</v>
          </cell>
          <cell r="H581" t="str">
            <v>CI</v>
          </cell>
          <cell r="I581">
            <v>0.8</v>
          </cell>
          <cell r="J581">
            <v>0.8</v>
          </cell>
          <cell r="K581" t="str">
            <v>ABR</v>
          </cell>
          <cell r="L581">
            <v>2002</v>
          </cell>
          <cell r="M581" t="str">
            <v>AIS</v>
          </cell>
          <cell r="N581" t="str">
            <v>AIS</v>
          </cell>
          <cell r="O581" t="str">
            <v>TER</v>
          </cell>
          <cell r="P581">
            <v>37347</v>
          </cell>
          <cell r="Q581">
            <v>8.2000000000000003E-2</v>
          </cell>
          <cell r="R581">
            <v>1.4000000000000002E-2</v>
          </cell>
          <cell r="S581">
            <v>0.65800000000000014</v>
          </cell>
          <cell r="T581">
            <v>4.2999999999999997E-2</v>
          </cell>
          <cell r="U581">
            <v>2030</v>
          </cell>
          <cell r="V581" t="str">
            <v>S</v>
          </cell>
          <cell r="W581" t="str">
            <v>QROO</v>
          </cell>
          <cell r="X581">
            <v>2.3300000000000001E-2</v>
          </cell>
          <cell r="Y581">
            <v>2.3300000000000001E-2</v>
          </cell>
          <cell r="Z581">
            <v>2.3300000000000001E-2</v>
          </cell>
          <cell r="AA581">
            <v>2.3300000000000001E-2</v>
          </cell>
          <cell r="AB581">
            <v>2.3300000000000001E-2</v>
          </cell>
          <cell r="AC581">
            <v>2.3300000000000001E-2</v>
          </cell>
          <cell r="AD581">
            <v>2.3300000000000001E-2</v>
          </cell>
          <cell r="AE581">
            <v>2.3300000000000001E-2</v>
          </cell>
          <cell r="AF581">
            <v>2.3300000000000001E-2</v>
          </cell>
          <cell r="AG581">
            <v>2.3300000000000001E-2</v>
          </cell>
          <cell r="AH581">
            <v>2.3300000000000001E-2</v>
          </cell>
          <cell r="AI581">
            <v>2.3300000000000001E-2</v>
          </cell>
          <cell r="AJ581">
            <v>1.7500000000000002E-2</v>
          </cell>
          <cell r="AK581">
            <v>1.7500000000000002E-2</v>
          </cell>
          <cell r="AL581">
            <v>1.7500000000000002E-2</v>
          </cell>
          <cell r="AM581">
            <v>1.7500000000000002E-2</v>
          </cell>
          <cell r="AN581">
            <v>1.7500000000000002E-2</v>
          </cell>
          <cell r="AO581">
            <v>1.7500000000000002E-2</v>
          </cell>
          <cell r="AP581">
            <v>1.7500000000000002E-2</v>
          </cell>
          <cell r="AQ581">
            <v>1.7500000000000002E-2</v>
          </cell>
          <cell r="AR581">
            <v>1.7500000000000002E-2</v>
          </cell>
          <cell r="AS581">
            <v>1.7500000000000002E-2</v>
          </cell>
          <cell r="AT581">
            <v>1.7500000000000002E-2</v>
          </cell>
          <cell r="AU581">
            <v>1.7500000000000002E-2</v>
          </cell>
          <cell r="AV581">
            <v>2.3300000000000001E-2</v>
          </cell>
          <cell r="AW581">
            <v>2.3300000000000001E-2</v>
          </cell>
          <cell r="AX581">
            <v>2.3300000000000001E-2</v>
          </cell>
          <cell r="AY581">
            <v>2.3300000000000001E-2</v>
          </cell>
          <cell r="AZ581">
            <v>2.3300000000000001E-2</v>
          </cell>
          <cell r="BA581">
            <v>2.3300000000000001E-2</v>
          </cell>
          <cell r="BB581">
            <v>2.3300000000000001E-2</v>
          </cell>
          <cell r="BC581">
            <v>2.3300000000000001E-2</v>
          </cell>
          <cell r="BD581">
            <v>2.3300000000000001E-2</v>
          </cell>
          <cell r="BE581">
            <v>2.3300000000000001E-2</v>
          </cell>
          <cell r="BF581">
            <v>2.3300000000000001E-2</v>
          </cell>
          <cell r="BG581">
            <v>2.3300000000000001E-2</v>
          </cell>
          <cell r="BH581">
            <v>1.7500000000000002E-2</v>
          </cell>
          <cell r="BI581">
            <v>1.7500000000000002E-2</v>
          </cell>
          <cell r="BJ581">
            <v>1.7500000000000002E-2</v>
          </cell>
          <cell r="BK581">
            <v>1.7500000000000002E-2</v>
          </cell>
          <cell r="BL581">
            <v>1.7500000000000002E-2</v>
          </cell>
          <cell r="BM581">
            <v>1.7500000000000002E-2</v>
          </cell>
          <cell r="BN581">
            <v>1.7500000000000002E-2</v>
          </cell>
          <cell r="BO581">
            <v>1.7500000000000002E-2</v>
          </cell>
          <cell r="BP581">
            <v>1.7500000000000002E-2</v>
          </cell>
          <cell r="BQ581">
            <v>1.7500000000000002E-2</v>
          </cell>
          <cell r="BR581">
            <v>1.7500000000000002E-2</v>
          </cell>
          <cell r="BS581">
            <v>1.7500000000000002E-2</v>
          </cell>
          <cell r="BT581" t="str">
            <v>CFE</v>
          </cell>
          <cell r="BU581" t="str">
            <v>AIS</v>
          </cell>
          <cell r="BV581">
            <v>8.2000000000000003E-2</v>
          </cell>
          <cell r="BW581">
            <v>8.2000000000000003E-2</v>
          </cell>
          <cell r="BX581">
            <v>0.06</v>
          </cell>
          <cell r="BZ581">
            <v>0</v>
          </cell>
          <cell r="CB581">
            <v>0.76560000000000006</v>
          </cell>
          <cell r="CC581">
            <v>0.8</v>
          </cell>
          <cell r="CD581">
            <v>0.8</v>
          </cell>
        </row>
        <row r="582">
          <cell r="A582">
            <v>1</v>
          </cell>
          <cell r="B582">
            <v>6</v>
          </cell>
          <cell r="C582" t="str">
            <v>DIC</v>
          </cell>
          <cell r="D582">
            <v>47818</v>
          </cell>
          <cell r="E582">
            <v>2030</v>
          </cell>
          <cell r="F582" t="str">
            <v>GRO.  NEGRO  II</v>
          </cell>
          <cell r="G582" t="str">
            <v>3 U's.</v>
          </cell>
          <cell r="H582" t="str">
            <v>CI</v>
          </cell>
          <cell r="I582">
            <v>10.8</v>
          </cell>
          <cell r="J582">
            <v>10.8</v>
          </cell>
          <cell r="K582" t="str">
            <v>JUN</v>
          </cell>
          <cell r="L582">
            <v>2004</v>
          </cell>
          <cell r="M582" t="str">
            <v>AIS</v>
          </cell>
          <cell r="N582" t="str">
            <v>AIS</v>
          </cell>
          <cell r="O582" t="str">
            <v>TER</v>
          </cell>
          <cell r="P582">
            <v>38139</v>
          </cell>
          <cell r="Q582">
            <v>1.107</v>
          </cell>
          <cell r="R582">
            <v>6.1559999999999997</v>
          </cell>
          <cell r="S582">
            <v>8.8830000000000009</v>
          </cell>
          <cell r="T582">
            <v>5.7000000000000002E-2</v>
          </cell>
          <cell r="U582">
            <v>2030</v>
          </cell>
          <cell r="V582" t="str">
            <v>S</v>
          </cell>
          <cell r="W582" t="str">
            <v>BCS</v>
          </cell>
          <cell r="X582">
            <v>0.04</v>
          </cell>
          <cell r="Y582">
            <v>0.04</v>
          </cell>
          <cell r="Z582">
            <v>0.04</v>
          </cell>
          <cell r="AA582">
            <v>0.04</v>
          </cell>
          <cell r="AB582">
            <v>0.04</v>
          </cell>
          <cell r="AC582">
            <v>0.04</v>
          </cell>
          <cell r="AD582">
            <v>0.04</v>
          </cell>
          <cell r="AE582">
            <v>0.04</v>
          </cell>
          <cell r="AF582">
            <v>0.04</v>
          </cell>
          <cell r="AG582">
            <v>0.04</v>
          </cell>
          <cell r="AH582">
            <v>0.04</v>
          </cell>
          <cell r="AI582">
            <v>0.04</v>
          </cell>
          <cell r="AJ582">
            <v>0.56999999999999995</v>
          </cell>
          <cell r="AK582">
            <v>0.56999999999999995</v>
          </cell>
          <cell r="AL582">
            <v>0.56999999999999995</v>
          </cell>
          <cell r="AM582">
            <v>0.56999999999999995</v>
          </cell>
          <cell r="AN582">
            <v>0.56999999999999995</v>
          </cell>
          <cell r="AO582">
            <v>0.56999999999999995</v>
          </cell>
          <cell r="AP582">
            <v>0.56999999999999995</v>
          </cell>
          <cell r="AQ582">
            <v>0.56999999999999995</v>
          </cell>
          <cell r="AR582">
            <v>0.56999999999999995</v>
          </cell>
          <cell r="AS582">
            <v>0.56999999999999995</v>
          </cell>
          <cell r="AT582">
            <v>0.56999999999999995</v>
          </cell>
          <cell r="AU582">
            <v>0.56999999999999995</v>
          </cell>
          <cell r="AV582">
            <v>0.04</v>
          </cell>
          <cell r="AW582">
            <v>0.04</v>
          </cell>
          <cell r="AX582">
            <v>0.04</v>
          </cell>
          <cell r="AY582">
            <v>0.04</v>
          </cell>
          <cell r="AZ582">
            <v>0.04</v>
          </cell>
          <cell r="BA582">
            <v>0.04</v>
          </cell>
          <cell r="BB582">
            <v>0.04</v>
          </cell>
          <cell r="BC582">
            <v>0.04</v>
          </cell>
          <cell r="BD582">
            <v>0.04</v>
          </cell>
          <cell r="BE582">
            <v>0.04</v>
          </cell>
          <cell r="BF582">
            <v>0.04</v>
          </cell>
          <cell r="BG582">
            <v>0.04</v>
          </cell>
          <cell r="BH582">
            <v>0.56999999999999995</v>
          </cell>
          <cell r="BI582">
            <v>0.56999999999999995</v>
          </cell>
          <cell r="BJ582">
            <v>0.56999999999999995</v>
          </cell>
          <cell r="BK582">
            <v>0.56999999999999995</v>
          </cell>
          <cell r="BL582">
            <v>0.56999999999999995</v>
          </cell>
          <cell r="BM582">
            <v>0.56999999999999995</v>
          </cell>
          <cell r="BN582">
            <v>0.56999999999999995</v>
          </cell>
          <cell r="BO582">
            <v>0.56999999999999995</v>
          </cell>
          <cell r="BP582">
            <v>0.56999999999999995</v>
          </cell>
          <cell r="BQ582">
            <v>0.56999999999999995</v>
          </cell>
          <cell r="BR582">
            <v>0.56999999999999995</v>
          </cell>
          <cell r="BS582">
            <v>0.56999999999999995</v>
          </cell>
          <cell r="BT582" t="str">
            <v>CFE</v>
          </cell>
          <cell r="BU582" t="str">
            <v>AIS</v>
          </cell>
          <cell r="BV582">
            <v>1.107</v>
          </cell>
          <cell r="BW582">
            <v>1.107</v>
          </cell>
          <cell r="BX582">
            <v>0.81</v>
          </cell>
          <cell r="BZ582">
            <v>0</v>
          </cell>
          <cell r="CB582">
            <v>10.1844</v>
          </cell>
          <cell r="CC582">
            <v>10.8</v>
          </cell>
          <cell r="CD582">
            <v>10.8</v>
          </cell>
        </row>
        <row r="583">
          <cell r="A583">
            <v>1</v>
          </cell>
          <cell r="B583">
            <v>12</v>
          </cell>
          <cell r="C583" t="str">
            <v>DIC</v>
          </cell>
          <cell r="D583">
            <v>47818</v>
          </cell>
          <cell r="E583">
            <v>2030</v>
          </cell>
          <cell r="F583" t="str">
            <v>SAN LORENZO</v>
          </cell>
          <cell r="G583" t="str">
            <v>3,4 y 5</v>
          </cell>
          <cell r="H583" t="str">
            <v>CC</v>
          </cell>
          <cell r="I583">
            <v>382.14</v>
          </cell>
          <cell r="J583">
            <v>382.14</v>
          </cell>
          <cell r="K583" t="str">
            <v>DIC</v>
          </cell>
          <cell r="L583">
            <v>2009</v>
          </cell>
          <cell r="M583" t="str">
            <v>ORI</v>
          </cell>
          <cell r="N583" t="str">
            <v>PUEBLA</v>
          </cell>
          <cell r="O583" t="str">
            <v>TER</v>
          </cell>
          <cell r="P583">
            <v>40148</v>
          </cell>
          <cell r="Q583">
            <v>22.622688</v>
          </cell>
          <cell r="R583">
            <v>220.30371</v>
          </cell>
          <cell r="S583">
            <v>332.31661308261249</v>
          </cell>
          <cell r="T583">
            <v>3.3000000000000002E-2</v>
          </cell>
          <cell r="U583">
            <v>2030</v>
          </cell>
          <cell r="V583" t="str">
            <v>S</v>
          </cell>
          <cell r="W583" t="str">
            <v>PUE</v>
          </cell>
          <cell r="X583">
            <v>0.17315</v>
          </cell>
          <cell r="Y583">
            <v>0.17315</v>
          </cell>
          <cell r="Z583">
            <v>0.1681</v>
          </cell>
          <cell r="AA583">
            <v>0.1681</v>
          </cell>
          <cell r="AB583">
            <v>0.158</v>
          </cell>
          <cell r="AC583">
            <v>0.158</v>
          </cell>
          <cell r="AD583">
            <v>0.158</v>
          </cell>
          <cell r="AE583">
            <v>0.1009</v>
          </cell>
          <cell r="AF583">
            <v>0.1009</v>
          </cell>
          <cell r="AG583">
            <v>0.17315</v>
          </cell>
          <cell r="AH583">
            <v>0.17315</v>
          </cell>
          <cell r="AI583">
            <v>0.1009</v>
          </cell>
          <cell r="AJ583">
            <v>0.57650000000000001</v>
          </cell>
          <cell r="AK583">
            <v>0.57650000000000001</v>
          </cell>
          <cell r="AL583">
            <v>0.57650000000000001</v>
          </cell>
          <cell r="AM583">
            <v>0.57650000000000001</v>
          </cell>
          <cell r="AN583">
            <v>0.57650000000000001</v>
          </cell>
          <cell r="AO583">
            <v>0.57650000000000001</v>
          </cell>
          <cell r="AP583">
            <v>0.57650000000000001</v>
          </cell>
          <cell r="AQ583">
            <v>0.57650000000000001</v>
          </cell>
          <cell r="AR583">
            <v>0.57650000000000001</v>
          </cell>
          <cell r="AS583">
            <v>0.57650000000000001</v>
          </cell>
          <cell r="AT583">
            <v>0.57650000000000001</v>
          </cell>
          <cell r="AU583">
            <v>0.57650000000000001</v>
          </cell>
          <cell r="AV583">
            <v>0.17315</v>
          </cell>
          <cell r="AW583">
            <v>0.17315</v>
          </cell>
          <cell r="AX583">
            <v>0.1681</v>
          </cell>
          <cell r="AY583">
            <v>0.1681</v>
          </cell>
          <cell r="AZ583">
            <v>0.158</v>
          </cell>
          <cell r="BA583">
            <v>0.158</v>
          </cell>
          <cell r="BB583">
            <v>0.158</v>
          </cell>
          <cell r="BC583">
            <v>0.1009</v>
          </cell>
          <cell r="BD583">
            <v>0.1009</v>
          </cell>
          <cell r="BE583">
            <v>0.17315</v>
          </cell>
          <cell r="BF583">
            <v>0.17315</v>
          </cell>
          <cell r="BG583">
            <v>0.1009</v>
          </cell>
          <cell r="BH583">
            <v>0.57650000000000001</v>
          </cell>
          <cell r="BI583">
            <v>0.57650000000000001</v>
          </cell>
          <cell r="BJ583">
            <v>0.57650000000000001</v>
          </cell>
          <cell r="BK583">
            <v>0.57650000000000001</v>
          </cell>
          <cell r="BL583">
            <v>0.57650000000000001</v>
          </cell>
          <cell r="BM583">
            <v>0.57650000000000001</v>
          </cell>
          <cell r="BN583">
            <v>0.57650000000000001</v>
          </cell>
          <cell r="BO583">
            <v>0.57650000000000001</v>
          </cell>
          <cell r="BP583">
            <v>0.57650000000000001</v>
          </cell>
          <cell r="BQ583">
            <v>0.57650000000000001</v>
          </cell>
          <cell r="BR583">
            <v>0.57650000000000001</v>
          </cell>
          <cell r="BS583">
            <v>0.57650000000000001</v>
          </cell>
          <cell r="BT583" t="str">
            <v>CFE</v>
          </cell>
          <cell r="BU583" t="str">
            <v>INT</v>
          </cell>
          <cell r="BV583">
            <v>22.622688</v>
          </cell>
          <cell r="BW583">
            <v>22.622688</v>
          </cell>
          <cell r="BX583">
            <v>27.200698917387488</v>
          </cell>
          <cell r="BY583">
            <v>0</v>
          </cell>
          <cell r="BZ583">
            <v>0</v>
          </cell>
          <cell r="CB583">
            <v>369.52938</v>
          </cell>
          <cell r="CC583">
            <v>382.14</v>
          </cell>
          <cell r="CD583">
            <v>382.14</v>
          </cell>
        </row>
        <row r="584">
          <cell r="A584">
            <v>1</v>
          </cell>
          <cell r="B584">
            <v>7</v>
          </cell>
          <cell r="C584" t="str">
            <v>DIC</v>
          </cell>
          <cell r="D584">
            <v>47818</v>
          </cell>
          <cell r="E584">
            <v>2030</v>
          </cell>
          <cell r="F584" t="str">
            <v>M.  MORENO   T.   ( CHICOASÉN )</v>
          </cell>
          <cell r="G584" t="str">
            <v>U-6</v>
          </cell>
          <cell r="H584" t="str">
            <v>HID</v>
          </cell>
          <cell r="I584">
            <v>300</v>
          </cell>
          <cell r="J584">
            <v>300</v>
          </cell>
          <cell r="K584" t="str">
            <v>JUL</v>
          </cell>
          <cell r="L584">
            <v>2004</v>
          </cell>
          <cell r="M584" t="str">
            <v>ORI</v>
          </cell>
          <cell r="N584" t="str">
            <v>GRIJALVA</v>
          </cell>
          <cell r="O584" t="str">
            <v>HID</v>
          </cell>
          <cell r="P584">
            <v>38169</v>
          </cell>
          <cell r="Q584">
            <v>25.740000000000002</v>
          </cell>
          <cell r="R584">
            <v>10.500000000000002</v>
          </cell>
          <cell r="S584">
            <v>255.89362105130667</v>
          </cell>
          <cell r="T584">
            <v>5.0000000000000001E-3</v>
          </cell>
          <cell r="U584">
            <v>2030</v>
          </cell>
          <cell r="V584" t="str">
            <v>S</v>
          </cell>
          <cell r="W584" t="str">
            <v>CHIS</v>
          </cell>
          <cell r="X584">
            <v>0.10725</v>
          </cell>
          <cell r="Y584">
            <v>0.10725</v>
          </cell>
          <cell r="Z584">
            <v>0.10725</v>
          </cell>
          <cell r="AA584">
            <v>0.10725</v>
          </cell>
          <cell r="AB584">
            <v>2.145E-2</v>
          </cell>
          <cell r="AC584">
            <v>2.145E-2</v>
          </cell>
          <cell r="AD584">
            <v>2.145E-2</v>
          </cell>
          <cell r="AE584">
            <v>2.145E-2</v>
          </cell>
          <cell r="AF584">
            <v>2.145E-2</v>
          </cell>
          <cell r="AG584">
            <v>2.145E-2</v>
          </cell>
          <cell r="AH584">
            <v>2.145E-2</v>
          </cell>
          <cell r="AI584">
            <v>8.5800000000000001E-2</v>
          </cell>
          <cell r="AJ584">
            <v>3.5000000000000003E-2</v>
          </cell>
          <cell r="AK584">
            <v>3.5000000000000003E-2</v>
          </cell>
          <cell r="AL584">
            <v>3.5000000000000003E-2</v>
          </cell>
          <cell r="AM584">
            <v>3.5000000000000003E-2</v>
          </cell>
          <cell r="AN584">
            <v>3.5000000000000003E-2</v>
          </cell>
          <cell r="AO584">
            <v>3.5000000000000003E-2</v>
          </cell>
          <cell r="AP584">
            <v>3.5000000000000003E-2</v>
          </cell>
          <cell r="AQ584">
            <v>3.5000000000000003E-2</v>
          </cell>
          <cell r="AR584">
            <v>3.5000000000000003E-2</v>
          </cell>
          <cell r="AS584">
            <v>3.5000000000000003E-2</v>
          </cell>
          <cell r="AT584">
            <v>3.5000000000000003E-2</v>
          </cell>
          <cell r="AU584">
            <v>3.5000000000000003E-2</v>
          </cell>
          <cell r="AV584">
            <v>0.10725</v>
          </cell>
          <cell r="AW584">
            <v>0.10725</v>
          </cell>
          <cell r="AX584">
            <v>0.10725</v>
          </cell>
          <cell r="AY584">
            <v>0.10725</v>
          </cell>
          <cell r="AZ584">
            <v>2.145E-2</v>
          </cell>
          <cell r="BA584">
            <v>2.145E-2</v>
          </cell>
          <cell r="BB584">
            <v>2.145E-2</v>
          </cell>
          <cell r="BC584">
            <v>2.145E-2</v>
          </cell>
          <cell r="BD584">
            <v>2.145E-2</v>
          </cell>
          <cell r="BE584">
            <v>2.145E-2</v>
          </cell>
          <cell r="BF584">
            <v>2.145E-2</v>
          </cell>
          <cell r="BG584">
            <v>8.5800000000000001E-2</v>
          </cell>
          <cell r="BH584">
            <v>3.5000000000000003E-2</v>
          </cell>
          <cell r="BI584">
            <v>3.5000000000000003E-2</v>
          </cell>
          <cell r="BJ584">
            <v>3.5000000000000003E-2</v>
          </cell>
          <cell r="BK584">
            <v>3.5000000000000003E-2</v>
          </cell>
          <cell r="BL584">
            <v>3.5000000000000003E-2</v>
          </cell>
          <cell r="BM584">
            <v>3.5000000000000003E-2</v>
          </cell>
          <cell r="BN584">
            <v>3.5000000000000003E-2</v>
          </cell>
          <cell r="BO584">
            <v>3.5000000000000003E-2</v>
          </cell>
          <cell r="BP584">
            <v>3.5000000000000003E-2</v>
          </cell>
          <cell r="BQ584">
            <v>3.5000000000000003E-2</v>
          </cell>
          <cell r="BR584">
            <v>3.5000000000000003E-2</v>
          </cell>
          <cell r="BS584">
            <v>3.5000000000000003E-2</v>
          </cell>
          <cell r="BT584" t="str">
            <v>CFE</v>
          </cell>
          <cell r="BU584" t="str">
            <v>INT</v>
          </cell>
          <cell r="BV584">
            <v>25.740000000000002</v>
          </cell>
          <cell r="BW584">
            <v>25.740000000000002</v>
          </cell>
          <cell r="BX584">
            <v>0</v>
          </cell>
          <cell r="BY584">
            <v>6.1221263162311114E-2</v>
          </cell>
          <cell r="BZ584">
            <v>18.366378948693335</v>
          </cell>
          <cell r="CB584">
            <v>298.5</v>
          </cell>
          <cell r="CC584">
            <v>300</v>
          </cell>
          <cell r="CD584">
            <v>300</v>
          </cell>
        </row>
        <row r="585">
          <cell r="A585">
            <v>1</v>
          </cell>
          <cell r="B585">
            <v>9</v>
          </cell>
          <cell r="C585" t="str">
            <v>DIC</v>
          </cell>
          <cell r="D585">
            <v>47818</v>
          </cell>
          <cell r="E585">
            <v>2030</v>
          </cell>
          <cell r="F585" t="str">
            <v>M.  MORENO   T.   ( CHICOASÉN )</v>
          </cell>
          <cell r="G585" t="str">
            <v>U-7</v>
          </cell>
          <cell r="H585" t="str">
            <v>HID</v>
          </cell>
          <cell r="I585">
            <v>300</v>
          </cell>
          <cell r="J585">
            <v>300</v>
          </cell>
          <cell r="K585" t="str">
            <v>SEP</v>
          </cell>
          <cell r="L585">
            <v>2004</v>
          </cell>
          <cell r="M585" t="str">
            <v>ORI</v>
          </cell>
          <cell r="N585" t="str">
            <v>GRIJALVA</v>
          </cell>
          <cell r="O585" t="str">
            <v>HID</v>
          </cell>
          <cell r="P585">
            <v>38231</v>
          </cell>
          <cell r="Q585">
            <v>25.740000000000002</v>
          </cell>
          <cell r="R585">
            <v>10.500000000000002</v>
          </cell>
          <cell r="S585">
            <v>255.89362105130667</v>
          </cell>
          <cell r="T585">
            <v>5.0000000000000001E-3</v>
          </cell>
          <cell r="U585">
            <v>2030</v>
          </cell>
          <cell r="V585" t="str">
            <v>S</v>
          </cell>
          <cell r="W585" t="str">
            <v>CHIS</v>
          </cell>
          <cell r="X585">
            <v>0.10725</v>
          </cell>
          <cell r="Y585">
            <v>0.10725</v>
          </cell>
          <cell r="Z585">
            <v>0.10725</v>
          </cell>
          <cell r="AA585">
            <v>0.10725</v>
          </cell>
          <cell r="AB585">
            <v>2.145E-2</v>
          </cell>
          <cell r="AC585">
            <v>2.145E-2</v>
          </cell>
          <cell r="AD585">
            <v>2.145E-2</v>
          </cell>
          <cell r="AE585">
            <v>2.145E-2</v>
          </cell>
          <cell r="AF585">
            <v>2.145E-2</v>
          </cell>
          <cell r="AG585">
            <v>2.145E-2</v>
          </cell>
          <cell r="AH585">
            <v>2.145E-2</v>
          </cell>
          <cell r="AI585">
            <v>8.5800000000000001E-2</v>
          </cell>
          <cell r="AJ585">
            <v>3.5000000000000003E-2</v>
          </cell>
          <cell r="AK585">
            <v>3.5000000000000003E-2</v>
          </cell>
          <cell r="AL585">
            <v>3.5000000000000003E-2</v>
          </cell>
          <cell r="AM585">
            <v>3.5000000000000003E-2</v>
          </cell>
          <cell r="AN585">
            <v>3.5000000000000003E-2</v>
          </cell>
          <cell r="AO585">
            <v>3.5000000000000003E-2</v>
          </cell>
          <cell r="AP585">
            <v>3.5000000000000003E-2</v>
          </cell>
          <cell r="AQ585">
            <v>3.5000000000000003E-2</v>
          </cell>
          <cell r="AR585">
            <v>3.5000000000000003E-2</v>
          </cell>
          <cell r="AS585">
            <v>3.5000000000000003E-2</v>
          </cell>
          <cell r="AT585">
            <v>3.5000000000000003E-2</v>
          </cell>
          <cell r="AU585">
            <v>3.5000000000000003E-2</v>
          </cell>
          <cell r="AV585">
            <v>0.10725</v>
          </cell>
          <cell r="AW585">
            <v>0.10725</v>
          </cell>
          <cell r="AX585">
            <v>0.10725</v>
          </cell>
          <cell r="AY585">
            <v>0.10725</v>
          </cell>
          <cell r="AZ585">
            <v>2.145E-2</v>
          </cell>
          <cell r="BA585">
            <v>2.145E-2</v>
          </cell>
          <cell r="BB585">
            <v>2.145E-2</v>
          </cell>
          <cell r="BC585">
            <v>2.145E-2</v>
          </cell>
          <cell r="BD585">
            <v>2.145E-2</v>
          </cell>
          <cell r="BE585">
            <v>2.145E-2</v>
          </cell>
          <cell r="BF585">
            <v>2.145E-2</v>
          </cell>
          <cell r="BG585">
            <v>8.5800000000000001E-2</v>
          </cell>
          <cell r="BH585">
            <v>3.5000000000000003E-2</v>
          </cell>
          <cell r="BI585">
            <v>3.5000000000000003E-2</v>
          </cell>
          <cell r="BJ585">
            <v>3.5000000000000003E-2</v>
          </cell>
          <cell r="BK585">
            <v>3.5000000000000003E-2</v>
          </cell>
          <cell r="BL585">
            <v>3.5000000000000003E-2</v>
          </cell>
          <cell r="BM585">
            <v>3.5000000000000003E-2</v>
          </cell>
          <cell r="BN585">
            <v>3.5000000000000003E-2</v>
          </cell>
          <cell r="BO585">
            <v>3.5000000000000003E-2</v>
          </cell>
          <cell r="BP585">
            <v>3.5000000000000003E-2</v>
          </cell>
          <cell r="BQ585">
            <v>3.5000000000000003E-2</v>
          </cell>
          <cell r="BR585">
            <v>3.5000000000000003E-2</v>
          </cell>
          <cell r="BS585">
            <v>3.5000000000000003E-2</v>
          </cell>
          <cell r="BT585" t="str">
            <v>CFE</v>
          </cell>
          <cell r="BU585" t="str">
            <v>INT</v>
          </cell>
          <cell r="BV585">
            <v>25.740000000000002</v>
          </cell>
          <cell r="BW585">
            <v>25.740000000000002</v>
          </cell>
          <cell r="BX585">
            <v>0</v>
          </cell>
          <cell r="BY585">
            <v>6.1221263162311114E-2</v>
          </cell>
          <cell r="BZ585">
            <v>18.366378948693335</v>
          </cell>
          <cell r="CB585">
            <v>298.5</v>
          </cell>
          <cell r="CC585">
            <v>300</v>
          </cell>
          <cell r="CD585">
            <v>300</v>
          </cell>
        </row>
        <row r="586">
          <cell r="A586">
            <v>1</v>
          </cell>
          <cell r="B586">
            <v>9</v>
          </cell>
          <cell r="C586" t="str">
            <v>DIC</v>
          </cell>
          <cell r="D586">
            <v>47818</v>
          </cell>
          <cell r="E586">
            <v>2030</v>
          </cell>
          <cell r="F586" t="str">
            <v>M.  MORENO   T.   ( CHICOASÉN )</v>
          </cell>
          <cell r="G586" t="str">
            <v>U-8</v>
          </cell>
          <cell r="H586" t="str">
            <v>HID</v>
          </cell>
          <cell r="I586">
            <v>300</v>
          </cell>
          <cell r="J586">
            <v>300</v>
          </cell>
          <cell r="K586" t="str">
            <v>SEP</v>
          </cell>
          <cell r="L586">
            <v>2004</v>
          </cell>
          <cell r="M586" t="str">
            <v>ORI</v>
          </cell>
          <cell r="N586" t="str">
            <v>GRIJALVA</v>
          </cell>
          <cell r="O586" t="str">
            <v>HID</v>
          </cell>
          <cell r="P586">
            <v>38231</v>
          </cell>
          <cell r="Q586">
            <v>25.740000000000002</v>
          </cell>
          <cell r="R586">
            <v>10.500000000000002</v>
          </cell>
          <cell r="S586">
            <v>255.89362105130667</v>
          </cell>
          <cell r="T586">
            <v>5.0000000000000001E-3</v>
          </cell>
          <cell r="U586">
            <v>2030</v>
          </cell>
          <cell r="V586" t="str">
            <v>S</v>
          </cell>
          <cell r="W586" t="str">
            <v>CHIS</v>
          </cell>
          <cell r="X586">
            <v>0.10725</v>
          </cell>
          <cell r="Y586">
            <v>0.10725</v>
          </cell>
          <cell r="Z586">
            <v>0.10725</v>
          </cell>
          <cell r="AA586">
            <v>0.10725</v>
          </cell>
          <cell r="AB586">
            <v>2.145E-2</v>
          </cell>
          <cell r="AC586">
            <v>2.145E-2</v>
          </cell>
          <cell r="AD586">
            <v>2.145E-2</v>
          </cell>
          <cell r="AE586">
            <v>2.145E-2</v>
          </cell>
          <cell r="AF586">
            <v>2.145E-2</v>
          </cell>
          <cell r="AG586">
            <v>2.145E-2</v>
          </cell>
          <cell r="AH586">
            <v>2.145E-2</v>
          </cell>
          <cell r="AI586">
            <v>8.5800000000000001E-2</v>
          </cell>
          <cell r="AJ586">
            <v>3.5000000000000003E-2</v>
          </cell>
          <cell r="AK586">
            <v>3.5000000000000003E-2</v>
          </cell>
          <cell r="AL586">
            <v>3.5000000000000003E-2</v>
          </cell>
          <cell r="AM586">
            <v>3.5000000000000003E-2</v>
          </cell>
          <cell r="AN586">
            <v>3.5000000000000003E-2</v>
          </cell>
          <cell r="AO586">
            <v>3.5000000000000003E-2</v>
          </cell>
          <cell r="AP586">
            <v>3.5000000000000003E-2</v>
          </cell>
          <cell r="AQ586">
            <v>3.5000000000000003E-2</v>
          </cell>
          <cell r="AR586">
            <v>3.5000000000000003E-2</v>
          </cell>
          <cell r="AS586">
            <v>3.5000000000000003E-2</v>
          </cell>
          <cell r="AT586">
            <v>3.5000000000000003E-2</v>
          </cell>
          <cell r="AU586">
            <v>3.5000000000000003E-2</v>
          </cell>
          <cell r="AV586">
            <v>0.10725</v>
          </cell>
          <cell r="AW586">
            <v>0.10725</v>
          </cell>
          <cell r="AX586">
            <v>0.10725</v>
          </cell>
          <cell r="AY586">
            <v>0.10725</v>
          </cell>
          <cell r="AZ586">
            <v>2.145E-2</v>
          </cell>
          <cell r="BA586">
            <v>2.145E-2</v>
          </cell>
          <cell r="BB586">
            <v>2.145E-2</v>
          </cell>
          <cell r="BC586">
            <v>2.145E-2</v>
          </cell>
          <cell r="BD586">
            <v>2.145E-2</v>
          </cell>
          <cell r="BE586">
            <v>2.145E-2</v>
          </cell>
          <cell r="BF586">
            <v>2.145E-2</v>
          </cell>
          <cell r="BG586">
            <v>8.5800000000000001E-2</v>
          </cell>
          <cell r="BH586">
            <v>3.5000000000000003E-2</v>
          </cell>
          <cell r="BI586">
            <v>3.5000000000000003E-2</v>
          </cell>
          <cell r="BJ586">
            <v>3.5000000000000003E-2</v>
          </cell>
          <cell r="BK586">
            <v>3.5000000000000003E-2</v>
          </cell>
          <cell r="BL586">
            <v>3.5000000000000003E-2</v>
          </cell>
          <cell r="BM586">
            <v>3.5000000000000003E-2</v>
          </cell>
          <cell r="BN586">
            <v>3.5000000000000003E-2</v>
          </cell>
          <cell r="BO586">
            <v>3.5000000000000003E-2</v>
          </cell>
          <cell r="BP586">
            <v>3.5000000000000003E-2</v>
          </cell>
          <cell r="BQ586">
            <v>3.5000000000000003E-2</v>
          </cell>
          <cell r="BR586">
            <v>3.5000000000000003E-2</v>
          </cell>
          <cell r="BS586">
            <v>3.5000000000000003E-2</v>
          </cell>
          <cell r="BT586" t="str">
            <v>CFE</v>
          </cell>
          <cell r="BU586" t="str">
            <v>INT</v>
          </cell>
          <cell r="BV586">
            <v>25.740000000000002</v>
          </cell>
          <cell r="BW586">
            <v>25.740000000000002</v>
          </cell>
          <cell r="BX586">
            <v>0</v>
          </cell>
          <cell r="BY586">
            <v>6.1221263162311114E-2</v>
          </cell>
          <cell r="BZ586">
            <v>18.366378948693335</v>
          </cell>
          <cell r="CB586">
            <v>298.5</v>
          </cell>
          <cell r="CC586">
            <v>300</v>
          </cell>
          <cell r="CD586">
            <v>300</v>
          </cell>
        </row>
        <row r="587">
          <cell r="A587">
            <v>1</v>
          </cell>
          <cell r="B587">
            <v>0</v>
          </cell>
          <cell r="C587" t="str">
            <v>JUL</v>
          </cell>
          <cell r="D587">
            <v>47665</v>
          </cell>
          <cell r="E587">
            <v>2030</v>
          </cell>
          <cell r="I587">
            <v>0</v>
          </cell>
          <cell r="J587">
            <v>0</v>
          </cell>
          <cell r="O587" t="str">
            <v>TER</v>
          </cell>
          <cell r="Q587">
            <v>0</v>
          </cell>
          <cell r="R587">
            <v>0</v>
          </cell>
          <cell r="S587">
            <v>0</v>
          </cell>
          <cell r="T587">
            <v>3.2000000000000001E-2</v>
          </cell>
          <cell r="U587">
            <v>2030</v>
          </cell>
          <cell r="V587" t="str">
            <v>S</v>
          </cell>
          <cell r="W587" t="str">
            <v>VER</v>
          </cell>
          <cell r="X587">
            <v>7.4999999999999997E-3</v>
          </cell>
          <cell r="Y587">
            <v>7.4999999999999997E-3</v>
          </cell>
          <cell r="Z587">
            <v>1.4999999999999999E-2</v>
          </cell>
          <cell r="AA587">
            <v>1.4999999999999999E-2</v>
          </cell>
          <cell r="AB587">
            <v>0.03</v>
          </cell>
          <cell r="AC587">
            <v>0.03</v>
          </cell>
          <cell r="AD587">
            <v>0.03</v>
          </cell>
          <cell r="AE587">
            <v>0.1009</v>
          </cell>
          <cell r="AF587">
            <v>0.1009</v>
          </cell>
          <cell r="AG587">
            <v>7.4999999999999997E-3</v>
          </cell>
          <cell r="AH587">
            <v>7.4999999999999997E-3</v>
          </cell>
          <cell r="AI587">
            <v>0.1009</v>
          </cell>
          <cell r="AJ587">
            <v>1.4999999999999999E-2</v>
          </cell>
          <cell r="AK587">
            <v>1.4999999999999999E-2</v>
          </cell>
          <cell r="AL587">
            <v>1.4999999999999999E-2</v>
          </cell>
          <cell r="AM587">
            <v>1.4999999999999999E-2</v>
          </cell>
          <cell r="AN587">
            <v>1.4999999999999999E-2</v>
          </cell>
          <cell r="AO587">
            <v>1.4999999999999999E-2</v>
          </cell>
          <cell r="AP587">
            <v>1.4999999999999999E-2</v>
          </cell>
          <cell r="AQ587">
            <v>1.4999999999999999E-2</v>
          </cell>
          <cell r="AR587">
            <v>1.4999999999999999E-2</v>
          </cell>
          <cell r="AS587">
            <v>1.4999999999999999E-2</v>
          </cell>
          <cell r="AT587">
            <v>1.4999999999999999E-2</v>
          </cell>
          <cell r="AU587">
            <v>1.4999999999999999E-2</v>
          </cell>
          <cell r="AV587">
            <v>7.4999999999999997E-3</v>
          </cell>
          <cell r="AW587">
            <v>7.4999999999999997E-3</v>
          </cell>
          <cell r="AX587">
            <v>1.4999999999999999E-2</v>
          </cell>
          <cell r="AY587">
            <v>1.4999999999999999E-2</v>
          </cell>
          <cell r="AZ587">
            <v>0.03</v>
          </cell>
          <cell r="BA587">
            <v>0.03</v>
          </cell>
          <cell r="BB587">
            <v>0.03</v>
          </cell>
          <cell r="BC587">
            <v>0.1009</v>
          </cell>
          <cell r="BD587">
            <v>0.1009</v>
          </cell>
          <cell r="BE587">
            <v>7.4999999999999997E-3</v>
          </cell>
          <cell r="BF587">
            <v>7.4999999999999997E-3</v>
          </cell>
          <cell r="BG587">
            <v>0.1009</v>
          </cell>
          <cell r="BH587">
            <v>1.4999999999999999E-2</v>
          </cell>
          <cell r="BI587">
            <v>1.4999999999999999E-2</v>
          </cell>
          <cell r="BJ587">
            <v>1.4999999999999999E-2</v>
          </cell>
          <cell r="BK587">
            <v>1.4999999999999999E-2</v>
          </cell>
          <cell r="BL587">
            <v>1.4999999999999999E-2</v>
          </cell>
          <cell r="BM587">
            <v>1.4999999999999999E-2</v>
          </cell>
          <cell r="BN587">
            <v>1.4999999999999999E-2</v>
          </cell>
          <cell r="BO587">
            <v>1.4999999999999999E-2</v>
          </cell>
          <cell r="BP587">
            <v>1.4999999999999999E-2</v>
          </cell>
          <cell r="BQ587">
            <v>1.4999999999999999E-2</v>
          </cell>
          <cell r="BR587">
            <v>1.4999999999999999E-2</v>
          </cell>
          <cell r="BS587">
            <v>1.4999999999999999E-2</v>
          </cell>
          <cell r="BT587" t="str">
            <v>CFE</v>
          </cell>
          <cell r="BU587" t="str">
            <v>INT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B587">
            <v>0</v>
          </cell>
        </row>
        <row r="588">
          <cell r="A588">
            <v>1</v>
          </cell>
          <cell r="B588">
            <v>4</v>
          </cell>
          <cell r="C588" t="str">
            <v>DIC</v>
          </cell>
          <cell r="D588">
            <v>47818</v>
          </cell>
          <cell r="E588">
            <v>2030</v>
          </cell>
          <cell r="F588" t="str">
            <v>RÍO BRAVO III    PEE</v>
          </cell>
          <cell r="H588" t="str">
            <v>CC</v>
          </cell>
          <cell r="I588">
            <v>495</v>
          </cell>
          <cell r="J588">
            <v>495</v>
          </cell>
          <cell r="K588" t="str">
            <v>ABR</v>
          </cell>
          <cell r="L588">
            <v>2004</v>
          </cell>
          <cell r="M588" t="str">
            <v>NES</v>
          </cell>
          <cell r="N588" t="str">
            <v>MATAMOROS</v>
          </cell>
          <cell r="O588" t="str">
            <v>TER</v>
          </cell>
          <cell r="P588">
            <v>38078</v>
          </cell>
          <cell r="Q588">
            <v>29.304000000000002</v>
          </cell>
          <cell r="R588">
            <v>9.9</v>
          </cell>
          <cell r="S588">
            <v>426.64660175054706</v>
          </cell>
          <cell r="T588">
            <v>3.3000000000000002E-2</v>
          </cell>
          <cell r="U588">
            <v>2030</v>
          </cell>
          <cell r="V588" t="str">
            <v>N</v>
          </cell>
          <cell r="W588" t="str">
            <v>TAMS</v>
          </cell>
          <cell r="X588">
            <v>4.4999999999999998E-2</v>
          </cell>
          <cell r="Y588">
            <v>4.4999999999999998E-2</v>
          </cell>
          <cell r="Z588">
            <v>0.04</v>
          </cell>
          <cell r="AA588">
            <v>0.04</v>
          </cell>
          <cell r="AB588">
            <v>0.03</v>
          </cell>
          <cell r="AC588">
            <v>0.03</v>
          </cell>
          <cell r="AD588">
            <v>0.04</v>
          </cell>
          <cell r="AE588">
            <v>0.03</v>
          </cell>
          <cell r="AF588">
            <v>0.03</v>
          </cell>
          <cell r="AG588">
            <v>4.4999999999999998E-2</v>
          </cell>
          <cell r="AH588">
            <v>4.4999999999999998E-2</v>
          </cell>
          <cell r="AI588">
            <v>0.03</v>
          </cell>
          <cell r="AJ588">
            <v>0.02</v>
          </cell>
          <cell r="AK588">
            <v>0.02</v>
          </cell>
          <cell r="AL588">
            <v>0.02</v>
          </cell>
          <cell r="AM588">
            <v>0.02</v>
          </cell>
          <cell r="AN588">
            <v>0.02</v>
          </cell>
          <cell r="AO588">
            <v>0.02</v>
          </cell>
          <cell r="AP588">
            <v>0.02</v>
          </cell>
          <cell r="AQ588">
            <v>0.02</v>
          </cell>
          <cell r="AR588">
            <v>0.02</v>
          </cell>
          <cell r="AS588">
            <v>0.02</v>
          </cell>
          <cell r="AT588">
            <v>0.02</v>
          </cell>
          <cell r="AU588">
            <v>0.02</v>
          </cell>
          <cell r="AV588">
            <v>4.4999999999999998E-2</v>
          </cell>
          <cell r="AW588">
            <v>4.4999999999999998E-2</v>
          </cell>
          <cell r="AX588">
            <v>0.04</v>
          </cell>
          <cell r="AY588">
            <v>0.04</v>
          </cell>
          <cell r="AZ588">
            <v>0.03</v>
          </cell>
          <cell r="BA588">
            <v>0.03</v>
          </cell>
          <cell r="BB588">
            <v>0.04</v>
          </cell>
          <cell r="BC588">
            <v>0.03</v>
          </cell>
          <cell r="BD588">
            <v>0.03</v>
          </cell>
          <cell r="BE588">
            <v>4.4999999999999998E-2</v>
          </cell>
          <cell r="BF588">
            <v>4.4999999999999998E-2</v>
          </cell>
          <cell r="BG588">
            <v>0.03</v>
          </cell>
          <cell r="BH588">
            <v>0.02</v>
          </cell>
          <cell r="BI588">
            <v>0.02</v>
          </cell>
          <cell r="BJ588">
            <v>0.02</v>
          </cell>
          <cell r="BK588">
            <v>0.02</v>
          </cell>
          <cell r="BL588">
            <v>0.02</v>
          </cell>
          <cell r="BM588">
            <v>0.02</v>
          </cell>
          <cell r="BN588">
            <v>0.02</v>
          </cell>
          <cell r="BO588">
            <v>0.02</v>
          </cell>
          <cell r="BP588">
            <v>0.02</v>
          </cell>
          <cell r="BQ588">
            <v>0.02</v>
          </cell>
          <cell r="BR588">
            <v>0.02</v>
          </cell>
          <cell r="BS588">
            <v>0.02</v>
          </cell>
          <cell r="BT588" t="str">
            <v>PEE</v>
          </cell>
          <cell r="BU588" t="str">
            <v>INT</v>
          </cell>
          <cell r="BV588">
            <v>29.304000000000002</v>
          </cell>
          <cell r="BW588">
            <v>29.304000000000002</v>
          </cell>
          <cell r="BX588">
            <v>39.049398249452956</v>
          </cell>
          <cell r="BY588">
            <v>0</v>
          </cell>
          <cell r="BZ588">
            <v>0</v>
          </cell>
          <cell r="CB588">
            <v>478.66500000000002</v>
          </cell>
          <cell r="CC588">
            <v>495</v>
          </cell>
          <cell r="CD588">
            <v>495</v>
          </cell>
        </row>
        <row r="589">
          <cell r="A589">
            <v>1</v>
          </cell>
          <cell r="B589">
            <v>1</v>
          </cell>
          <cell r="C589" t="str">
            <v>DIC</v>
          </cell>
          <cell r="D589">
            <v>47818</v>
          </cell>
          <cell r="E589">
            <v>2030</v>
          </cell>
          <cell r="F589" t="str">
            <v>EL SAUZ</v>
          </cell>
          <cell r="G589">
            <v>7</v>
          </cell>
          <cell r="H589" t="str">
            <v>CC</v>
          </cell>
          <cell r="I589">
            <v>128</v>
          </cell>
          <cell r="J589">
            <v>128</v>
          </cell>
          <cell r="K589" t="str">
            <v>ENE</v>
          </cell>
          <cell r="L589">
            <v>2004</v>
          </cell>
          <cell r="M589" t="str">
            <v>OCC</v>
          </cell>
          <cell r="N589" t="str">
            <v>QUERETARO</v>
          </cell>
          <cell r="O589" t="str">
            <v>TER</v>
          </cell>
          <cell r="P589">
            <v>37987</v>
          </cell>
          <cell r="Q589">
            <v>7.5776000000000003</v>
          </cell>
          <cell r="R589">
            <v>13.183999999999999</v>
          </cell>
          <cell r="S589">
            <v>111.31136880351285</v>
          </cell>
          <cell r="T589">
            <v>3.3000000000000002E-2</v>
          </cell>
          <cell r="U589">
            <v>2030</v>
          </cell>
          <cell r="V589" t="str">
            <v>S</v>
          </cell>
          <cell r="W589" t="str">
            <v>GTO</v>
          </cell>
          <cell r="X589">
            <v>8.5249999999999992E-2</v>
          </cell>
          <cell r="Y589">
            <v>8.5249999999999992E-2</v>
          </cell>
          <cell r="Z589">
            <v>6.3500000000000001E-2</v>
          </cell>
          <cell r="AA589">
            <v>6.3500000000000001E-2</v>
          </cell>
          <cell r="AB589">
            <v>0.02</v>
          </cell>
          <cell r="AC589">
            <v>0.02</v>
          </cell>
          <cell r="AD589">
            <v>0.02</v>
          </cell>
          <cell r="AE589">
            <v>0.1009</v>
          </cell>
          <cell r="AF589">
            <v>0.1009</v>
          </cell>
          <cell r="AG589">
            <v>8.5249999999999992E-2</v>
          </cell>
          <cell r="AH589">
            <v>8.5249999999999992E-2</v>
          </cell>
          <cell r="AI589">
            <v>0.1009</v>
          </cell>
          <cell r="AJ589">
            <v>0.10299999999999999</v>
          </cell>
          <cell r="AK589">
            <v>0.10299999999999999</v>
          </cell>
          <cell r="AL589">
            <v>0.10299999999999999</v>
          </cell>
          <cell r="AM589">
            <v>0.10299999999999999</v>
          </cell>
          <cell r="AN589">
            <v>0.10299999999999999</v>
          </cell>
          <cell r="AO589">
            <v>0.10299999999999999</v>
          </cell>
          <cell r="AP589">
            <v>0.10299999999999999</v>
          </cell>
          <cell r="AQ589">
            <v>0.10299999999999999</v>
          </cell>
          <cell r="AR589">
            <v>0.10299999999999999</v>
          </cell>
          <cell r="AS589">
            <v>0.10299999999999999</v>
          </cell>
          <cell r="AT589">
            <v>0.10299999999999999</v>
          </cell>
          <cell r="AU589">
            <v>0.10299999999999999</v>
          </cell>
          <cell r="AV589">
            <v>8.5249999999999992E-2</v>
          </cell>
          <cell r="AW589">
            <v>8.5249999999999992E-2</v>
          </cell>
          <cell r="AX589">
            <v>6.3500000000000001E-2</v>
          </cell>
          <cell r="AY589">
            <v>6.3500000000000001E-2</v>
          </cell>
          <cell r="AZ589">
            <v>0.02</v>
          </cell>
          <cell r="BA589">
            <v>0.02</v>
          </cell>
          <cell r="BB589">
            <v>0.02</v>
          </cell>
          <cell r="BC589">
            <v>0.1009</v>
          </cell>
          <cell r="BD589">
            <v>0.1009</v>
          </cell>
          <cell r="BE589">
            <v>8.5249999999999992E-2</v>
          </cell>
          <cell r="BF589">
            <v>8.5249999999999992E-2</v>
          </cell>
          <cell r="BG589">
            <v>0.1009</v>
          </cell>
          <cell r="BH589">
            <v>0.10299999999999999</v>
          </cell>
          <cell r="BI589">
            <v>0.10299999999999999</v>
          </cell>
          <cell r="BJ589">
            <v>0.10299999999999999</v>
          </cell>
          <cell r="BK589">
            <v>0.10299999999999999</v>
          </cell>
          <cell r="BL589">
            <v>0.10299999999999999</v>
          </cell>
          <cell r="BM589">
            <v>0.10299999999999999</v>
          </cell>
          <cell r="BN589">
            <v>0.10299999999999999</v>
          </cell>
          <cell r="BO589">
            <v>0.10299999999999999</v>
          </cell>
          <cell r="BP589">
            <v>0.10299999999999999</v>
          </cell>
          <cell r="BQ589">
            <v>0.10299999999999999</v>
          </cell>
          <cell r="BR589">
            <v>0.10299999999999999</v>
          </cell>
          <cell r="BS589">
            <v>0.10299999999999999</v>
          </cell>
          <cell r="BT589" t="str">
            <v>CFE</v>
          </cell>
          <cell r="BU589" t="str">
            <v>INT</v>
          </cell>
          <cell r="BV589">
            <v>7.5776000000000003</v>
          </cell>
          <cell r="BW589">
            <v>7.5776000000000003</v>
          </cell>
          <cell r="BX589">
            <v>9.1110311964871471</v>
          </cell>
          <cell r="BY589">
            <v>0</v>
          </cell>
          <cell r="BZ589">
            <v>0</v>
          </cell>
          <cell r="CB589">
            <v>123.776</v>
          </cell>
          <cell r="CC589">
            <v>128</v>
          </cell>
          <cell r="CD589">
            <v>128</v>
          </cell>
        </row>
        <row r="590">
          <cell r="A590">
            <v>1</v>
          </cell>
          <cell r="B590">
            <v>1</v>
          </cell>
          <cell r="C590" t="str">
            <v>DIC</v>
          </cell>
          <cell r="D590">
            <v>47818</v>
          </cell>
          <cell r="E590">
            <v>2030</v>
          </cell>
          <cell r="F590" t="str">
            <v>ENERTEC 79</v>
          </cell>
          <cell r="H590" t="str">
            <v>TG</v>
          </cell>
          <cell r="I590">
            <v>75</v>
          </cell>
          <cell r="J590">
            <v>75</v>
          </cell>
          <cell r="K590" t="str">
            <v>ENE</v>
          </cell>
          <cell r="L590">
            <v>2000</v>
          </cell>
          <cell r="M590" t="str">
            <v>NES</v>
          </cell>
          <cell r="N590" t="str">
            <v>HUASTECA</v>
          </cell>
          <cell r="O590" t="str">
            <v>TER</v>
          </cell>
          <cell r="P590">
            <v>36526</v>
          </cell>
          <cell r="Q590">
            <v>0</v>
          </cell>
          <cell r="R590">
            <v>0</v>
          </cell>
          <cell r="S590">
            <v>75</v>
          </cell>
          <cell r="T590">
            <v>0</v>
          </cell>
          <cell r="U590">
            <v>2030</v>
          </cell>
          <cell r="V590" t="str">
            <v>N</v>
          </cell>
          <cell r="W590" t="str">
            <v>TAMS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 t="str">
            <v>A</v>
          </cell>
          <cell r="BU590" t="str">
            <v>INT</v>
          </cell>
          <cell r="BV590">
            <v>0</v>
          </cell>
          <cell r="BW590">
            <v>0</v>
          </cell>
          <cell r="BX590">
            <v>0</v>
          </cell>
          <cell r="BZ590">
            <v>0</v>
          </cell>
          <cell r="CB590">
            <v>75</v>
          </cell>
          <cell r="CC590">
            <v>75</v>
          </cell>
          <cell r="CD590">
            <v>75</v>
          </cell>
        </row>
        <row r="591">
          <cell r="A591">
            <v>1</v>
          </cell>
          <cell r="B591">
            <v>1</v>
          </cell>
          <cell r="C591" t="str">
            <v>DIC</v>
          </cell>
          <cell r="D591">
            <v>47818</v>
          </cell>
          <cell r="E591">
            <v>2030</v>
          </cell>
          <cell r="F591" t="str">
            <v>ARANCIA 9</v>
          </cell>
          <cell r="H591" t="str">
            <v>TG</v>
          </cell>
          <cell r="I591">
            <v>9</v>
          </cell>
          <cell r="J591">
            <v>9</v>
          </cell>
          <cell r="K591" t="str">
            <v>ENE</v>
          </cell>
          <cell r="L591">
            <v>2000</v>
          </cell>
          <cell r="M591" t="str">
            <v>OCC</v>
          </cell>
          <cell r="N591" t="str">
            <v>QUERETARO</v>
          </cell>
          <cell r="O591" t="str">
            <v>TER</v>
          </cell>
          <cell r="P591">
            <v>36526</v>
          </cell>
          <cell r="Q591">
            <v>0</v>
          </cell>
          <cell r="R591">
            <v>0</v>
          </cell>
          <cell r="S591">
            <v>9</v>
          </cell>
          <cell r="T591">
            <v>0</v>
          </cell>
          <cell r="U591">
            <v>2030</v>
          </cell>
          <cell r="V591" t="str">
            <v>S</v>
          </cell>
          <cell r="W591" t="str">
            <v>QUER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 t="str">
            <v>A</v>
          </cell>
          <cell r="BU591" t="str">
            <v>INT</v>
          </cell>
          <cell r="BV591">
            <v>0</v>
          </cell>
          <cell r="BW591">
            <v>0</v>
          </cell>
          <cell r="BX591">
            <v>0</v>
          </cell>
          <cell r="BZ591">
            <v>0</v>
          </cell>
          <cell r="CB591">
            <v>9</v>
          </cell>
          <cell r="CC591">
            <v>9</v>
          </cell>
          <cell r="CD591">
            <v>9</v>
          </cell>
        </row>
        <row r="592">
          <cell r="A592">
            <v>1</v>
          </cell>
          <cell r="B592">
            <v>1</v>
          </cell>
          <cell r="C592" t="str">
            <v>DIC</v>
          </cell>
          <cell r="D592">
            <v>47818</v>
          </cell>
          <cell r="E592">
            <v>2030</v>
          </cell>
          <cell r="F592" t="str">
            <v>MICASE 4</v>
          </cell>
          <cell r="H592" t="str">
            <v>TG</v>
          </cell>
          <cell r="I592">
            <v>0</v>
          </cell>
          <cell r="J592">
            <v>0</v>
          </cell>
          <cell r="K592" t="str">
            <v>ENE</v>
          </cell>
          <cell r="L592">
            <v>2000</v>
          </cell>
          <cell r="M592" t="str">
            <v>CEN</v>
          </cell>
          <cell r="N592" t="str">
            <v>CENTRAL</v>
          </cell>
          <cell r="O592" t="str">
            <v>TER</v>
          </cell>
          <cell r="P592">
            <v>36526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2030</v>
          </cell>
          <cell r="V592" t="str">
            <v>S</v>
          </cell>
          <cell r="W592" t="str">
            <v>MEX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 t="str">
            <v>A</v>
          </cell>
          <cell r="BU592" t="str">
            <v>INT</v>
          </cell>
          <cell r="BV592">
            <v>0</v>
          </cell>
          <cell r="BW592">
            <v>0</v>
          </cell>
          <cell r="BX592">
            <v>0</v>
          </cell>
          <cell r="BZ592">
            <v>0</v>
          </cell>
          <cell r="CB592">
            <v>0</v>
          </cell>
          <cell r="CC592">
            <v>0</v>
          </cell>
          <cell r="CD592">
            <v>0</v>
          </cell>
        </row>
        <row r="593">
          <cell r="A593">
            <v>1</v>
          </cell>
          <cell r="B593">
            <v>6</v>
          </cell>
          <cell r="C593" t="str">
            <v>DIC</v>
          </cell>
          <cell r="D593">
            <v>47818</v>
          </cell>
          <cell r="E593">
            <v>2030</v>
          </cell>
          <cell r="F593" t="str">
            <v>IBERDROLA E. MONTERREY (PEGI) 250</v>
          </cell>
          <cell r="G593">
            <v>1</v>
          </cell>
          <cell r="H593" t="str">
            <v>CC</v>
          </cell>
          <cell r="I593">
            <v>528.79999999999995</v>
          </cell>
          <cell r="J593">
            <v>528.79999999999995</v>
          </cell>
          <cell r="K593" t="str">
            <v>JUN</v>
          </cell>
          <cell r="L593">
            <v>2002</v>
          </cell>
          <cell r="M593" t="str">
            <v>NES</v>
          </cell>
          <cell r="N593" t="str">
            <v>MONTERREY</v>
          </cell>
          <cell r="O593" t="str">
            <v>TER</v>
          </cell>
          <cell r="P593">
            <v>37408</v>
          </cell>
          <cell r="Q593">
            <v>0</v>
          </cell>
          <cell r="R593">
            <v>0</v>
          </cell>
          <cell r="S593">
            <v>528.79999999999995</v>
          </cell>
          <cell r="T593">
            <v>0</v>
          </cell>
          <cell r="U593">
            <v>2030</v>
          </cell>
          <cell r="V593" t="str">
            <v>N</v>
          </cell>
          <cell r="W593" t="str">
            <v>NL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 t="str">
            <v>A</v>
          </cell>
          <cell r="BU593" t="str">
            <v>INT</v>
          </cell>
          <cell r="BV593">
            <v>0</v>
          </cell>
          <cell r="BW593">
            <v>0</v>
          </cell>
          <cell r="BX593">
            <v>0</v>
          </cell>
          <cell r="BZ593">
            <v>0</v>
          </cell>
          <cell r="CB593">
            <v>528.79999999999995</v>
          </cell>
          <cell r="CC593">
            <v>528.79999999999995</v>
          </cell>
          <cell r="CD593">
            <v>528.79999999999995</v>
          </cell>
        </row>
        <row r="594">
          <cell r="A594">
            <v>1</v>
          </cell>
          <cell r="B594">
            <v>4</v>
          </cell>
          <cell r="C594" t="str">
            <v>DIC</v>
          </cell>
          <cell r="D594">
            <v>47818</v>
          </cell>
          <cell r="E594">
            <v>2030</v>
          </cell>
          <cell r="F594" t="str">
            <v>BIOENERGÍA DE NUEVO LEÓN</v>
          </cell>
          <cell r="H594" t="str">
            <v>BIO</v>
          </cell>
          <cell r="I594">
            <v>45.26</v>
          </cell>
          <cell r="J594">
            <v>45.26</v>
          </cell>
          <cell r="K594" t="str">
            <v>ABR</v>
          </cell>
          <cell r="L594">
            <v>2002</v>
          </cell>
          <cell r="M594" t="str">
            <v>NES</v>
          </cell>
          <cell r="N594" t="str">
            <v>MONTERREY</v>
          </cell>
          <cell r="O594" t="str">
            <v>TER</v>
          </cell>
          <cell r="P594">
            <v>37347</v>
          </cell>
          <cell r="Q594">
            <v>0</v>
          </cell>
          <cell r="R594">
            <v>0</v>
          </cell>
          <cell r="S594">
            <v>45.26</v>
          </cell>
          <cell r="T594">
            <v>0</v>
          </cell>
          <cell r="U594">
            <v>2030</v>
          </cell>
          <cell r="V594" t="str">
            <v>N</v>
          </cell>
          <cell r="W594" t="str">
            <v>NL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 t="str">
            <v>A</v>
          </cell>
          <cell r="BU594" t="str">
            <v>INT</v>
          </cell>
          <cell r="BV594">
            <v>0</v>
          </cell>
          <cell r="BW594">
            <v>0</v>
          </cell>
          <cell r="BX594">
            <v>0</v>
          </cell>
          <cell r="BZ594">
            <v>0</v>
          </cell>
          <cell r="CB594">
            <v>45.26</v>
          </cell>
          <cell r="CC594">
            <v>45.26</v>
          </cell>
          <cell r="CD594">
            <v>45.26</v>
          </cell>
        </row>
        <row r="595">
          <cell r="A595">
            <v>1</v>
          </cell>
          <cell r="B595">
            <v>4</v>
          </cell>
          <cell r="C595" t="str">
            <v>DIC</v>
          </cell>
          <cell r="D595">
            <v>47818</v>
          </cell>
          <cell r="E595">
            <v>2030</v>
          </cell>
          <cell r="F595" t="str">
            <v>ENERGÍA Y AGUA PURA DE COZUMEL</v>
          </cell>
          <cell r="H595" t="str">
            <v>CI</v>
          </cell>
          <cell r="I595">
            <v>12</v>
          </cell>
          <cell r="J595">
            <v>12</v>
          </cell>
          <cell r="K595" t="str">
            <v>ABR</v>
          </cell>
          <cell r="L595">
            <v>2002</v>
          </cell>
          <cell r="M595" t="str">
            <v>PEN</v>
          </cell>
          <cell r="N595" t="str">
            <v>CANCUN</v>
          </cell>
          <cell r="O595" t="str">
            <v>TER</v>
          </cell>
          <cell r="P595">
            <v>37347</v>
          </cell>
          <cell r="Q595">
            <v>0</v>
          </cell>
          <cell r="R595">
            <v>0</v>
          </cell>
          <cell r="S595">
            <v>12</v>
          </cell>
          <cell r="T595">
            <v>0</v>
          </cell>
          <cell r="U595">
            <v>2030</v>
          </cell>
          <cell r="V595" t="str">
            <v>S</v>
          </cell>
          <cell r="W595" t="str">
            <v>QROO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 t="str">
            <v>A</v>
          </cell>
          <cell r="BU595" t="str">
            <v>INT</v>
          </cell>
          <cell r="BV595">
            <v>0</v>
          </cell>
          <cell r="BW595">
            <v>0</v>
          </cell>
          <cell r="BX595">
            <v>0</v>
          </cell>
          <cell r="BZ595">
            <v>0</v>
          </cell>
          <cell r="CB595">
            <v>12</v>
          </cell>
          <cell r="CC595">
            <v>12</v>
          </cell>
          <cell r="CD595">
            <v>12</v>
          </cell>
        </row>
        <row r="596">
          <cell r="A596">
            <v>1</v>
          </cell>
          <cell r="B596">
            <v>4</v>
          </cell>
          <cell r="C596" t="str">
            <v>DIC</v>
          </cell>
          <cell r="D596">
            <v>47818</v>
          </cell>
          <cell r="E596">
            <v>2030</v>
          </cell>
          <cell r="F596" t="str">
            <v>ENERGÍA AZTECA VIII</v>
          </cell>
          <cell r="H596" t="str">
            <v>TG</v>
          </cell>
          <cell r="I596">
            <v>85.5</v>
          </cell>
          <cell r="J596">
            <v>85.5</v>
          </cell>
          <cell r="K596" t="str">
            <v>ABR</v>
          </cell>
          <cell r="L596">
            <v>2002</v>
          </cell>
          <cell r="M596" t="str">
            <v>OCC</v>
          </cell>
          <cell r="N596" t="str">
            <v>QUERETARO</v>
          </cell>
          <cell r="O596" t="str">
            <v>TER</v>
          </cell>
          <cell r="P596">
            <v>37347</v>
          </cell>
          <cell r="Q596">
            <v>0</v>
          </cell>
          <cell r="R596">
            <v>0</v>
          </cell>
          <cell r="S596">
            <v>85.5</v>
          </cell>
          <cell r="T596">
            <v>0</v>
          </cell>
          <cell r="U596">
            <v>2030</v>
          </cell>
          <cell r="V596" t="str">
            <v>S</v>
          </cell>
          <cell r="W596" t="str">
            <v>GTO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 t="str">
            <v>A</v>
          </cell>
          <cell r="BU596" t="str">
            <v>INT</v>
          </cell>
          <cell r="BV596">
            <v>0</v>
          </cell>
          <cell r="BW596">
            <v>0</v>
          </cell>
          <cell r="BX596">
            <v>0</v>
          </cell>
          <cell r="BZ596">
            <v>0</v>
          </cell>
          <cell r="CB596">
            <v>85.5</v>
          </cell>
          <cell r="CC596">
            <v>85.5</v>
          </cell>
          <cell r="CD596">
            <v>85.5</v>
          </cell>
        </row>
        <row r="597">
          <cell r="A597">
            <v>1</v>
          </cell>
          <cell r="B597">
            <v>4</v>
          </cell>
          <cell r="C597" t="str">
            <v>DIC</v>
          </cell>
          <cell r="D597">
            <v>47818</v>
          </cell>
          <cell r="E597">
            <v>2030</v>
          </cell>
          <cell r="F597" t="str">
            <v>TRACTEBEL (ENRON)</v>
          </cell>
          <cell r="H597" t="str">
            <v>CC</v>
          </cell>
          <cell r="I597">
            <v>229</v>
          </cell>
          <cell r="J597">
            <v>229</v>
          </cell>
          <cell r="K597" t="str">
            <v>ABR</v>
          </cell>
          <cell r="L597">
            <v>2002</v>
          </cell>
          <cell r="M597" t="str">
            <v>NES</v>
          </cell>
          <cell r="N597" t="str">
            <v>MONTERREY</v>
          </cell>
          <cell r="O597" t="str">
            <v>TER</v>
          </cell>
          <cell r="P597">
            <v>37347</v>
          </cell>
          <cell r="Q597">
            <v>0</v>
          </cell>
          <cell r="R597">
            <v>0</v>
          </cell>
          <cell r="S597">
            <v>229</v>
          </cell>
          <cell r="T597">
            <v>0</v>
          </cell>
          <cell r="U597">
            <v>2030</v>
          </cell>
          <cell r="V597" t="str">
            <v>N</v>
          </cell>
          <cell r="W597" t="str">
            <v>NL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 t="str">
            <v>A</v>
          </cell>
          <cell r="BU597" t="str">
            <v>INT</v>
          </cell>
          <cell r="BV597">
            <v>0</v>
          </cell>
          <cell r="BW597">
            <v>0</v>
          </cell>
          <cell r="BX597">
            <v>0</v>
          </cell>
          <cell r="BZ597">
            <v>0</v>
          </cell>
          <cell r="CB597">
            <v>229</v>
          </cell>
          <cell r="CC597">
            <v>229</v>
          </cell>
          <cell r="CD597">
            <v>229</v>
          </cell>
        </row>
        <row r="598">
          <cell r="A598">
            <v>1</v>
          </cell>
          <cell r="B598">
            <v>4</v>
          </cell>
          <cell r="C598" t="str">
            <v>DIC</v>
          </cell>
          <cell r="D598">
            <v>47818</v>
          </cell>
          <cell r="E598">
            <v>2030</v>
          </cell>
          <cell r="F598" t="str">
            <v>TERMOELÉCTRICA DEL GOLFO</v>
          </cell>
          <cell r="H598" t="str">
            <v>CQ</v>
          </cell>
          <cell r="I598">
            <v>284</v>
          </cell>
          <cell r="J598">
            <v>284</v>
          </cell>
          <cell r="K598" t="str">
            <v>ABR</v>
          </cell>
          <cell r="L598">
            <v>2002</v>
          </cell>
          <cell r="M598" t="str">
            <v>NES</v>
          </cell>
          <cell r="N598" t="str">
            <v>VALLES</v>
          </cell>
          <cell r="O598" t="str">
            <v>TER</v>
          </cell>
          <cell r="P598">
            <v>37347</v>
          </cell>
          <cell r="Q598">
            <v>0</v>
          </cell>
          <cell r="R598">
            <v>0</v>
          </cell>
          <cell r="S598">
            <v>284</v>
          </cell>
          <cell r="T598">
            <v>0</v>
          </cell>
          <cell r="U598">
            <v>2030</v>
          </cell>
          <cell r="V598" t="str">
            <v>N</v>
          </cell>
          <cell r="W598" t="str">
            <v>SLP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 t="str">
            <v>A</v>
          </cell>
          <cell r="BU598" t="str">
            <v>INT</v>
          </cell>
          <cell r="BV598">
            <v>0</v>
          </cell>
          <cell r="BW598">
            <v>0</v>
          </cell>
          <cell r="BX598">
            <v>0</v>
          </cell>
          <cell r="BZ598">
            <v>0</v>
          </cell>
          <cell r="CB598">
            <v>284</v>
          </cell>
          <cell r="CC598">
            <v>284</v>
          </cell>
          <cell r="CD598">
            <v>284</v>
          </cell>
        </row>
        <row r="599">
          <cell r="A599">
            <v>1</v>
          </cell>
          <cell r="B599">
            <v>1</v>
          </cell>
          <cell r="C599" t="str">
            <v>DIC</v>
          </cell>
          <cell r="D599">
            <v>47818</v>
          </cell>
          <cell r="E599">
            <v>2030</v>
          </cell>
          <cell r="F599" t="str">
            <v>PEMEX INDEPENDENCIA</v>
          </cell>
          <cell r="H599" t="str">
            <v>TG</v>
          </cell>
          <cell r="I599">
            <v>44.5</v>
          </cell>
          <cell r="J599">
            <v>44.5</v>
          </cell>
          <cell r="K599" t="str">
            <v>ENE</v>
          </cell>
          <cell r="L599">
            <v>2003</v>
          </cell>
          <cell r="M599" t="str">
            <v>ORI</v>
          </cell>
          <cell r="N599" t="str">
            <v>PUEBLA</v>
          </cell>
          <cell r="O599" t="str">
            <v>TER</v>
          </cell>
          <cell r="P599">
            <v>37622</v>
          </cell>
          <cell r="Q599">
            <v>0</v>
          </cell>
          <cell r="R599">
            <v>0</v>
          </cell>
          <cell r="S599">
            <v>44.5</v>
          </cell>
          <cell r="T599">
            <v>0</v>
          </cell>
          <cell r="U599">
            <v>2030</v>
          </cell>
          <cell r="V599" t="str">
            <v>S</v>
          </cell>
          <cell r="W599" t="str">
            <v>PUE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 t="str">
            <v>A</v>
          </cell>
          <cell r="BU599" t="str">
            <v>INT</v>
          </cell>
          <cell r="BV599">
            <v>0</v>
          </cell>
          <cell r="BW599">
            <v>0</v>
          </cell>
          <cell r="BX599">
            <v>0</v>
          </cell>
          <cell r="BZ599">
            <v>0</v>
          </cell>
          <cell r="CB599">
            <v>44.5</v>
          </cell>
          <cell r="CC599">
            <v>44.5</v>
          </cell>
          <cell r="CD599">
            <v>44.5</v>
          </cell>
        </row>
        <row r="600">
          <cell r="A600">
            <v>1</v>
          </cell>
          <cell r="B600">
            <v>1</v>
          </cell>
          <cell r="C600" t="str">
            <v>DIC</v>
          </cell>
          <cell r="D600">
            <v>47818</v>
          </cell>
          <cell r="E600">
            <v>2030</v>
          </cell>
          <cell r="F600" t="str">
            <v>PEMEX CACTUS</v>
          </cell>
          <cell r="H600" t="str">
            <v>TG</v>
          </cell>
          <cell r="I600">
            <v>27</v>
          </cell>
          <cell r="J600">
            <v>27</v>
          </cell>
          <cell r="K600" t="str">
            <v>ENE</v>
          </cell>
          <cell r="L600">
            <v>2003</v>
          </cell>
          <cell r="M600" t="str">
            <v>ORI</v>
          </cell>
          <cell r="N600" t="str">
            <v>TABASCO</v>
          </cell>
          <cell r="O600" t="str">
            <v>TER</v>
          </cell>
          <cell r="P600">
            <v>37622</v>
          </cell>
          <cell r="Q600">
            <v>0</v>
          </cell>
          <cell r="R600">
            <v>0</v>
          </cell>
          <cell r="S600">
            <v>27</v>
          </cell>
          <cell r="T600">
            <v>0</v>
          </cell>
          <cell r="U600">
            <v>2030</v>
          </cell>
          <cell r="V600" t="str">
            <v>S</v>
          </cell>
          <cell r="W600" t="str">
            <v>VER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 t="str">
            <v>A</v>
          </cell>
          <cell r="BU600" t="str">
            <v>INT</v>
          </cell>
          <cell r="BV600">
            <v>0</v>
          </cell>
          <cell r="BW600">
            <v>0</v>
          </cell>
          <cell r="BX600">
            <v>0</v>
          </cell>
          <cell r="BZ600">
            <v>0</v>
          </cell>
          <cell r="CB600">
            <v>27</v>
          </cell>
          <cell r="CC600">
            <v>27</v>
          </cell>
          <cell r="CD600">
            <v>27</v>
          </cell>
        </row>
        <row r="601">
          <cell r="A601">
            <v>1</v>
          </cell>
          <cell r="B601">
            <v>1</v>
          </cell>
          <cell r="C601" t="str">
            <v>DIC</v>
          </cell>
          <cell r="D601">
            <v>47818</v>
          </cell>
          <cell r="E601">
            <v>2030</v>
          </cell>
          <cell r="F601" t="str">
            <v>PEMEX MORELOS</v>
          </cell>
          <cell r="H601" t="str">
            <v>TG</v>
          </cell>
          <cell r="I601">
            <v>25.6</v>
          </cell>
          <cell r="J601">
            <v>25.6</v>
          </cell>
          <cell r="K601" t="str">
            <v>ENE</v>
          </cell>
          <cell r="L601">
            <v>2003</v>
          </cell>
          <cell r="M601" t="str">
            <v>ORI</v>
          </cell>
          <cell r="N601" t="str">
            <v>VERACRUZ</v>
          </cell>
          <cell r="O601" t="str">
            <v>TER</v>
          </cell>
          <cell r="P601">
            <v>37622</v>
          </cell>
          <cell r="Q601">
            <v>0</v>
          </cell>
          <cell r="R601">
            <v>0</v>
          </cell>
          <cell r="S601">
            <v>25.6</v>
          </cell>
          <cell r="T601">
            <v>0</v>
          </cell>
          <cell r="U601">
            <v>2030</v>
          </cell>
          <cell r="V601" t="str">
            <v>S</v>
          </cell>
          <cell r="W601" t="str">
            <v>VER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 t="str">
            <v>A</v>
          </cell>
          <cell r="BU601" t="str">
            <v>INT</v>
          </cell>
          <cell r="BV601">
            <v>0</v>
          </cell>
          <cell r="BW601">
            <v>0</v>
          </cell>
          <cell r="BX601">
            <v>0</v>
          </cell>
          <cell r="BZ601">
            <v>0</v>
          </cell>
          <cell r="CB601">
            <v>25.6</v>
          </cell>
          <cell r="CC601">
            <v>25.6</v>
          </cell>
          <cell r="CD601">
            <v>25.6</v>
          </cell>
        </row>
        <row r="602">
          <cell r="A602">
            <v>1</v>
          </cell>
          <cell r="B602">
            <v>1</v>
          </cell>
          <cell r="C602" t="str">
            <v>DIC</v>
          </cell>
          <cell r="D602">
            <v>47818</v>
          </cell>
          <cell r="E602">
            <v>2030</v>
          </cell>
          <cell r="F602" t="str">
            <v>PEMEX COZOLEACAQUE</v>
          </cell>
          <cell r="H602" t="str">
            <v>TG</v>
          </cell>
          <cell r="I602">
            <v>17</v>
          </cell>
          <cell r="J602">
            <v>17</v>
          </cell>
          <cell r="K602" t="str">
            <v>ENE</v>
          </cell>
          <cell r="L602">
            <v>2003</v>
          </cell>
          <cell r="M602" t="str">
            <v>ORI</v>
          </cell>
          <cell r="N602" t="str">
            <v>VERACRUZ</v>
          </cell>
          <cell r="O602" t="str">
            <v>TER</v>
          </cell>
          <cell r="P602">
            <v>37622</v>
          </cell>
          <cell r="Q602">
            <v>0</v>
          </cell>
          <cell r="R602">
            <v>0</v>
          </cell>
          <cell r="S602">
            <v>17</v>
          </cell>
          <cell r="T602">
            <v>0</v>
          </cell>
          <cell r="U602">
            <v>2030</v>
          </cell>
          <cell r="V602" t="str">
            <v>S</v>
          </cell>
          <cell r="W602" t="str">
            <v>VER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 t="str">
            <v>A</v>
          </cell>
          <cell r="BU602" t="str">
            <v>INT</v>
          </cell>
          <cell r="BV602">
            <v>0</v>
          </cell>
          <cell r="BW602">
            <v>0</v>
          </cell>
          <cell r="BX602">
            <v>0</v>
          </cell>
          <cell r="BZ602">
            <v>0</v>
          </cell>
          <cell r="CB602">
            <v>17</v>
          </cell>
          <cell r="CC602">
            <v>17</v>
          </cell>
          <cell r="CD602">
            <v>17</v>
          </cell>
        </row>
        <row r="603">
          <cell r="A603">
            <v>1</v>
          </cell>
          <cell r="B603">
            <v>1</v>
          </cell>
          <cell r="C603" t="str">
            <v>DIC</v>
          </cell>
          <cell r="D603">
            <v>47818</v>
          </cell>
          <cell r="E603">
            <v>2030</v>
          </cell>
          <cell r="F603" t="str">
            <v>TERMOELÉCTRICA PEÑOLES</v>
          </cell>
          <cell r="H603" t="str">
            <v>CQ</v>
          </cell>
          <cell r="I603">
            <v>284.39999999999998</v>
          </cell>
          <cell r="J603">
            <v>284.39999999999998</v>
          </cell>
          <cell r="K603" t="str">
            <v>ENE</v>
          </cell>
          <cell r="L603">
            <v>2003</v>
          </cell>
          <cell r="M603" t="str">
            <v>NES</v>
          </cell>
          <cell r="N603" t="str">
            <v>VALLES</v>
          </cell>
          <cell r="O603" t="str">
            <v>TER</v>
          </cell>
          <cell r="P603">
            <v>37622</v>
          </cell>
          <cell r="Q603">
            <v>0</v>
          </cell>
          <cell r="R603">
            <v>0</v>
          </cell>
          <cell r="S603">
            <v>284.39999999999998</v>
          </cell>
          <cell r="T603">
            <v>0</v>
          </cell>
          <cell r="U603">
            <v>2030</v>
          </cell>
          <cell r="V603" t="str">
            <v>N</v>
          </cell>
          <cell r="W603" t="str">
            <v>SLP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 t="str">
            <v>A</v>
          </cell>
          <cell r="BU603" t="str">
            <v>INT</v>
          </cell>
          <cell r="BV603">
            <v>0</v>
          </cell>
          <cell r="BW603">
            <v>0</v>
          </cell>
          <cell r="BX603">
            <v>0</v>
          </cell>
          <cell r="BZ603">
            <v>0</v>
          </cell>
          <cell r="CB603">
            <v>284.39999999999998</v>
          </cell>
          <cell r="CC603">
            <v>284.39999999999998</v>
          </cell>
          <cell r="CD603">
            <v>284.39999999999998</v>
          </cell>
        </row>
        <row r="604">
          <cell r="A604">
            <v>1</v>
          </cell>
          <cell r="B604">
            <v>1</v>
          </cell>
          <cell r="C604" t="str">
            <v>DIC</v>
          </cell>
          <cell r="D604">
            <v>47818</v>
          </cell>
          <cell r="E604">
            <v>2030</v>
          </cell>
          <cell r="F604" t="str">
            <v>PEMEX ESCOLIN</v>
          </cell>
          <cell r="H604" t="str">
            <v>TG</v>
          </cell>
          <cell r="I604">
            <v>28</v>
          </cell>
          <cell r="J604">
            <v>28</v>
          </cell>
          <cell r="K604" t="str">
            <v>ENE</v>
          </cell>
          <cell r="L604">
            <v>2003</v>
          </cell>
          <cell r="M604" t="str">
            <v>ORI</v>
          </cell>
          <cell r="N604" t="str">
            <v>VERACRUZ</v>
          </cell>
          <cell r="O604" t="str">
            <v>TER</v>
          </cell>
          <cell r="P604">
            <v>37622</v>
          </cell>
          <cell r="Q604">
            <v>0</v>
          </cell>
          <cell r="R604">
            <v>0</v>
          </cell>
          <cell r="S604">
            <v>28</v>
          </cell>
          <cell r="T604">
            <v>0</v>
          </cell>
          <cell r="U604">
            <v>2030</v>
          </cell>
          <cell r="V604" t="str">
            <v>S</v>
          </cell>
          <cell r="W604" t="str">
            <v>VER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 t="str">
            <v>A</v>
          </cell>
          <cell r="BU604" t="str">
            <v>INT</v>
          </cell>
          <cell r="BV604">
            <v>0</v>
          </cell>
          <cell r="BW604">
            <v>0</v>
          </cell>
          <cell r="BX604">
            <v>0</v>
          </cell>
          <cell r="BZ604">
            <v>0</v>
          </cell>
          <cell r="CB604">
            <v>28</v>
          </cell>
          <cell r="CC604">
            <v>28</v>
          </cell>
          <cell r="CD604">
            <v>28</v>
          </cell>
        </row>
        <row r="605">
          <cell r="A605">
            <v>1</v>
          </cell>
          <cell r="B605">
            <v>1</v>
          </cell>
          <cell r="C605" t="str">
            <v>DIC</v>
          </cell>
          <cell r="D605">
            <v>47818</v>
          </cell>
          <cell r="E605">
            <v>2030</v>
          </cell>
          <cell r="F605" t="str">
            <v>IMP. MEX. DE ENERGÍA SA DE CV</v>
          </cell>
          <cell r="H605" t="str">
            <v>CI</v>
          </cell>
          <cell r="I605">
            <v>14.6</v>
          </cell>
          <cell r="J605">
            <v>14.6</v>
          </cell>
          <cell r="K605" t="str">
            <v>ENE</v>
          </cell>
          <cell r="L605">
            <v>2003</v>
          </cell>
          <cell r="M605" t="str">
            <v>NES</v>
          </cell>
          <cell r="N605" t="str">
            <v>MONTERREY</v>
          </cell>
          <cell r="O605" t="str">
            <v>TER</v>
          </cell>
          <cell r="P605">
            <v>37622</v>
          </cell>
          <cell r="Q605">
            <v>0</v>
          </cell>
          <cell r="R605">
            <v>0</v>
          </cell>
          <cell r="S605">
            <v>14.6</v>
          </cell>
          <cell r="T605">
            <v>0</v>
          </cell>
          <cell r="U605">
            <v>2030</v>
          </cell>
          <cell r="V605" t="str">
            <v>N</v>
          </cell>
          <cell r="W605" t="str">
            <v>NL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 t="str">
            <v>A</v>
          </cell>
          <cell r="BU605" t="str">
            <v>INT</v>
          </cell>
          <cell r="BV605">
            <v>0</v>
          </cell>
          <cell r="BW605">
            <v>0</v>
          </cell>
          <cell r="BX605">
            <v>0</v>
          </cell>
          <cell r="BZ605">
            <v>0</v>
          </cell>
          <cell r="CB605">
            <v>14.6</v>
          </cell>
          <cell r="CC605">
            <v>14.6</v>
          </cell>
          <cell r="CD605">
            <v>14.6</v>
          </cell>
        </row>
        <row r="606">
          <cell r="A606">
            <v>1</v>
          </cell>
          <cell r="B606">
            <v>1</v>
          </cell>
          <cell r="C606" t="str">
            <v>DIC</v>
          </cell>
          <cell r="D606">
            <v>47818</v>
          </cell>
          <cell r="E606">
            <v>2030</v>
          </cell>
          <cell r="F606" t="str">
            <v>HIDROELÉC. DEL PACÍFICO (TROJES)</v>
          </cell>
          <cell r="H606" t="str">
            <v>HID</v>
          </cell>
          <cell r="I606">
            <v>17.100000000000001</v>
          </cell>
          <cell r="J606">
            <v>17.100000000000001</v>
          </cell>
          <cell r="K606" t="str">
            <v>ENE</v>
          </cell>
          <cell r="L606">
            <v>2003</v>
          </cell>
          <cell r="M606" t="str">
            <v>OCC</v>
          </cell>
          <cell r="N606" t="str">
            <v>GUADALAJA</v>
          </cell>
          <cell r="O606" t="str">
            <v>HID</v>
          </cell>
          <cell r="P606">
            <v>37622</v>
          </cell>
          <cell r="Q606">
            <v>0</v>
          </cell>
          <cell r="R606">
            <v>0</v>
          </cell>
          <cell r="S606">
            <v>17.100000000000001</v>
          </cell>
          <cell r="T606">
            <v>0</v>
          </cell>
          <cell r="U606">
            <v>2030</v>
          </cell>
          <cell r="V606" t="str">
            <v>S</v>
          </cell>
          <cell r="W606" t="str">
            <v>GUAD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 t="str">
            <v>A</v>
          </cell>
          <cell r="BU606" t="str">
            <v>INT</v>
          </cell>
          <cell r="BV606">
            <v>0</v>
          </cell>
          <cell r="BW606">
            <v>0</v>
          </cell>
          <cell r="BX606">
            <v>0</v>
          </cell>
          <cell r="BZ606">
            <v>0</v>
          </cell>
          <cell r="CB606">
            <v>17.100000000000001</v>
          </cell>
          <cell r="CC606">
            <v>17.100000000000001</v>
          </cell>
          <cell r="CD606">
            <v>17.100000000000001</v>
          </cell>
        </row>
        <row r="607">
          <cell r="A607">
            <v>1</v>
          </cell>
          <cell r="B607">
            <v>1</v>
          </cell>
          <cell r="C607" t="str">
            <v>DIC</v>
          </cell>
          <cell r="D607">
            <v>47818</v>
          </cell>
          <cell r="E607">
            <v>2030</v>
          </cell>
          <cell r="F607" t="str">
            <v>AGROGEN</v>
          </cell>
          <cell r="H607" t="str">
            <v>TG</v>
          </cell>
          <cell r="I607">
            <v>6</v>
          </cell>
          <cell r="J607">
            <v>6</v>
          </cell>
          <cell r="K607" t="str">
            <v>ENE</v>
          </cell>
          <cell r="L607">
            <v>2003</v>
          </cell>
          <cell r="M607" t="str">
            <v>OCC</v>
          </cell>
          <cell r="N607" t="str">
            <v>QUERETARO</v>
          </cell>
          <cell r="O607" t="str">
            <v>TER</v>
          </cell>
          <cell r="P607">
            <v>37622</v>
          </cell>
          <cell r="Q607">
            <v>0</v>
          </cell>
          <cell r="R607">
            <v>0</v>
          </cell>
          <cell r="S607">
            <v>6</v>
          </cell>
          <cell r="T607">
            <v>0</v>
          </cell>
          <cell r="U607">
            <v>2030</v>
          </cell>
          <cell r="V607" t="str">
            <v>S</v>
          </cell>
          <cell r="W607" t="str">
            <v>QUER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 t="str">
            <v>A</v>
          </cell>
          <cell r="BU607" t="str">
            <v>INT</v>
          </cell>
          <cell r="BV607">
            <v>0</v>
          </cell>
          <cell r="BW607">
            <v>0</v>
          </cell>
          <cell r="BX607">
            <v>0</v>
          </cell>
          <cell r="BZ607">
            <v>0</v>
          </cell>
          <cell r="CB607">
            <v>6</v>
          </cell>
          <cell r="CC607">
            <v>6</v>
          </cell>
          <cell r="CD607">
            <v>6</v>
          </cell>
        </row>
        <row r="608">
          <cell r="A608">
            <v>1</v>
          </cell>
          <cell r="B608">
            <v>1</v>
          </cell>
          <cell r="C608" t="str">
            <v>DIC</v>
          </cell>
          <cell r="D608">
            <v>47818</v>
          </cell>
          <cell r="E608">
            <v>2030</v>
          </cell>
          <cell r="F608" t="str">
            <v>ITALAISE</v>
          </cell>
          <cell r="H608" t="str">
            <v>TG</v>
          </cell>
          <cell r="I608">
            <v>1</v>
          </cell>
          <cell r="J608">
            <v>1</v>
          </cell>
          <cell r="K608" t="str">
            <v>ENE</v>
          </cell>
          <cell r="L608">
            <v>2003</v>
          </cell>
          <cell r="M608" t="str">
            <v>OCC</v>
          </cell>
          <cell r="N608" t="str">
            <v>QUERETARO</v>
          </cell>
          <cell r="O608" t="str">
            <v>TER</v>
          </cell>
          <cell r="P608">
            <v>37622</v>
          </cell>
          <cell r="Q608">
            <v>0</v>
          </cell>
          <cell r="R608">
            <v>0</v>
          </cell>
          <cell r="S608">
            <v>1</v>
          </cell>
          <cell r="T608">
            <v>0</v>
          </cell>
          <cell r="U608">
            <v>2030</v>
          </cell>
          <cell r="V608" t="str">
            <v>S</v>
          </cell>
          <cell r="W608" t="str">
            <v>QUER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 t="str">
            <v>A</v>
          </cell>
          <cell r="BU608" t="str">
            <v>INT</v>
          </cell>
          <cell r="BV608">
            <v>0</v>
          </cell>
          <cell r="BW608">
            <v>0</v>
          </cell>
          <cell r="BX608">
            <v>0</v>
          </cell>
          <cell r="BZ608">
            <v>0</v>
          </cell>
          <cell r="CB608">
            <v>1</v>
          </cell>
          <cell r="CC608">
            <v>1</v>
          </cell>
          <cell r="CD608">
            <v>1</v>
          </cell>
        </row>
        <row r="609">
          <cell r="A609">
            <v>1</v>
          </cell>
          <cell r="B609">
            <v>1</v>
          </cell>
          <cell r="C609" t="str">
            <v>DIC</v>
          </cell>
          <cell r="D609">
            <v>47818</v>
          </cell>
          <cell r="E609">
            <v>2030</v>
          </cell>
          <cell r="F609" t="str">
            <v>PEMEX L. CÁRDENAS</v>
          </cell>
          <cell r="H609" t="str">
            <v>TG</v>
          </cell>
          <cell r="I609">
            <v>5.19</v>
          </cell>
          <cell r="J609">
            <v>5.19</v>
          </cell>
          <cell r="K609" t="str">
            <v>ENE</v>
          </cell>
          <cell r="L609">
            <v>2003</v>
          </cell>
          <cell r="M609" t="str">
            <v>ORI</v>
          </cell>
          <cell r="N609" t="str">
            <v>COATZACOA</v>
          </cell>
          <cell r="O609" t="str">
            <v>TER</v>
          </cell>
          <cell r="P609">
            <v>37622</v>
          </cell>
          <cell r="Q609">
            <v>0</v>
          </cell>
          <cell r="R609">
            <v>0</v>
          </cell>
          <cell r="S609">
            <v>5.19</v>
          </cell>
          <cell r="T609">
            <v>0</v>
          </cell>
          <cell r="U609">
            <v>2030</v>
          </cell>
          <cell r="V609" t="str">
            <v>S</v>
          </cell>
          <cell r="W609" t="str">
            <v>VER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 t="str">
            <v>A</v>
          </cell>
          <cell r="BU609" t="str">
            <v>INT</v>
          </cell>
          <cell r="BV609">
            <v>0</v>
          </cell>
          <cell r="BW609">
            <v>0</v>
          </cell>
          <cell r="BX609">
            <v>0</v>
          </cell>
          <cell r="BZ609">
            <v>0</v>
          </cell>
          <cell r="CB609">
            <v>5.19</v>
          </cell>
          <cell r="CC609">
            <v>5.19</v>
          </cell>
          <cell r="CD609">
            <v>5.19</v>
          </cell>
        </row>
        <row r="610">
          <cell r="A610">
            <v>1</v>
          </cell>
          <cell r="B610">
            <v>1</v>
          </cell>
          <cell r="C610" t="str">
            <v>DIC</v>
          </cell>
          <cell r="D610">
            <v>47818</v>
          </cell>
          <cell r="E610">
            <v>2030</v>
          </cell>
          <cell r="F610" t="str">
            <v>PROV. DE ELECTR. OCCID (CHILATAN)</v>
          </cell>
          <cell r="H610" t="str">
            <v>HID</v>
          </cell>
          <cell r="I610">
            <v>31.36</v>
          </cell>
          <cell r="J610">
            <v>31.36</v>
          </cell>
          <cell r="K610" t="str">
            <v>ENE</v>
          </cell>
          <cell r="L610">
            <v>2003</v>
          </cell>
          <cell r="M610" t="str">
            <v>OCC</v>
          </cell>
          <cell r="N610" t="str">
            <v>GUADALAJA</v>
          </cell>
          <cell r="O610" t="str">
            <v>HID</v>
          </cell>
          <cell r="P610">
            <v>37622</v>
          </cell>
          <cell r="Q610">
            <v>0</v>
          </cell>
          <cell r="R610">
            <v>0</v>
          </cell>
          <cell r="S610">
            <v>31.36</v>
          </cell>
          <cell r="T610">
            <v>0</v>
          </cell>
          <cell r="U610">
            <v>2030</v>
          </cell>
          <cell r="V610" t="str">
            <v>S</v>
          </cell>
          <cell r="W610" t="str">
            <v>GUAD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 t="str">
            <v>A</v>
          </cell>
          <cell r="BU610" t="str">
            <v>INT</v>
          </cell>
          <cell r="BV610">
            <v>0</v>
          </cell>
          <cell r="BW610">
            <v>0</v>
          </cell>
          <cell r="BX610">
            <v>0</v>
          </cell>
          <cell r="BZ610">
            <v>0</v>
          </cell>
          <cell r="CB610">
            <v>31.36</v>
          </cell>
          <cell r="CC610">
            <v>31.36</v>
          </cell>
          <cell r="CD610">
            <v>31.36</v>
          </cell>
        </row>
        <row r="611">
          <cell r="A611">
            <v>1</v>
          </cell>
          <cell r="B611">
            <v>1</v>
          </cell>
          <cell r="C611" t="str">
            <v>DIC</v>
          </cell>
          <cell r="D611">
            <v>47818</v>
          </cell>
          <cell r="E611">
            <v>2030</v>
          </cell>
          <cell r="F611" t="str">
            <v>PEMEX PAJARITOS</v>
          </cell>
          <cell r="H611" t="str">
            <v>TG</v>
          </cell>
          <cell r="I611">
            <v>15.5</v>
          </cell>
          <cell r="J611">
            <v>15.5</v>
          </cell>
          <cell r="K611" t="str">
            <v>ENE</v>
          </cell>
          <cell r="L611">
            <v>2003</v>
          </cell>
          <cell r="M611" t="str">
            <v>ORI</v>
          </cell>
          <cell r="N611" t="str">
            <v>COATZACOA</v>
          </cell>
          <cell r="O611" t="str">
            <v>TER</v>
          </cell>
          <cell r="P611">
            <v>37622</v>
          </cell>
          <cell r="Q611">
            <v>0</v>
          </cell>
          <cell r="R611">
            <v>0</v>
          </cell>
          <cell r="S611">
            <v>15.5</v>
          </cell>
          <cell r="T611">
            <v>0</v>
          </cell>
          <cell r="U611">
            <v>2030</v>
          </cell>
          <cell r="V611" t="str">
            <v>S</v>
          </cell>
          <cell r="W611" t="str">
            <v>VER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 t="str">
            <v>A</v>
          </cell>
          <cell r="BU611" t="str">
            <v>INT</v>
          </cell>
          <cell r="BV611">
            <v>0</v>
          </cell>
          <cell r="BW611">
            <v>0</v>
          </cell>
          <cell r="BX611">
            <v>0</v>
          </cell>
          <cell r="BZ611">
            <v>0</v>
          </cell>
          <cell r="CB611">
            <v>15.5</v>
          </cell>
          <cell r="CC611">
            <v>15.5</v>
          </cell>
          <cell r="CD611">
            <v>15.5</v>
          </cell>
        </row>
        <row r="612">
          <cell r="A612">
            <v>1</v>
          </cell>
          <cell r="B612">
            <v>1</v>
          </cell>
          <cell r="C612" t="str">
            <v>DIC</v>
          </cell>
          <cell r="D612">
            <v>47818</v>
          </cell>
          <cell r="E612">
            <v>2030</v>
          </cell>
          <cell r="F612" t="str">
            <v>PEMEX LA VENTA</v>
          </cell>
          <cell r="H612" t="str">
            <v>TG</v>
          </cell>
          <cell r="I612">
            <v>14</v>
          </cell>
          <cell r="J612">
            <v>14</v>
          </cell>
          <cell r="K612" t="str">
            <v>ENE</v>
          </cell>
          <cell r="L612">
            <v>2003</v>
          </cell>
          <cell r="M612" t="str">
            <v>ORI</v>
          </cell>
          <cell r="N612" t="str">
            <v>TABASCO</v>
          </cell>
          <cell r="O612" t="str">
            <v>TER</v>
          </cell>
          <cell r="P612">
            <v>37622</v>
          </cell>
          <cell r="Q612">
            <v>0</v>
          </cell>
          <cell r="R612">
            <v>0</v>
          </cell>
          <cell r="S612">
            <v>14</v>
          </cell>
          <cell r="T612">
            <v>0</v>
          </cell>
          <cell r="U612">
            <v>2030</v>
          </cell>
          <cell r="V612" t="str">
            <v>S</v>
          </cell>
          <cell r="W612" t="str">
            <v>TAB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 t="str">
            <v>A</v>
          </cell>
          <cell r="BU612" t="str">
            <v>INT</v>
          </cell>
          <cell r="BV612">
            <v>0</v>
          </cell>
          <cell r="BW612">
            <v>0</v>
          </cell>
          <cell r="BX612">
            <v>0</v>
          </cell>
          <cell r="BZ612">
            <v>0</v>
          </cell>
          <cell r="CB612">
            <v>14</v>
          </cell>
          <cell r="CC612">
            <v>14</v>
          </cell>
          <cell r="CD612">
            <v>14</v>
          </cell>
        </row>
        <row r="613">
          <cell r="A613">
            <v>1</v>
          </cell>
          <cell r="B613">
            <v>1</v>
          </cell>
          <cell r="C613" t="str">
            <v>DIC</v>
          </cell>
          <cell r="D613">
            <v>47818</v>
          </cell>
          <cell r="E613">
            <v>2030</v>
          </cell>
          <cell r="F613" t="str">
            <v>GENERADORA PONDERCEL</v>
          </cell>
          <cell r="H613" t="str">
            <v>TG</v>
          </cell>
          <cell r="I613">
            <v>24.5</v>
          </cell>
          <cell r="J613">
            <v>24.5</v>
          </cell>
          <cell r="K613" t="str">
            <v>ENE</v>
          </cell>
          <cell r="L613">
            <v>2003</v>
          </cell>
          <cell r="M613" t="str">
            <v>NTE</v>
          </cell>
          <cell r="N613" t="str">
            <v>CHIHUAHUA</v>
          </cell>
          <cell r="O613" t="str">
            <v>TER</v>
          </cell>
          <cell r="P613">
            <v>37622</v>
          </cell>
          <cell r="Q613">
            <v>0</v>
          </cell>
          <cell r="R613">
            <v>0</v>
          </cell>
          <cell r="S613">
            <v>24.5</v>
          </cell>
          <cell r="T613">
            <v>0</v>
          </cell>
          <cell r="U613">
            <v>2030</v>
          </cell>
          <cell r="V613" t="str">
            <v>N</v>
          </cell>
          <cell r="W613" t="str">
            <v>CHIH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 t="str">
            <v>A</v>
          </cell>
          <cell r="BU613" t="str">
            <v>INT</v>
          </cell>
          <cell r="BV613">
            <v>0</v>
          </cell>
          <cell r="BW613">
            <v>0</v>
          </cell>
          <cell r="BX613">
            <v>0</v>
          </cell>
          <cell r="BZ613">
            <v>0</v>
          </cell>
          <cell r="CB613">
            <v>24.5</v>
          </cell>
          <cell r="CC613">
            <v>24.5</v>
          </cell>
          <cell r="CD613">
            <v>24.5</v>
          </cell>
        </row>
        <row r="614">
          <cell r="A614">
            <v>1</v>
          </cell>
          <cell r="B614">
            <v>1</v>
          </cell>
          <cell r="C614" t="str">
            <v>DIC</v>
          </cell>
          <cell r="D614">
            <v>47818</v>
          </cell>
          <cell r="E614">
            <v>2030</v>
          </cell>
          <cell r="F614" t="str">
            <v>BSM ENERGÍA D VERACRUZ</v>
          </cell>
          <cell r="H614" t="str">
            <v>BIO</v>
          </cell>
          <cell r="I614">
            <v>2.7</v>
          </cell>
          <cell r="J614">
            <v>2.7</v>
          </cell>
          <cell r="K614" t="str">
            <v>ENE</v>
          </cell>
          <cell r="L614">
            <v>2003</v>
          </cell>
          <cell r="M614" t="str">
            <v>ORI</v>
          </cell>
          <cell r="N614" t="str">
            <v>TEMASCAL</v>
          </cell>
          <cell r="O614" t="str">
            <v>TER</v>
          </cell>
          <cell r="P614">
            <v>37622</v>
          </cell>
          <cell r="Q614">
            <v>0</v>
          </cell>
          <cell r="R614">
            <v>0</v>
          </cell>
          <cell r="S614">
            <v>2.7</v>
          </cell>
          <cell r="T614">
            <v>0</v>
          </cell>
          <cell r="U614">
            <v>2030</v>
          </cell>
          <cell r="V614" t="str">
            <v>S</v>
          </cell>
          <cell r="W614" t="str">
            <v>VER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 t="str">
            <v>A</v>
          </cell>
          <cell r="BU614" t="str">
            <v>INT</v>
          </cell>
          <cell r="BV614">
            <v>0</v>
          </cell>
          <cell r="BW614">
            <v>0</v>
          </cell>
          <cell r="BX614">
            <v>0</v>
          </cell>
          <cell r="BZ614">
            <v>0</v>
          </cell>
          <cell r="CB614">
            <v>2.7</v>
          </cell>
          <cell r="CC614">
            <v>2.7</v>
          </cell>
          <cell r="CD614">
            <v>2.7</v>
          </cell>
        </row>
        <row r="615">
          <cell r="A615">
            <v>1</v>
          </cell>
          <cell r="B615">
            <v>1</v>
          </cell>
          <cell r="C615" t="str">
            <v>DIC</v>
          </cell>
          <cell r="D615">
            <v>47818</v>
          </cell>
          <cell r="E615">
            <v>2030</v>
          </cell>
          <cell r="F615" t="str">
            <v>PEMEX INDEPENDENCIA</v>
          </cell>
          <cell r="H615" t="str">
            <v>TG</v>
          </cell>
          <cell r="I615">
            <v>9.5</v>
          </cell>
          <cell r="J615">
            <v>9.5</v>
          </cell>
          <cell r="K615" t="str">
            <v>ENE</v>
          </cell>
          <cell r="L615">
            <v>2003</v>
          </cell>
          <cell r="M615" t="str">
            <v>ORI</v>
          </cell>
          <cell r="N615" t="str">
            <v>TEMASCAL</v>
          </cell>
          <cell r="O615" t="str">
            <v>TER</v>
          </cell>
          <cell r="P615">
            <v>37622</v>
          </cell>
          <cell r="Q615">
            <v>0</v>
          </cell>
          <cell r="R615">
            <v>0</v>
          </cell>
          <cell r="S615">
            <v>9.5</v>
          </cell>
          <cell r="T615">
            <v>0</v>
          </cell>
          <cell r="U615">
            <v>2030</v>
          </cell>
          <cell r="V615" t="str">
            <v>S</v>
          </cell>
          <cell r="W615" t="str">
            <v>VER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 t="str">
            <v>A</v>
          </cell>
          <cell r="BU615" t="str">
            <v>INT</v>
          </cell>
          <cell r="BV615">
            <v>0</v>
          </cell>
          <cell r="BW615">
            <v>0</v>
          </cell>
          <cell r="BX615">
            <v>0</v>
          </cell>
          <cell r="BZ615">
            <v>0</v>
          </cell>
          <cell r="CB615">
            <v>9.5</v>
          </cell>
          <cell r="CC615">
            <v>9.5</v>
          </cell>
          <cell r="CD615">
            <v>9.5</v>
          </cell>
        </row>
        <row r="616">
          <cell r="A616">
            <v>1</v>
          </cell>
          <cell r="B616">
            <v>9</v>
          </cell>
          <cell r="C616" t="str">
            <v>Abr</v>
          </cell>
          <cell r="D616">
            <v>47574</v>
          </cell>
          <cell r="E616">
            <v>2030</v>
          </cell>
          <cell r="F616" t="str">
            <v>HUINALÁ II</v>
          </cell>
          <cell r="G616">
            <v>2</v>
          </cell>
          <cell r="H616" t="str">
            <v>CC</v>
          </cell>
          <cell r="I616">
            <v>459.53100000000001</v>
          </cell>
          <cell r="J616">
            <v>459.53100000000001</v>
          </cell>
          <cell r="K616" t="str">
            <v>SEP</v>
          </cell>
          <cell r="L616">
            <v>2000</v>
          </cell>
          <cell r="M616" t="str">
            <v>NES</v>
          </cell>
          <cell r="N616" t="str">
            <v>MONTERREY</v>
          </cell>
          <cell r="O616" t="str">
            <v>TER</v>
          </cell>
          <cell r="P616">
            <v>36770</v>
          </cell>
          <cell r="Q616">
            <v>27.204235200000003</v>
          </cell>
          <cell r="R616">
            <v>14.0156955</v>
          </cell>
          <cell r="S616">
            <v>399.61737982536766</v>
          </cell>
          <cell r="T616">
            <v>3.3000000000000002E-2</v>
          </cell>
          <cell r="U616">
            <v>2030</v>
          </cell>
          <cell r="V616" t="str">
            <v>N</v>
          </cell>
          <cell r="W616" t="str">
            <v>NL</v>
          </cell>
          <cell r="X616">
            <v>7.8100000000000003E-2</v>
          </cell>
          <cell r="Y616">
            <v>7.8100000000000003E-2</v>
          </cell>
          <cell r="Z616">
            <v>5.6399999999999999E-2</v>
          </cell>
          <cell r="AA616">
            <v>5.6399999999999999E-2</v>
          </cell>
          <cell r="AB616">
            <v>1.2999999999999999E-2</v>
          </cell>
          <cell r="AC616">
            <v>1.2999999999999999E-2</v>
          </cell>
          <cell r="AD616">
            <v>1.2999999999999999E-2</v>
          </cell>
          <cell r="AE616">
            <v>0.1009</v>
          </cell>
          <cell r="AF616">
            <v>0.1009</v>
          </cell>
          <cell r="AG616">
            <v>7.8100000000000003E-2</v>
          </cell>
          <cell r="AH616">
            <v>7.8100000000000003E-2</v>
          </cell>
          <cell r="AI616">
            <v>0.1009</v>
          </cell>
          <cell r="AJ616">
            <v>3.0499999999999999E-2</v>
          </cell>
          <cell r="AK616">
            <v>3.0499999999999999E-2</v>
          </cell>
          <cell r="AL616">
            <v>3.0499999999999999E-2</v>
          </cell>
          <cell r="AM616">
            <v>3.0499999999999999E-2</v>
          </cell>
          <cell r="AN616">
            <v>3.0499999999999999E-2</v>
          </cell>
          <cell r="AO616">
            <v>3.0499999999999999E-2</v>
          </cell>
          <cell r="AP616">
            <v>3.0499999999999999E-2</v>
          </cell>
          <cell r="AQ616">
            <v>3.0499999999999999E-2</v>
          </cell>
          <cell r="AR616">
            <v>3.0499999999999999E-2</v>
          </cell>
          <cell r="AS616">
            <v>3.0499999999999999E-2</v>
          </cell>
          <cell r="AT616">
            <v>3.0499999999999999E-2</v>
          </cell>
          <cell r="AU616">
            <v>3.0499999999999999E-2</v>
          </cell>
          <cell r="AV616">
            <v>7.8100000000000003E-2</v>
          </cell>
          <cell r="AW616">
            <v>7.8100000000000003E-2</v>
          </cell>
          <cell r="AX616">
            <v>5.6399999999999999E-2</v>
          </cell>
          <cell r="AY616">
            <v>5.6399999999999999E-2</v>
          </cell>
          <cell r="AZ616">
            <v>1.2999999999999999E-2</v>
          </cell>
          <cell r="BA616">
            <v>1.2999999999999999E-2</v>
          </cell>
          <cell r="BB616">
            <v>1.2999999999999999E-2</v>
          </cell>
          <cell r="BC616">
            <v>0.1009</v>
          </cell>
          <cell r="BD616">
            <v>0.1009</v>
          </cell>
          <cell r="BE616">
            <v>7.8100000000000003E-2</v>
          </cell>
          <cell r="BF616">
            <v>7.8100000000000003E-2</v>
          </cell>
          <cell r="BG616">
            <v>0.1009</v>
          </cell>
          <cell r="BH616">
            <v>3.0499999999999999E-2</v>
          </cell>
          <cell r="BI616">
            <v>3.0499999999999999E-2</v>
          </cell>
          <cell r="BJ616">
            <v>3.0499999999999999E-2</v>
          </cell>
          <cell r="BK616">
            <v>3.0499999999999999E-2</v>
          </cell>
          <cell r="BL616">
            <v>3.0499999999999999E-2</v>
          </cell>
          <cell r="BM616">
            <v>3.0499999999999999E-2</v>
          </cell>
          <cell r="BN616">
            <v>3.0499999999999999E-2</v>
          </cell>
          <cell r="BO616">
            <v>3.0499999999999999E-2</v>
          </cell>
          <cell r="BP616">
            <v>3.0499999999999999E-2</v>
          </cell>
          <cell r="BQ616">
            <v>3.0499999999999999E-2</v>
          </cell>
          <cell r="BR616">
            <v>3.0499999999999999E-2</v>
          </cell>
          <cell r="BS616">
            <v>3.0499999999999999E-2</v>
          </cell>
          <cell r="BT616" t="str">
            <v>CFE</v>
          </cell>
          <cell r="BU616" t="str">
            <v>INT</v>
          </cell>
          <cell r="BV616">
            <v>27.204235200000003</v>
          </cell>
          <cell r="BW616">
            <v>27.204235200000003</v>
          </cell>
          <cell r="BX616">
            <v>32.709384974632307</v>
          </cell>
          <cell r="BY616">
            <v>0</v>
          </cell>
          <cell r="BZ616">
            <v>0</v>
          </cell>
          <cell r="CB616">
            <v>444.36647700000003</v>
          </cell>
          <cell r="CC616">
            <v>459.53100000000001</v>
          </cell>
          <cell r="CD616">
            <v>459.53100000000001</v>
          </cell>
        </row>
        <row r="617">
          <cell r="A617">
            <v>1</v>
          </cell>
          <cell r="B617">
            <v>3</v>
          </cell>
          <cell r="C617" t="str">
            <v>DIC</v>
          </cell>
          <cell r="D617">
            <v>47818</v>
          </cell>
          <cell r="E617">
            <v>2030</v>
          </cell>
          <cell r="F617" t="str">
            <v>LA LAGUNA II  PEE</v>
          </cell>
          <cell r="G617">
            <v>1</v>
          </cell>
          <cell r="H617" t="str">
            <v>CC</v>
          </cell>
          <cell r="I617">
            <v>498</v>
          </cell>
          <cell r="J617">
            <v>498</v>
          </cell>
          <cell r="K617" t="str">
            <v>MAR</v>
          </cell>
          <cell r="L617">
            <v>2005</v>
          </cell>
          <cell r="M617" t="str">
            <v>NTE</v>
          </cell>
          <cell r="N617" t="str">
            <v>LAGUNA</v>
          </cell>
          <cell r="O617" t="str">
            <v>TER</v>
          </cell>
          <cell r="P617">
            <v>38412</v>
          </cell>
          <cell r="Q617">
            <v>29.4816</v>
          </cell>
          <cell r="R617">
            <v>9.9600000000000009</v>
          </cell>
          <cell r="S617">
            <v>429.23233873085337</v>
          </cell>
          <cell r="T617">
            <v>3.3000000000000002E-2</v>
          </cell>
          <cell r="U617">
            <v>2030</v>
          </cell>
          <cell r="V617" t="str">
            <v>N</v>
          </cell>
          <cell r="W617" t="str">
            <v>CHIH</v>
          </cell>
          <cell r="X617">
            <v>0.05</v>
          </cell>
          <cell r="Y617">
            <v>0.05</v>
          </cell>
          <cell r="Z617">
            <v>0.04</v>
          </cell>
          <cell r="AA617">
            <v>0.04</v>
          </cell>
          <cell r="AB617">
            <v>0.02</v>
          </cell>
          <cell r="AC617">
            <v>0.02</v>
          </cell>
          <cell r="AD617">
            <v>0.03</v>
          </cell>
          <cell r="AE617">
            <v>0.03</v>
          </cell>
          <cell r="AF617">
            <v>0.04</v>
          </cell>
          <cell r="AG617">
            <v>0.05</v>
          </cell>
          <cell r="AH617">
            <v>0.05</v>
          </cell>
          <cell r="AI617">
            <v>0.03</v>
          </cell>
          <cell r="AJ617">
            <v>0.02</v>
          </cell>
          <cell r="AK617">
            <v>0.02</v>
          </cell>
          <cell r="AL617">
            <v>0.02</v>
          </cell>
          <cell r="AM617">
            <v>0.02</v>
          </cell>
          <cell r="AN617">
            <v>0.02</v>
          </cell>
          <cell r="AO617">
            <v>0.02</v>
          </cell>
          <cell r="AP617">
            <v>0.02</v>
          </cell>
          <cell r="AQ617">
            <v>0.02</v>
          </cell>
          <cell r="AR617">
            <v>0.02</v>
          </cell>
          <cell r="AS617">
            <v>0.02</v>
          </cell>
          <cell r="AT617">
            <v>0.02</v>
          </cell>
          <cell r="AU617">
            <v>0.02</v>
          </cell>
          <cell r="AV617">
            <v>0.05</v>
          </cell>
          <cell r="AW617">
            <v>0.05</v>
          </cell>
          <cell r="AX617">
            <v>0.04</v>
          </cell>
          <cell r="AY617">
            <v>0.04</v>
          </cell>
          <cell r="AZ617">
            <v>0.02</v>
          </cell>
          <cell r="BA617">
            <v>0.02</v>
          </cell>
          <cell r="BB617">
            <v>0.03</v>
          </cell>
          <cell r="BC617">
            <v>0.03</v>
          </cell>
          <cell r="BD617">
            <v>0.04</v>
          </cell>
          <cell r="BE617">
            <v>0.05</v>
          </cell>
          <cell r="BF617">
            <v>0.05</v>
          </cell>
          <cell r="BG617">
            <v>0.03</v>
          </cell>
          <cell r="BH617">
            <v>0.02</v>
          </cell>
          <cell r="BI617">
            <v>0.02</v>
          </cell>
          <cell r="BJ617">
            <v>0.02</v>
          </cell>
          <cell r="BK617">
            <v>0.02</v>
          </cell>
          <cell r="BL617">
            <v>0.02</v>
          </cell>
          <cell r="BM617">
            <v>0.02</v>
          </cell>
          <cell r="BN617">
            <v>0.02</v>
          </cell>
          <cell r="BO617">
            <v>0.02</v>
          </cell>
          <cell r="BP617">
            <v>0.02</v>
          </cell>
          <cell r="BQ617">
            <v>0.02</v>
          </cell>
          <cell r="BR617">
            <v>0.02</v>
          </cell>
          <cell r="BS617">
            <v>0.02</v>
          </cell>
          <cell r="BT617" t="str">
            <v>PEE</v>
          </cell>
          <cell r="BU617" t="str">
            <v>INT</v>
          </cell>
          <cell r="BV617">
            <v>29.4816</v>
          </cell>
          <cell r="BW617">
            <v>29.4816</v>
          </cell>
          <cell r="BX617">
            <v>39.286061269146607</v>
          </cell>
          <cell r="BY617">
            <v>0</v>
          </cell>
          <cell r="BZ617">
            <v>0</v>
          </cell>
          <cell r="CB617">
            <v>481.56599999999997</v>
          </cell>
          <cell r="CC617">
            <v>498</v>
          </cell>
          <cell r="CD617">
            <v>498</v>
          </cell>
        </row>
        <row r="618">
          <cell r="A618">
            <v>1</v>
          </cell>
          <cell r="B618">
            <v>7</v>
          </cell>
          <cell r="C618" t="str">
            <v>DIC</v>
          </cell>
          <cell r="D618">
            <v>47818</v>
          </cell>
          <cell r="E618">
            <v>2030</v>
          </cell>
          <cell r="F618" t="str">
            <v>LOS CABOS  MOVIL</v>
          </cell>
          <cell r="G618">
            <v>1</v>
          </cell>
          <cell r="H618" t="str">
            <v>DTG</v>
          </cell>
          <cell r="I618">
            <v>20</v>
          </cell>
          <cell r="J618">
            <v>20</v>
          </cell>
          <cell r="K618" t="str">
            <v>JUL</v>
          </cell>
          <cell r="L618">
            <v>2005</v>
          </cell>
          <cell r="M618" t="str">
            <v>BACS</v>
          </cell>
          <cell r="N618" t="str">
            <v>PAZ</v>
          </cell>
          <cell r="O618" t="str">
            <v>TER</v>
          </cell>
          <cell r="P618">
            <v>38534</v>
          </cell>
          <cell r="Q618">
            <v>0.90200000000000002</v>
          </cell>
          <cell r="R618">
            <v>2</v>
          </cell>
          <cell r="S618">
            <v>17.597999999999999</v>
          </cell>
          <cell r="T618">
            <v>2.1000000000000001E-2</v>
          </cell>
          <cell r="U618">
            <v>2030</v>
          </cell>
          <cell r="V618" t="str">
            <v>N</v>
          </cell>
          <cell r="W618" t="str">
            <v>BCS</v>
          </cell>
          <cell r="X618">
            <v>0.1</v>
          </cell>
          <cell r="Y618">
            <v>0.1</v>
          </cell>
          <cell r="Z618">
            <v>0.1</v>
          </cell>
          <cell r="AA618">
            <v>0.1</v>
          </cell>
          <cell r="AB618">
            <v>0.1</v>
          </cell>
          <cell r="AC618">
            <v>0.1</v>
          </cell>
          <cell r="AD618">
            <v>0.1</v>
          </cell>
          <cell r="AE618">
            <v>0.1</v>
          </cell>
          <cell r="AF618">
            <v>0.1</v>
          </cell>
          <cell r="AG618">
            <v>0.1</v>
          </cell>
          <cell r="AH618">
            <v>0.1</v>
          </cell>
          <cell r="AI618">
            <v>0.1</v>
          </cell>
          <cell r="AJ618">
            <v>0.1</v>
          </cell>
          <cell r="AK618">
            <v>0.1</v>
          </cell>
          <cell r="AL618">
            <v>0.1</v>
          </cell>
          <cell r="AM618">
            <v>0.1</v>
          </cell>
          <cell r="AN618">
            <v>0.1</v>
          </cell>
          <cell r="AO618">
            <v>0.1</v>
          </cell>
          <cell r="AP618">
            <v>0.1</v>
          </cell>
          <cell r="AQ618">
            <v>0.1</v>
          </cell>
          <cell r="AR618">
            <v>0.1</v>
          </cell>
          <cell r="AS618">
            <v>0.1</v>
          </cell>
          <cell r="AT618">
            <v>0.1</v>
          </cell>
          <cell r="AU618">
            <v>0.1</v>
          </cell>
          <cell r="AV618">
            <v>0.1</v>
          </cell>
          <cell r="AW618">
            <v>0.1</v>
          </cell>
          <cell r="AX618">
            <v>0.1</v>
          </cell>
          <cell r="AY618">
            <v>0.1</v>
          </cell>
          <cell r="AZ618">
            <v>0.1</v>
          </cell>
          <cell r="BA618">
            <v>0.1</v>
          </cell>
          <cell r="BB618">
            <v>0.1</v>
          </cell>
          <cell r="BC618">
            <v>0.1</v>
          </cell>
          <cell r="BD618">
            <v>0.1</v>
          </cell>
          <cell r="BE618">
            <v>0.1</v>
          </cell>
          <cell r="BF618">
            <v>0.1</v>
          </cell>
          <cell r="BG618">
            <v>0.1</v>
          </cell>
          <cell r="BH618">
            <v>0.1</v>
          </cell>
          <cell r="BI618">
            <v>0.1</v>
          </cell>
          <cell r="BJ618">
            <v>0.1</v>
          </cell>
          <cell r="BK618">
            <v>0.1</v>
          </cell>
          <cell r="BL618">
            <v>0.1</v>
          </cell>
          <cell r="BM618">
            <v>0.1</v>
          </cell>
          <cell r="BN618">
            <v>0.1</v>
          </cell>
          <cell r="BO618">
            <v>0.1</v>
          </cell>
          <cell r="BP618">
            <v>0.1</v>
          </cell>
          <cell r="BQ618">
            <v>0.1</v>
          </cell>
          <cell r="BR618">
            <v>0.1</v>
          </cell>
          <cell r="BS618">
            <v>0.1</v>
          </cell>
          <cell r="BT618" t="str">
            <v>CFE</v>
          </cell>
          <cell r="BU618" t="str">
            <v>BACS</v>
          </cell>
          <cell r="BV618">
            <v>0.90200000000000002</v>
          </cell>
          <cell r="BW618">
            <v>0.90200000000000002</v>
          </cell>
          <cell r="BX618">
            <v>1.5</v>
          </cell>
          <cell r="BZ618">
            <v>0</v>
          </cell>
          <cell r="CB618">
            <v>19.579999999999998</v>
          </cell>
          <cell r="CC618">
            <v>20</v>
          </cell>
          <cell r="CD618">
            <v>20</v>
          </cell>
        </row>
        <row r="619">
          <cell r="A619">
            <v>1</v>
          </cell>
          <cell r="B619">
            <v>9</v>
          </cell>
          <cell r="C619" t="str">
            <v>DIC</v>
          </cell>
          <cell r="D619">
            <v>47818</v>
          </cell>
          <cell r="E619">
            <v>2030</v>
          </cell>
          <cell r="F619" t="str">
            <v>TUXPAN V   PEE</v>
          </cell>
          <cell r="G619">
            <v>1</v>
          </cell>
          <cell r="H619" t="str">
            <v>CC</v>
          </cell>
          <cell r="I619">
            <v>495</v>
          </cell>
          <cell r="J619">
            <v>495</v>
          </cell>
          <cell r="K619" t="str">
            <v>SEP</v>
          </cell>
          <cell r="L619">
            <v>2006</v>
          </cell>
          <cell r="M619" t="str">
            <v>ORI</v>
          </cell>
          <cell r="N619" t="str">
            <v>POZARICA</v>
          </cell>
          <cell r="O619" t="str">
            <v>TER</v>
          </cell>
          <cell r="P619">
            <v>38961</v>
          </cell>
          <cell r="Q619">
            <v>29.304000000000002</v>
          </cell>
          <cell r="R619">
            <v>9.9</v>
          </cell>
          <cell r="S619">
            <v>426.64660175054706</v>
          </cell>
          <cell r="T619">
            <v>3.3000000000000002E-2</v>
          </cell>
          <cell r="U619">
            <v>2030</v>
          </cell>
          <cell r="V619" t="str">
            <v>S</v>
          </cell>
          <cell r="W619" t="str">
            <v>VER</v>
          </cell>
          <cell r="X619">
            <v>5.5E-2</v>
          </cell>
          <cell r="Y619">
            <v>5.5E-2</v>
          </cell>
          <cell r="Z619">
            <v>0.04</v>
          </cell>
          <cell r="AA619">
            <v>0.04</v>
          </cell>
          <cell r="AB619">
            <v>0.01</v>
          </cell>
          <cell r="AC619">
            <v>0.01</v>
          </cell>
          <cell r="AD619">
            <v>5.5E-2</v>
          </cell>
          <cell r="AE619">
            <v>0.04</v>
          </cell>
          <cell r="AF619">
            <v>0.04</v>
          </cell>
          <cell r="AG619">
            <v>5.5E-2</v>
          </cell>
          <cell r="AH619">
            <v>5.5E-2</v>
          </cell>
          <cell r="AI619">
            <v>0.04</v>
          </cell>
          <cell r="AJ619">
            <v>0.02</v>
          </cell>
          <cell r="AK619">
            <v>0.02</v>
          </cell>
          <cell r="AL619">
            <v>0.02</v>
          </cell>
          <cell r="AM619">
            <v>0.02</v>
          </cell>
          <cell r="AN619">
            <v>0.02</v>
          </cell>
          <cell r="AO619">
            <v>0.02</v>
          </cell>
          <cell r="AP619">
            <v>0.02</v>
          </cell>
          <cell r="AQ619">
            <v>0.02</v>
          </cell>
          <cell r="AR619">
            <v>0.02</v>
          </cell>
          <cell r="AS619">
            <v>0.02</v>
          </cell>
          <cell r="AT619">
            <v>0.02</v>
          </cell>
          <cell r="AU619">
            <v>0.02</v>
          </cell>
          <cell r="AV619">
            <v>5.5E-2</v>
          </cell>
          <cell r="AW619">
            <v>5.5E-2</v>
          </cell>
          <cell r="AX619">
            <v>0.04</v>
          </cell>
          <cell r="AY619">
            <v>0.04</v>
          </cell>
          <cell r="AZ619">
            <v>0.01</v>
          </cell>
          <cell r="BA619">
            <v>0.01</v>
          </cell>
          <cell r="BB619">
            <v>5.5E-2</v>
          </cell>
          <cell r="BC619">
            <v>0.04</v>
          </cell>
          <cell r="BD619">
            <v>0.04</v>
          </cell>
          <cell r="BE619">
            <v>5.5E-2</v>
          </cell>
          <cell r="BF619">
            <v>5.5E-2</v>
          </cell>
          <cell r="BG619">
            <v>0.04</v>
          </cell>
          <cell r="BH619">
            <v>0.02</v>
          </cell>
          <cell r="BI619">
            <v>0.02</v>
          </cell>
          <cell r="BJ619">
            <v>0.02</v>
          </cell>
          <cell r="BK619">
            <v>0.02</v>
          </cell>
          <cell r="BL619">
            <v>0.02</v>
          </cell>
          <cell r="BM619">
            <v>0.02</v>
          </cell>
          <cell r="BN619">
            <v>0.02</v>
          </cell>
          <cell r="BO619">
            <v>0.02</v>
          </cell>
          <cell r="BP619">
            <v>0.02</v>
          </cell>
          <cell r="BQ619">
            <v>0.02</v>
          </cell>
          <cell r="BR619">
            <v>0.02</v>
          </cell>
          <cell r="BS619">
            <v>0.02</v>
          </cell>
          <cell r="BT619" t="str">
            <v>PEE</v>
          </cell>
          <cell r="BU619" t="str">
            <v>INT</v>
          </cell>
          <cell r="BV619">
            <v>29.304000000000002</v>
          </cell>
          <cell r="BW619">
            <v>29.304000000000002</v>
          </cell>
          <cell r="BX619">
            <v>39.049398249452956</v>
          </cell>
          <cell r="BY619">
            <v>0</v>
          </cell>
          <cell r="BZ619">
            <v>0</v>
          </cell>
          <cell r="CB619">
            <v>478.66500000000002</v>
          </cell>
          <cell r="CC619">
            <v>495</v>
          </cell>
          <cell r="CD619">
            <v>495</v>
          </cell>
        </row>
        <row r="620">
          <cell r="A620">
            <v>1</v>
          </cell>
          <cell r="B620">
            <v>6</v>
          </cell>
          <cell r="C620" t="str">
            <v>DIC</v>
          </cell>
          <cell r="D620">
            <v>47818</v>
          </cell>
          <cell r="E620">
            <v>2030</v>
          </cell>
          <cell r="F620" t="str">
            <v>VALLADOLID III   PEE</v>
          </cell>
          <cell r="G620">
            <v>1</v>
          </cell>
          <cell r="H620" t="str">
            <v>CC</v>
          </cell>
          <cell r="I620">
            <v>525</v>
          </cell>
          <cell r="J620">
            <v>525</v>
          </cell>
          <cell r="K620" t="str">
            <v>JUN</v>
          </cell>
          <cell r="L620">
            <v>2006</v>
          </cell>
          <cell r="M620" t="str">
            <v>PEN</v>
          </cell>
          <cell r="N620" t="str">
            <v>MERIDA</v>
          </cell>
          <cell r="O620" t="str">
            <v>TER</v>
          </cell>
          <cell r="P620">
            <v>38869</v>
          </cell>
          <cell r="Q620">
            <v>31.080000000000002</v>
          </cell>
          <cell r="R620">
            <v>10.5</v>
          </cell>
          <cell r="S620">
            <v>452.50397155361054</v>
          </cell>
          <cell r="T620">
            <v>3.3000000000000002E-2</v>
          </cell>
          <cell r="U620">
            <v>2030</v>
          </cell>
          <cell r="V620" t="str">
            <v>S</v>
          </cell>
          <cell r="W620" t="str">
            <v>YUC</v>
          </cell>
          <cell r="X620">
            <v>4.4999999999999998E-2</v>
          </cell>
          <cell r="Y620">
            <v>4.4999999999999998E-2</v>
          </cell>
          <cell r="Z620">
            <v>0.04</v>
          </cell>
          <cell r="AA620">
            <v>0.04</v>
          </cell>
          <cell r="AB620">
            <v>0.03</v>
          </cell>
          <cell r="AC620">
            <v>0.03</v>
          </cell>
          <cell r="AD620">
            <v>0.03</v>
          </cell>
          <cell r="AE620">
            <v>0.04</v>
          </cell>
          <cell r="AF620">
            <v>0.04</v>
          </cell>
          <cell r="AG620">
            <v>4.4999999999999998E-2</v>
          </cell>
          <cell r="AH620">
            <v>4.4999999999999998E-2</v>
          </cell>
          <cell r="AI620">
            <v>0.04</v>
          </cell>
          <cell r="AJ620">
            <v>0.02</v>
          </cell>
          <cell r="AK620">
            <v>0.02</v>
          </cell>
          <cell r="AL620">
            <v>0.02</v>
          </cell>
          <cell r="AM620">
            <v>0.02</v>
          </cell>
          <cell r="AN620">
            <v>0.02</v>
          </cell>
          <cell r="AO620">
            <v>0.02</v>
          </cell>
          <cell r="AP620">
            <v>0.02</v>
          </cell>
          <cell r="AQ620">
            <v>0.02</v>
          </cell>
          <cell r="AR620">
            <v>0.02</v>
          </cell>
          <cell r="AS620">
            <v>0.02</v>
          </cell>
          <cell r="AT620">
            <v>0.02</v>
          </cell>
          <cell r="AU620">
            <v>0.02</v>
          </cell>
          <cell r="AV620">
            <v>4.4999999999999998E-2</v>
          </cell>
          <cell r="AW620">
            <v>4.4999999999999998E-2</v>
          </cell>
          <cell r="AX620">
            <v>0.04</v>
          </cell>
          <cell r="AY620">
            <v>0.04</v>
          </cell>
          <cell r="AZ620">
            <v>0.03</v>
          </cell>
          <cell r="BA620">
            <v>0.03</v>
          </cell>
          <cell r="BB620">
            <v>0.03</v>
          </cell>
          <cell r="BC620">
            <v>0.04</v>
          </cell>
          <cell r="BD620">
            <v>0.04</v>
          </cell>
          <cell r="BE620">
            <v>4.4999999999999998E-2</v>
          </cell>
          <cell r="BF620">
            <v>4.4999999999999998E-2</v>
          </cell>
          <cell r="BG620">
            <v>0.04</v>
          </cell>
          <cell r="BH620">
            <v>0.02</v>
          </cell>
          <cell r="BI620">
            <v>0.02</v>
          </cell>
          <cell r="BJ620">
            <v>0.02</v>
          </cell>
          <cell r="BK620">
            <v>0.02</v>
          </cell>
          <cell r="BL620">
            <v>0.02</v>
          </cell>
          <cell r="BM620">
            <v>0.02</v>
          </cell>
          <cell r="BN620">
            <v>0.02</v>
          </cell>
          <cell r="BO620">
            <v>0.02</v>
          </cell>
          <cell r="BP620">
            <v>0.02</v>
          </cell>
          <cell r="BQ620">
            <v>0.02</v>
          </cell>
          <cell r="BR620">
            <v>0.02</v>
          </cell>
          <cell r="BS620">
            <v>0.02</v>
          </cell>
          <cell r="BT620" t="str">
            <v>PEE</v>
          </cell>
          <cell r="BU620" t="str">
            <v>INT</v>
          </cell>
          <cell r="BV620">
            <v>31.080000000000002</v>
          </cell>
          <cell r="BW620">
            <v>31.080000000000002</v>
          </cell>
          <cell r="BX620">
            <v>41.416028446389497</v>
          </cell>
          <cell r="BY620">
            <v>0</v>
          </cell>
          <cell r="BZ620">
            <v>0</v>
          </cell>
          <cell r="CB620">
            <v>507.67500000000001</v>
          </cell>
          <cell r="CC620">
            <v>525</v>
          </cell>
          <cell r="CD620">
            <v>525</v>
          </cell>
        </row>
        <row r="621">
          <cell r="A621">
            <v>1</v>
          </cell>
          <cell r="B621">
            <v>5</v>
          </cell>
          <cell r="C621" t="str">
            <v>ABR</v>
          </cell>
          <cell r="D621">
            <v>44652</v>
          </cell>
          <cell r="E621">
            <v>2022</v>
          </cell>
          <cell r="F621" t="str">
            <v>CD.   DEL  CARMEN</v>
          </cell>
          <cell r="G621">
            <v>3</v>
          </cell>
          <cell r="H621" t="str">
            <v>DTG</v>
          </cell>
          <cell r="I621">
            <v>17</v>
          </cell>
          <cell r="J621">
            <v>17</v>
          </cell>
          <cell r="K621" t="str">
            <v>MAY</v>
          </cell>
          <cell r="L621">
            <v>2008</v>
          </cell>
          <cell r="M621" t="str">
            <v>PEN</v>
          </cell>
          <cell r="N621" t="str">
            <v>LERMA</v>
          </cell>
          <cell r="O621" t="str">
            <v>TER</v>
          </cell>
          <cell r="P621">
            <v>39569</v>
          </cell>
          <cell r="Q621">
            <v>0.76670000000000005</v>
          </cell>
          <cell r="R621">
            <v>1.1475</v>
          </cell>
          <cell r="S621">
            <v>15.023241169216551</v>
          </cell>
          <cell r="T621">
            <v>3.2000000000000001E-2</v>
          </cell>
          <cell r="U621">
            <v>2022</v>
          </cell>
          <cell r="V621" t="str">
            <v>S</v>
          </cell>
          <cell r="W621" t="str">
            <v>CAMP</v>
          </cell>
          <cell r="X621">
            <v>5.1999999999999998E-3</v>
          </cell>
          <cell r="Y621">
            <v>5.1999999999999998E-3</v>
          </cell>
          <cell r="Z621">
            <v>5.1999999999999998E-3</v>
          </cell>
          <cell r="AA621">
            <v>5.1999999999999998E-3</v>
          </cell>
          <cell r="AB621">
            <v>5.1999999999999998E-3</v>
          </cell>
          <cell r="AC621">
            <v>5.1999999999999998E-3</v>
          </cell>
          <cell r="AD621">
            <v>5.1999999999999998E-3</v>
          </cell>
          <cell r="AE621">
            <v>5.1999999999999998E-3</v>
          </cell>
          <cell r="AF621">
            <v>5.1999999999999998E-3</v>
          </cell>
          <cell r="AG621">
            <v>5.1999999999999998E-3</v>
          </cell>
          <cell r="AH621">
            <v>5.1999999999999998E-3</v>
          </cell>
          <cell r="AI621">
            <v>5.1999999999999998E-3</v>
          </cell>
          <cell r="AJ621">
            <v>6.7500000000000004E-2</v>
          </cell>
          <cell r="AK621">
            <v>6.7500000000000004E-2</v>
          </cell>
          <cell r="AL621">
            <v>6.7500000000000004E-2</v>
          </cell>
          <cell r="AM621">
            <v>6.7500000000000004E-2</v>
          </cell>
          <cell r="AN621">
            <v>6.7500000000000004E-2</v>
          </cell>
          <cell r="AO621">
            <v>6.7500000000000004E-2</v>
          </cell>
          <cell r="AP621">
            <v>6.7500000000000004E-2</v>
          </cell>
          <cell r="AQ621">
            <v>6.7500000000000004E-2</v>
          </cell>
          <cell r="AR621">
            <v>6.7500000000000004E-2</v>
          </cell>
          <cell r="AS621">
            <v>6.7500000000000004E-2</v>
          </cell>
          <cell r="AT621">
            <v>6.7500000000000004E-2</v>
          </cell>
          <cell r="AU621">
            <v>6.7500000000000004E-2</v>
          </cell>
          <cell r="AV621">
            <v>5.1999999999999998E-3</v>
          </cell>
          <cell r="AW621">
            <v>5.1999999999999998E-3</v>
          </cell>
          <cell r="AX621">
            <v>5.1999999999999998E-3</v>
          </cell>
          <cell r="AY621">
            <v>5.1999999999999998E-3</v>
          </cell>
          <cell r="AZ621">
            <v>5.1999999999999998E-3</v>
          </cell>
          <cell r="BA621">
            <v>5.1999999999999998E-3</v>
          </cell>
          <cell r="BB621">
            <v>5.1999999999999998E-3</v>
          </cell>
          <cell r="BC621">
            <v>5.1999999999999998E-3</v>
          </cell>
          <cell r="BD621">
            <v>5.1999999999999998E-3</v>
          </cell>
          <cell r="BE621">
            <v>5.1999999999999998E-3</v>
          </cell>
          <cell r="BF621">
            <v>5.1999999999999998E-3</v>
          </cell>
          <cell r="BG621">
            <v>5.1999999999999998E-3</v>
          </cell>
          <cell r="BH621">
            <v>6.7500000000000004E-2</v>
          </cell>
          <cell r="BI621">
            <v>6.7500000000000004E-2</v>
          </cell>
          <cell r="BJ621">
            <v>6.7500000000000004E-2</v>
          </cell>
          <cell r="BK621">
            <v>6.7500000000000004E-2</v>
          </cell>
          <cell r="BL621">
            <v>6.7500000000000004E-2</v>
          </cell>
          <cell r="BM621">
            <v>6.7500000000000004E-2</v>
          </cell>
          <cell r="BN621">
            <v>6.7500000000000004E-2</v>
          </cell>
          <cell r="BO621">
            <v>6.7500000000000004E-2</v>
          </cell>
          <cell r="BP621">
            <v>6.7500000000000004E-2</v>
          </cell>
          <cell r="BQ621">
            <v>6.7500000000000004E-2</v>
          </cell>
          <cell r="BR621">
            <v>6.7500000000000004E-2</v>
          </cell>
          <cell r="BS621">
            <v>6.7500000000000004E-2</v>
          </cell>
          <cell r="BT621" t="str">
            <v>CFE</v>
          </cell>
          <cell r="BU621" t="str">
            <v>INT</v>
          </cell>
          <cell r="BV621">
            <v>0.76670000000000005</v>
          </cell>
          <cell r="BW621">
            <v>0.76670000000000005</v>
          </cell>
          <cell r="BX621">
            <v>1.2100588307834492</v>
          </cell>
          <cell r="BZ621">
            <v>0</v>
          </cell>
          <cell r="CB621">
            <v>16.456</v>
          </cell>
          <cell r="CC621">
            <v>17</v>
          </cell>
          <cell r="CD621">
            <v>17</v>
          </cell>
        </row>
        <row r="622">
          <cell r="A622">
            <v>1</v>
          </cell>
          <cell r="B622">
            <v>10</v>
          </cell>
          <cell r="C622" t="str">
            <v>DIC</v>
          </cell>
          <cell r="D622">
            <v>47818</v>
          </cell>
          <cell r="E622">
            <v>2030</v>
          </cell>
          <cell r="F622" t="str">
            <v>ALTAMIRA V PEE</v>
          </cell>
          <cell r="G622">
            <v>1</v>
          </cell>
          <cell r="H622" t="str">
            <v>CC</v>
          </cell>
          <cell r="I622">
            <v>1121</v>
          </cell>
          <cell r="J622">
            <v>1121</v>
          </cell>
          <cell r="K622" t="str">
            <v>OCT</v>
          </cell>
          <cell r="L622">
            <v>2006</v>
          </cell>
          <cell r="M622" t="str">
            <v>NES</v>
          </cell>
          <cell r="N622" t="str">
            <v>HUASTECA</v>
          </cell>
          <cell r="O622" t="str">
            <v>TER</v>
          </cell>
          <cell r="P622">
            <v>38991</v>
          </cell>
          <cell r="Q622">
            <v>66.363200000000006</v>
          </cell>
          <cell r="R622">
            <v>22.42</v>
          </cell>
          <cell r="S622">
            <v>966.20371830780448</v>
          </cell>
          <cell r="T622">
            <v>3.3000000000000002E-2</v>
          </cell>
          <cell r="U622">
            <v>2030</v>
          </cell>
          <cell r="V622" t="str">
            <v>N</v>
          </cell>
          <cell r="W622" t="str">
            <v>TAMS</v>
          </cell>
          <cell r="X622">
            <v>2.5000000000000001E-2</v>
          </cell>
          <cell r="Y622">
            <v>2.5000000000000001E-2</v>
          </cell>
          <cell r="Z622">
            <v>0.02</v>
          </cell>
          <cell r="AA622">
            <v>0.02</v>
          </cell>
          <cell r="AB622">
            <v>0.01</v>
          </cell>
          <cell r="AC622">
            <v>0.01</v>
          </cell>
          <cell r="AD622">
            <v>0.02</v>
          </cell>
          <cell r="AE622">
            <v>0.02</v>
          </cell>
          <cell r="AF622">
            <v>0.02</v>
          </cell>
          <cell r="AG622">
            <v>2.5000000000000001E-2</v>
          </cell>
          <cell r="AH622">
            <v>2.5000000000000001E-2</v>
          </cell>
          <cell r="AI622">
            <v>0.02</v>
          </cell>
          <cell r="AJ622">
            <v>0.02</v>
          </cell>
          <cell r="AK622">
            <v>0.02</v>
          </cell>
          <cell r="AL622">
            <v>0.02</v>
          </cell>
          <cell r="AM622">
            <v>0.02</v>
          </cell>
          <cell r="AN622">
            <v>0.02</v>
          </cell>
          <cell r="AO622">
            <v>0.02</v>
          </cell>
          <cell r="AP622">
            <v>0.02</v>
          </cell>
          <cell r="AQ622">
            <v>0.02</v>
          </cell>
          <cell r="AR622">
            <v>0.02</v>
          </cell>
          <cell r="AS622">
            <v>0.02</v>
          </cell>
          <cell r="AT622">
            <v>0.02</v>
          </cell>
          <cell r="AU622">
            <v>0.02</v>
          </cell>
          <cell r="AV622">
            <v>2.5000000000000001E-2</v>
          </cell>
          <cell r="AW622">
            <v>2.5000000000000001E-2</v>
          </cell>
          <cell r="AX622">
            <v>0.02</v>
          </cell>
          <cell r="AY622">
            <v>0.02</v>
          </cell>
          <cell r="AZ622">
            <v>0.01</v>
          </cell>
          <cell r="BA622">
            <v>0.01</v>
          </cell>
          <cell r="BB622">
            <v>0.02</v>
          </cell>
          <cell r="BC622">
            <v>0.02</v>
          </cell>
          <cell r="BD622">
            <v>0.02</v>
          </cell>
          <cell r="BE622">
            <v>2.5000000000000001E-2</v>
          </cell>
          <cell r="BF622">
            <v>2.5000000000000001E-2</v>
          </cell>
          <cell r="BG622">
            <v>0.02</v>
          </cell>
          <cell r="BH622">
            <v>0.02</v>
          </cell>
          <cell r="BI622">
            <v>0.02</v>
          </cell>
          <cell r="BJ622">
            <v>0.02</v>
          </cell>
          <cell r="BK622">
            <v>0.02</v>
          </cell>
          <cell r="BL622">
            <v>0.02</v>
          </cell>
          <cell r="BM622">
            <v>0.02</v>
          </cell>
          <cell r="BN622">
            <v>0.02</v>
          </cell>
          <cell r="BO622">
            <v>0.02</v>
          </cell>
          <cell r="BP622">
            <v>0.02</v>
          </cell>
          <cell r="BQ622">
            <v>0.02</v>
          </cell>
          <cell r="BR622">
            <v>0.02</v>
          </cell>
          <cell r="BS622">
            <v>0.02</v>
          </cell>
          <cell r="BT622" t="str">
            <v>PEE</v>
          </cell>
          <cell r="BU622" t="str">
            <v>INT</v>
          </cell>
          <cell r="BV622">
            <v>66.363200000000006</v>
          </cell>
          <cell r="BW622">
            <v>66.363200000000006</v>
          </cell>
          <cell r="BX622">
            <v>88.433081692195486</v>
          </cell>
          <cell r="BY622">
            <v>0</v>
          </cell>
          <cell r="BZ622">
            <v>0</v>
          </cell>
          <cell r="CB622">
            <v>1084.0070000000001</v>
          </cell>
          <cell r="CC622">
            <v>1121</v>
          </cell>
          <cell r="CD622">
            <v>1121</v>
          </cell>
        </row>
        <row r="623">
          <cell r="A623">
            <v>1</v>
          </cell>
          <cell r="B623">
            <v>10</v>
          </cell>
          <cell r="C623" t="str">
            <v>ABR</v>
          </cell>
          <cell r="D623">
            <v>42461</v>
          </cell>
          <cell r="E623">
            <v>2016</v>
          </cell>
          <cell r="F623" t="str">
            <v>LOS CABOS</v>
          </cell>
          <cell r="G623">
            <v>3</v>
          </cell>
          <cell r="H623" t="str">
            <v>DTG</v>
          </cell>
          <cell r="I623">
            <v>27.23</v>
          </cell>
          <cell r="J623">
            <v>27.23</v>
          </cell>
          <cell r="K623" t="str">
            <v>OCT</v>
          </cell>
          <cell r="L623">
            <v>1980</v>
          </cell>
          <cell r="M623" t="str">
            <v>BACS</v>
          </cell>
          <cell r="N623" t="str">
            <v>CABOS</v>
          </cell>
          <cell r="O623" t="str">
            <v>TER</v>
          </cell>
          <cell r="P623">
            <v>29495</v>
          </cell>
          <cell r="Q623">
            <v>1.228073</v>
          </cell>
          <cell r="R623">
            <v>1.0891999999999999</v>
          </cell>
          <cell r="S623">
            <v>23.959677000000003</v>
          </cell>
          <cell r="T623">
            <v>3.2000000000000001E-2</v>
          </cell>
          <cell r="U623">
            <v>2016</v>
          </cell>
          <cell r="V623" t="str">
            <v>N</v>
          </cell>
          <cell r="W623" t="str">
            <v>BCS</v>
          </cell>
          <cell r="X623">
            <v>0.06</v>
          </cell>
          <cell r="Y623">
            <v>0.06</v>
          </cell>
          <cell r="Z623">
            <v>0.06</v>
          </cell>
          <cell r="AA623">
            <v>0.06</v>
          </cell>
          <cell r="AB623">
            <v>0.06</v>
          </cell>
          <cell r="AC623">
            <v>0.06</v>
          </cell>
          <cell r="AD623">
            <v>0.06</v>
          </cell>
          <cell r="AE623">
            <v>0.06</v>
          </cell>
          <cell r="AF623">
            <v>0.06</v>
          </cell>
          <cell r="AG623">
            <v>0.06</v>
          </cell>
          <cell r="AH623">
            <v>0.06</v>
          </cell>
          <cell r="AI623">
            <v>0.06</v>
          </cell>
          <cell r="AJ623">
            <v>0.04</v>
          </cell>
          <cell r="AK623">
            <v>0.04</v>
          </cell>
          <cell r="AL623">
            <v>0.04</v>
          </cell>
          <cell r="AM623">
            <v>0.04</v>
          </cell>
          <cell r="AN623">
            <v>0.04</v>
          </cell>
          <cell r="AO623">
            <v>0.04</v>
          </cell>
          <cell r="AP623">
            <v>0.04</v>
          </cell>
          <cell r="AQ623">
            <v>0.04</v>
          </cell>
          <cell r="AR623">
            <v>0.04</v>
          </cell>
          <cell r="AS623">
            <v>0.04</v>
          </cell>
          <cell r="AT623">
            <v>0.04</v>
          </cell>
          <cell r="AU623">
            <v>0.04</v>
          </cell>
          <cell r="AV623">
            <v>0.06</v>
          </cell>
          <cell r="AW623">
            <v>0.06</v>
          </cell>
          <cell r="AX623">
            <v>0.06</v>
          </cell>
          <cell r="AY623">
            <v>0.06</v>
          </cell>
          <cell r="AZ623">
            <v>0.06</v>
          </cell>
          <cell r="BA623">
            <v>0.06</v>
          </cell>
          <cell r="BB623">
            <v>0.06</v>
          </cell>
          <cell r="BC623">
            <v>0.06</v>
          </cell>
          <cell r="BD623">
            <v>0.06</v>
          </cell>
          <cell r="BE623">
            <v>0.06</v>
          </cell>
          <cell r="BF623">
            <v>0.06</v>
          </cell>
          <cell r="BG623">
            <v>0.06</v>
          </cell>
          <cell r="BH623">
            <v>0.04</v>
          </cell>
          <cell r="BI623">
            <v>0.04</v>
          </cell>
          <cell r="BJ623">
            <v>0.04</v>
          </cell>
          <cell r="BK623">
            <v>0.04</v>
          </cell>
          <cell r="BL623">
            <v>0.04</v>
          </cell>
          <cell r="BM623">
            <v>0.04</v>
          </cell>
          <cell r="BN623">
            <v>0.04</v>
          </cell>
          <cell r="BO623">
            <v>0.04</v>
          </cell>
          <cell r="BP623">
            <v>0.04</v>
          </cell>
          <cell r="BQ623">
            <v>0.04</v>
          </cell>
          <cell r="BR623">
            <v>0.04</v>
          </cell>
          <cell r="BS623">
            <v>0.04</v>
          </cell>
          <cell r="BT623" t="str">
            <v>CFE</v>
          </cell>
          <cell r="BU623" t="str">
            <v>BACS</v>
          </cell>
          <cell r="BV623">
            <v>1.228073</v>
          </cell>
          <cell r="BW623">
            <v>1.228073</v>
          </cell>
          <cell r="BX623">
            <v>2.0422500000000001</v>
          </cell>
          <cell r="BZ623">
            <v>0</v>
          </cell>
          <cell r="CB623">
            <v>26.358640000000001</v>
          </cell>
          <cell r="CC623">
            <v>27.23</v>
          </cell>
          <cell r="CD623">
            <v>27.23</v>
          </cell>
        </row>
        <row r="624">
          <cell r="A624">
            <v>1</v>
          </cell>
          <cell r="B624">
            <v>12</v>
          </cell>
          <cell r="C624" t="str">
            <v>DIC</v>
          </cell>
          <cell r="D624">
            <v>47818</v>
          </cell>
          <cell r="E624">
            <v>2030</v>
          </cell>
          <cell r="F624" t="str">
            <v>CHIHUAHUA II (ENCINOS)</v>
          </cell>
          <cell r="G624">
            <v>5</v>
          </cell>
          <cell r="H624" t="str">
            <v>CC</v>
          </cell>
          <cell r="I624">
            <v>65.34</v>
          </cell>
          <cell r="J624">
            <v>65.34</v>
          </cell>
          <cell r="K624" t="str">
            <v>DIC</v>
          </cell>
          <cell r="L624">
            <v>2006</v>
          </cell>
          <cell r="M624" t="str">
            <v>NTE</v>
          </cell>
          <cell r="N624" t="str">
            <v>CHIHUAHUA</v>
          </cell>
          <cell r="O624" t="str">
            <v>TER</v>
          </cell>
          <cell r="P624">
            <v>39052</v>
          </cell>
          <cell r="Q624">
            <v>3.8681280000000005</v>
          </cell>
          <cell r="R624">
            <v>1.123848</v>
          </cell>
          <cell r="S624">
            <v>56.82097529391821</v>
          </cell>
          <cell r="T624">
            <v>3.3000000000000002E-2</v>
          </cell>
          <cell r="U624">
            <v>2030</v>
          </cell>
          <cell r="V624" t="str">
            <v>N</v>
          </cell>
          <cell r="W624" t="str">
            <v>CHIH</v>
          </cell>
          <cell r="X624">
            <v>7.5050000000000006E-2</v>
          </cell>
          <cell r="Y624">
            <v>7.5050000000000006E-2</v>
          </cell>
          <cell r="Z624">
            <v>5.67E-2</v>
          </cell>
          <cell r="AA624">
            <v>5.67E-2</v>
          </cell>
          <cell r="AB624">
            <v>0.02</v>
          </cell>
          <cell r="AC624">
            <v>0.02</v>
          </cell>
          <cell r="AD624">
            <v>0.03</v>
          </cell>
          <cell r="AE624">
            <v>0.03</v>
          </cell>
          <cell r="AF624">
            <v>5.67E-2</v>
          </cell>
          <cell r="AG624">
            <v>7.5050000000000006E-2</v>
          </cell>
          <cell r="AH624">
            <v>7.5050000000000006E-2</v>
          </cell>
          <cell r="AI624">
            <v>0.03</v>
          </cell>
          <cell r="AJ624">
            <v>1.72E-2</v>
          </cell>
          <cell r="AK624">
            <v>1.72E-2</v>
          </cell>
          <cell r="AL624">
            <v>1.72E-2</v>
          </cell>
          <cell r="AM624">
            <v>1.72E-2</v>
          </cell>
          <cell r="AN624">
            <v>1.72E-2</v>
          </cell>
          <cell r="AO624">
            <v>1.72E-2</v>
          </cell>
          <cell r="AP624">
            <v>1.72E-2</v>
          </cell>
          <cell r="AQ624">
            <v>1.72E-2</v>
          </cell>
          <cell r="AR624">
            <v>1.72E-2</v>
          </cell>
          <cell r="AS624">
            <v>1.72E-2</v>
          </cell>
          <cell r="AT624">
            <v>1.72E-2</v>
          </cell>
          <cell r="AU624">
            <v>1.72E-2</v>
          </cell>
          <cell r="AV624">
            <v>7.5050000000000006E-2</v>
          </cell>
          <cell r="AW624">
            <v>7.5050000000000006E-2</v>
          </cell>
          <cell r="AX624">
            <v>5.67E-2</v>
          </cell>
          <cell r="AY624">
            <v>5.67E-2</v>
          </cell>
          <cell r="AZ624">
            <v>0.02</v>
          </cell>
          <cell r="BA624">
            <v>0.02</v>
          </cell>
          <cell r="BB624">
            <v>0.03</v>
          </cell>
          <cell r="BC624">
            <v>0.03</v>
          </cell>
          <cell r="BD624">
            <v>5.67E-2</v>
          </cell>
          <cell r="BE624">
            <v>7.5050000000000006E-2</v>
          </cell>
          <cell r="BF624">
            <v>7.5050000000000006E-2</v>
          </cell>
          <cell r="BG624">
            <v>0.03</v>
          </cell>
          <cell r="BH624">
            <v>1.72E-2</v>
          </cell>
          <cell r="BI624">
            <v>1.72E-2</v>
          </cell>
          <cell r="BJ624">
            <v>1.72E-2</v>
          </cell>
          <cell r="BK624">
            <v>1.72E-2</v>
          </cell>
          <cell r="BL624">
            <v>1.72E-2</v>
          </cell>
          <cell r="BM624">
            <v>1.72E-2</v>
          </cell>
          <cell r="BN624">
            <v>1.72E-2</v>
          </cell>
          <cell r="BO624">
            <v>1.72E-2</v>
          </cell>
          <cell r="BP624">
            <v>1.72E-2</v>
          </cell>
          <cell r="BQ624">
            <v>1.72E-2</v>
          </cell>
          <cell r="BR624">
            <v>1.72E-2</v>
          </cell>
          <cell r="BS624">
            <v>1.72E-2</v>
          </cell>
          <cell r="BT624" t="str">
            <v>CFE</v>
          </cell>
          <cell r="BU624" t="str">
            <v>INT</v>
          </cell>
          <cell r="BV624">
            <v>3.8681280000000005</v>
          </cell>
          <cell r="BW624">
            <v>3.8681280000000005</v>
          </cell>
          <cell r="BX624">
            <v>4.6508967060817987</v>
          </cell>
          <cell r="BY624">
            <v>0</v>
          </cell>
          <cell r="BZ624">
            <v>0</v>
          </cell>
          <cell r="CB624">
            <v>63.183780000000006</v>
          </cell>
          <cell r="CC624">
            <v>65.34</v>
          </cell>
          <cell r="CD624">
            <v>65.34</v>
          </cell>
        </row>
        <row r="625">
          <cell r="A625">
            <v>1</v>
          </cell>
          <cell r="B625">
            <v>12</v>
          </cell>
          <cell r="C625" t="str">
            <v>DIC</v>
          </cell>
          <cell r="D625">
            <v>47818</v>
          </cell>
          <cell r="E625">
            <v>2030</v>
          </cell>
          <cell r="F625" t="str">
            <v>ATENCO LyFC</v>
          </cell>
          <cell r="G625">
            <v>1</v>
          </cell>
          <cell r="H625" t="str">
            <v>TG</v>
          </cell>
          <cell r="I625">
            <v>32</v>
          </cell>
          <cell r="J625">
            <v>32</v>
          </cell>
          <cell r="K625" t="str">
            <v>DIC</v>
          </cell>
          <cell r="L625">
            <v>2006</v>
          </cell>
          <cell r="M625" t="str">
            <v>CEN</v>
          </cell>
          <cell r="N625" t="str">
            <v>CENTRAL</v>
          </cell>
          <cell r="O625" t="str">
            <v>TER</v>
          </cell>
          <cell r="P625">
            <v>39052</v>
          </cell>
          <cell r="Q625">
            <v>1.4432</v>
          </cell>
          <cell r="R625">
            <v>1.8016000000000001</v>
          </cell>
          <cell r="S625">
            <v>28.279042200878212</v>
          </cell>
          <cell r="T625">
            <v>3.2000000000000001E-2</v>
          </cell>
          <cell r="U625">
            <v>2030</v>
          </cell>
          <cell r="V625" t="str">
            <v>S</v>
          </cell>
          <cell r="W625" t="str">
            <v>MEX</v>
          </cell>
          <cell r="X625">
            <v>0.06</v>
          </cell>
          <cell r="Y625">
            <v>0.06</v>
          </cell>
          <cell r="Z625">
            <v>0.06</v>
          </cell>
          <cell r="AA625">
            <v>0.09</v>
          </cell>
          <cell r="AB625">
            <v>0.06</v>
          </cell>
          <cell r="AC625">
            <v>0.06</v>
          </cell>
          <cell r="AD625">
            <v>0.09</v>
          </cell>
          <cell r="AE625">
            <v>0.06</v>
          </cell>
          <cell r="AF625">
            <v>0.06</v>
          </cell>
          <cell r="AG625">
            <v>0.06</v>
          </cell>
          <cell r="AH625">
            <v>0.03</v>
          </cell>
          <cell r="AI625">
            <v>0.03</v>
          </cell>
          <cell r="AJ625">
            <v>5.6300000000000003E-2</v>
          </cell>
          <cell r="AK625">
            <v>5.6300000000000003E-2</v>
          </cell>
          <cell r="AL625">
            <v>5.6300000000000003E-2</v>
          </cell>
          <cell r="AM625">
            <v>5.6300000000000003E-2</v>
          </cell>
          <cell r="AN625">
            <v>5.6300000000000003E-2</v>
          </cell>
          <cell r="AO625">
            <v>5.6300000000000003E-2</v>
          </cell>
          <cell r="AP625">
            <v>5.6300000000000003E-2</v>
          </cell>
          <cell r="AQ625">
            <v>5.6300000000000003E-2</v>
          </cell>
          <cell r="AR625">
            <v>5.6300000000000003E-2</v>
          </cell>
          <cell r="AS625">
            <v>5.6300000000000003E-2</v>
          </cell>
          <cell r="AT625">
            <v>5.6300000000000003E-2</v>
          </cell>
          <cell r="AU625">
            <v>5.6300000000000003E-2</v>
          </cell>
          <cell r="AV625">
            <v>0.06</v>
          </cell>
          <cell r="AW625">
            <v>0.06</v>
          </cell>
          <cell r="AX625">
            <v>0.06</v>
          </cell>
          <cell r="AY625">
            <v>0.09</v>
          </cell>
          <cell r="AZ625">
            <v>0.06</v>
          </cell>
          <cell r="BA625">
            <v>0.06</v>
          </cell>
          <cell r="BB625">
            <v>0.09</v>
          </cell>
          <cell r="BC625">
            <v>0.06</v>
          </cell>
          <cell r="BD625">
            <v>0.06</v>
          </cell>
          <cell r="BE625">
            <v>0.06</v>
          </cell>
          <cell r="BF625">
            <v>0.03</v>
          </cell>
          <cell r="BG625">
            <v>0.03</v>
          </cell>
          <cell r="BH625">
            <v>5.6300000000000003E-2</v>
          </cell>
          <cell r="BI625">
            <v>5.6300000000000003E-2</v>
          </cell>
          <cell r="BJ625">
            <v>5.6300000000000003E-2</v>
          </cell>
          <cell r="BK625">
            <v>5.6300000000000003E-2</v>
          </cell>
          <cell r="BL625">
            <v>5.6300000000000003E-2</v>
          </cell>
          <cell r="BM625">
            <v>5.6300000000000003E-2</v>
          </cell>
          <cell r="BN625">
            <v>5.6300000000000003E-2</v>
          </cell>
          <cell r="BO625">
            <v>5.6300000000000003E-2</v>
          </cell>
          <cell r="BP625">
            <v>5.6300000000000003E-2</v>
          </cell>
          <cell r="BQ625">
            <v>5.6300000000000003E-2</v>
          </cell>
          <cell r="BR625">
            <v>5.6300000000000003E-2</v>
          </cell>
          <cell r="BS625">
            <v>5.6300000000000003E-2</v>
          </cell>
          <cell r="BT625" t="str">
            <v>CFE</v>
          </cell>
          <cell r="BU625" t="str">
            <v>INT</v>
          </cell>
          <cell r="BV625">
            <v>1.4432</v>
          </cell>
          <cell r="BW625">
            <v>1.4432</v>
          </cell>
          <cell r="BX625">
            <v>2.2777577991217868</v>
          </cell>
          <cell r="BY625">
            <v>0</v>
          </cell>
          <cell r="BZ625">
            <v>0</v>
          </cell>
          <cell r="CB625">
            <v>30.975999999999999</v>
          </cell>
          <cell r="CC625">
            <v>32</v>
          </cell>
          <cell r="CD625">
            <v>32</v>
          </cell>
        </row>
        <row r="626">
          <cell r="A626">
            <v>1</v>
          </cell>
          <cell r="B626">
            <v>1</v>
          </cell>
          <cell r="C626" t="str">
            <v>DIC</v>
          </cell>
          <cell r="D626">
            <v>42339</v>
          </cell>
          <cell r="E626">
            <v>2015</v>
          </cell>
          <cell r="F626" t="str">
            <v>TUXPANGO</v>
          </cell>
          <cell r="G626">
            <v>1</v>
          </cell>
          <cell r="H626" t="str">
            <v>HID</v>
          </cell>
          <cell r="I626">
            <v>6</v>
          </cell>
          <cell r="J626">
            <v>6</v>
          </cell>
          <cell r="K626" t="str">
            <v>ENE</v>
          </cell>
          <cell r="L626">
            <v>1914</v>
          </cell>
          <cell r="M626" t="str">
            <v>ORI</v>
          </cell>
          <cell r="N626" t="str">
            <v>VERACRUZ</v>
          </cell>
          <cell r="O626" t="str">
            <v>HID</v>
          </cell>
          <cell r="P626">
            <v>5115</v>
          </cell>
          <cell r="Q626">
            <v>0.15000000000000002</v>
          </cell>
          <cell r="R626">
            <v>0.60000000000000009</v>
          </cell>
          <cell r="S626">
            <v>5.4826724210261331</v>
          </cell>
          <cell r="T626">
            <v>3.2000000000000001E-2</v>
          </cell>
          <cell r="U626">
            <v>2015</v>
          </cell>
          <cell r="V626" t="str">
            <v>S</v>
          </cell>
          <cell r="W626" t="str">
            <v>VER</v>
          </cell>
          <cell r="X626">
            <v>3.125E-2</v>
          </cell>
          <cell r="Y626">
            <v>3.125E-2</v>
          </cell>
          <cell r="Z626">
            <v>3.125E-2</v>
          </cell>
          <cell r="AA626">
            <v>3.125E-2</v>
          </cell>
          <cell r="AB626">
            <v>6.2500000000000003E-3</v>
          </cell>
          <cell r="AC626">
            <v>6.2500000000000003E-3</v>
          </cell>
          <cell r="AD626">
            <v>6.2500000000000003E-3</v>
          </cell>
          <cell r="AE626">
            <v>6.2500000000000003E-3</v>
          </cell>
          <cell r="AF626">
            <v>6.2500000000000003E-3</v>
          </cell>
          <cell r="AG626">
            <v>6.2500000000000003E-3</v>
          </cell>
          <cell r="AH626">
            <v>6.2500000000000003E-3</v>
          </cell>
          <cell r="AI626">
            <v>2.5000000000000001E-2</v>
          </cell>
          <cell r="AJ626">
            <v>0.1</v>
          </cell>
          <cell r="AK626">
            <v>0.1</v>
          </cell>
          <cell r="AL626">
            <v>0.1</v>
          </cell>
          <cell r="AM626">
            <v>0.1</v>
          </cell>
          <cell r="AN626">
            <v>0.1</v>
          </cell>
          <cell r="AO626">
            <v>0.1</v>
          </cell>
          <cell r="AP626">
            <v>0.1</v>
          </cell>
          <cell r="AQ626">
            <v>0.1</v>
          </cell>
          <cell r="AR626">
            <v>0.1</v>
          </cell>
          <cell r="AS626">
            <v>0.1</v>
          </cell>
          <cell r="AT626">
            <v>0.1</v>
          </cell>
          <cell r="AU626">
            <v>0.1</v>
          </cell>
          <cell r="AV626">
            <v>3.125E-2</v>
          </cell>
          <cell r="AW626">
            <v>3.125E-2</v>
          </cell>
          <cell r="AX626">
            <v>3.125E-2</v>
          </cell>
          <cell r="AY626">
            <v>3.125E-2</v>
          </cell>
          <cell r="AZ626">
            <v>6.2500000000000003E-3</v>
          </cell>
          <cell r="BA626">
            <v>6.2500000000000003E-3</v>
          </cell>
          <cell r="BB626">
            <v>6.2500000000000003E-3</v>
          </cell>
          <cell r="BC626">
            <v>6.2500000000000003E-3</v>
          </cell>
          <cell r="BD626">
            <v>6.2500000000000003E-3</v>
          </cell>
          <cell r="BE626">
            <v>6.2500000000000003E-3</v>
          </cell>
          <cell r="BF626">
            <v>6.2500000000000003E-3</v>
          </cell>
          <cell r="BG626">
            <v>2.5000000000000001E-2</v>
          </cell>
          <cell r="BH626">
            <v>0.1</v>
          </cell>
          <cell r="BI626">
            <v>0.1</v>
          </cell>
          <cell r="BJ626">
            <v>0.1</v>
          </cell>
          <cell r="BK626">
            <v>0.1</v>
          </cell>
          <cell r="BL626">
            <v>0.1</v>
          </cell>
          <cell r="BM626">
            <v>0.1</v>
          </cell>
          <cell r="BN626">
            <v>0.1</v>
          </cell>
          <cell r="BO626">
            <v>0.1</v>
          </cell>
          <cell r="BP626">
            <v>0.1</v>
          </cell>
          <cell r="BQ626">
            <v>0.1</v>
          </cell>
          <cell r="BR626">
            <v>0.1</v>
          </cell>
          <cell r="BS626">
            <v>0.1</v>
          </cell>
          <cell r="BT626" t="str">
            <v>CFE</v>
          </cell>
          <cell r="BU626" t="str">
            <v>INT</v>
          </cell>
          <cell r="BV626">
            <v>0.15000000000000002</v>
          </cell>
          <cell r="BW626">
            <v>0.15000000000000002</v>
          </cell>
          <cell r="BX626">
            <v>0</v>
          </cell>
          <cell r="BY626">
            <v>6.1221263162311114E-2</v>
          </cell>
          <cell r="BZ626">
            <v>0.3673275789738667</v>
          </cell>
          <cell r="CA626" t="str">
            <v>C</v>
          </cell>
          <cell r="CB626">
            <v>5.8079999999999998</v>
          </cell>
          <cell r="CC626">
            <v>6</v>
          </cell>
          <cell r="CD626">
            <v>6</v>
          </cell>
        </row>
        <row r="627">
          <cell r="A627">
            <v>1</v>
          </cell>
          <cell r="B627">
            <v>1</v>
          </cell>
          <cell r="C627" t="str">
            <v>DIC</v>
          </cell>
          <cell r="D627">
            <v>42339</v>
          </cell>
          <cell r="E627">
            <v>2015</v>
          </cell>
          <cell r="F627" t="str">
            <v>TUXPANGO</v>
          </cell>
          <cell r="G627">
            <v>2</v>
          </cell>
          <cell r="H627" t="str">
            <v>HID</v>
          </cell>
          <cell r="I627">
            <v>6</v>
          </cell>
          <cell r="J627">
            <v>6</v>
          </cell>
          <cell r="K627" t="str">
            <v>ENE</v>
          </cell>
          <cell r="L627">
            <v>1914</v>
          </cell>
          <cell r="M627" t="str">
            <v>ORI</v>
          </cell>
          <cell r="N627" t="str">
            <v>VERACRUZ</v>
          </cell>
          <cell r="O627" t="str">
            <v>HID</v>
          </cell>
          <cell r="P627">
            <v>5115</v>
          </cell>
          <cell r="Q627">
            <v>0.15000000000000002</v>
          </cell>
          <cell r="R627">
            <v>0.60000000000000009</v>
          </cell>
          <cell r="S627">
            <v>5.4826724210261331</v>
          </cell>
          <cell r="T627">
            <v>3.2000000000000001E-2</v>
          </cell>
          <cell r="U627">
            <v>2015</v>
          </cell>
          <cell r="V627" t="str">
            <v>S</v>
          </cell>
          <cell r="W627" t="str">
            <v>VER</v>
          </cell>
          <cell r="X627">
            <v>3.125E-2</v>
          </cell>
          <cell r="Y627">
            <v>3.125E-2</v>
          </cell>
          <cell r="Z627">
            <v>3.125E-2</v>
          </cell>
          <cell r="AA627">
            <v>3.125E-2</v>
          </cell>
          <cell r="AB627">
            <v>6.2500000000000003E-3</v>
          </cell>
          <cell r="AC627">
            <v>6.2500000000000003E-3</v>
          </cell>
          <cell r="AD627">
            <v>6.2500000000000003E-3</v>
          </cell>
          <cell r="AE627">
            <v>6.2500000000000003E-3</v>
          </cell>
          <cell r="AF627">
            <v>6.2500000000000003E-3</v>
          </cell>
          <cell r="AG627">
            <v>6.2500000000000003E-3</v>
          </cell>
          <cell r="AH627">
            <v>6.2500000000000003E-3</v>
          </cell>
          <cell r="AI627">
            <v>2.5000000000000001E-2</v>
          </cell>
          <cell r="AJ627">
            <v>0.1</v>
          </cell>
          <cell r="AK627">
            <v>0.1</v>
          </cell>
          <cell r="AL627">
            <v>0.1</v>
          </cell>
          <cell r="AM627">
            <v>0.1</v>
          </cell>
          <cell r="AN627">
            <v>0.1</v>
          </cell>
          <cell r="AO627">
            <v>0.1</v>
          </cell>
          <cell r="AP627">
            <v>0.1</v>
          </cell>
          <cell r="AQ627">
            <v>0.1</v>
          </cell>
          <cell r="AR627">
            <v>0.1</v>
          </cell>
          <cell r="AS627">
            <v>0.1</v>
          </cell>
          <cell r="AT627">
            <v>0.1</v>
          </cell>
          <cell r="AU627">
            <v>0.1</v>
          </cell>
          <cell r="AV627">
            <v>3.125E-2</v>
          </cell>
          <cell r="AW627">
            <v>3.125E-2</v>
          </cell>
          <cell r="AX627">
            <v>3.125E-2</v>
          </cell>
          <cell r="AY627">
            <v>3.125E-2</v>
          </cell>
          <cell r="AZ627">
            <v>6.2500000000000003E-3</v>
          </cell>
          <cell r="BA627">
            <v>6.2500000000000003E-3</v>
          </cell>
          <cell r="BB627">
            <v>6.2500000000000003E-3</v>
          </cell>
          <cell r="BC627">
            <v>6.2500000000000003E-3</v>
          </cell>
          <cell r="BD627">
            <v>6.2500000000000003E-3</v>
          </cell>
          <cell r="BE627">
            <v>6.2500000000000003E-3</v>
          </cell>
          <cell r="BF627">
            <v>6.2500000000000003E-3</v>
          </cell>
          <cell r="BG627">
            <v>2.5000000000000001E-2</v>
          </cell>
          <cell r="BH627">
            <v>0.1</v>
          </cell>
          <cell r="BI627">
            <v>0.1</v>
          </cell>
          <cell r="BJ627">
            <v>0.1</v>
          </cell>
          <cell r="BK627">
            <v>0.1</v>
          </cell>
          <cell r="BL627">
            <v>0.1</v>
          </cell>
          <cell r="BM627">
            <v>0.1</v>
          </cell>
          <cell r="BN627">
            <v>0.1</v>
          </cell>
          <cell r="BO627">
            <v>0.1</v>
          </cell>
          <cell r="BP627">
            <v>0.1</v>
          </cell>
          <cell r="BQ627">
            <v>0.1</v>
          </cell>
          <cell r="BR627">
            <v>0.1</v>
          </cell>
          <cell r="BS627">
            <v>0.1</v>
          </cell>
          <cell r="BT627" t="str">
            <v>CFE</v>
          </cell>
          <cell r="BU627" t="str">
            <v>INT</v>
          </cell>
          <cell r="BV627">
            <v>0.15000000000000002</v>
          </cell>
          <cell r="BW627">
            <v>0.15000000000000002</v>
          </cell>
          <cell r="BX627">
            <v>0</v>
          </cell>
          <cell r="BY627">
            <v>6.1221263162311114E-2</v>
          </cell>
          <cell r="BZ627">
            <v>0.3673275789738667</v>
          </cell>
          <cell r="CA627" t="str">
            <v>C</v>
          </cell>
          <cell r="CB627">
            <v>5.8079999999999998</v>
          </cell>
          <cell r="CC627">
            <v>6</v>
          </cell>
          <cell r="CD627">
            <v>6</v>
          </cell>
        </row>
        <row r="628">
          <cell r="A628">
            <v>1</v>
          </cell>
          <cell r="B628">
            <v>1</v>
          </cell>
          <cell r="C628" t="str">
            <v>DIC</v>
          </cell>
          <cell r="D628">
            <v>42339</v>
          </cell>
          <cell r="E628">
            <v>2015</v>
          </cell>
          <cell r="F628" t="str">
            <v>TUXPANGO</v>
          </cell>
          <cell r="G628">
            <v>3</v>
          </cell>
          <cell r="H628" t="str">
            <v>HID</v>
          </cell>
          <cell r="I628">
            <v>9</v>
          </cell>
          <cell r="J628">
            <v>9</v>
          </cell>
          <cell r="K628" t="str">
            <v>ENE</v>
          </cell>
          <cell r="L628">
            <v>1914</v>
          </cell>
          <cell r="M628" t="str">
            <v>ORI</v>
          </cell>
          <cell r="N628" t="str">
            <v>VERACRUZ</v>
          </cell>
          <cell r="O628" t="str">
            <v>HID</v>
          </cell>
          <cell r="P628">
            <v>5115</v>
          </cell>
          <cell r="Q628">
            <v>0.22500000000000001</v>
          </cell>
          <cell r="R628">
            <v>0.9</v>
          </cell>
          <cell r="S628">
            <v>8.2240086315392009</v>
          </cell>
          <cell r="T628">
            <v>3.2000000000000001E-2</v>
          </cell>
          <cell r="U628">
            <v>2015</v>
          </cell>
          <cell r="V628" t="str">
            <v>S</v>
          </cell>
          <cell r="W628" t="str">
            <v>VER</v>
          </cell>
          <cell r="X628">
            <v>3.125E-2</v>
          </cell>
          <cell r="Y628">
            <v>3.125E-2</v>
          </cell>
          <cell r="Z628">
            <v>3.125E-2</v>
          </cell>
          <cell r="AA628">
            <v>3.125E-2</v>
          </cell>
          <cell r="AB628">
            <v>6.2500000000000003E-3</v>
          </cell>
          <cell r="AC628">
            <v>6.2500000000000003E-3</v>
          </cell>
          <cell r="AD628">
            <v>6.2500000000000003E-3</v>
          </cell>
          <cell r="AE628">
            <v>6.2500000000000003E-3</v>
          </cell>
          <cell r="AF628">
            <v>6.2500000000000003E-3</v>
          </cell>
          <cell r="AG628">
            <v>6.2500000000000003E-3</v>
          </cell>
          <cell r="AH628">
            <v>6.2500000000000003E-3</v>
          </cell>
          <cell r="AI628">
            <v>2.5000000000000001E-2</v>
          </cell>
          <cell r="AJ628">
            <v>0.1</v>
          </cell>
          <cell r="AK628">
            <v>0.1</v>
          </cell>
          <cell r="AL628">
            <v>0.1</v>
          </cell>
          <cell r="AM628">
            <v>0.1</v>
          </cell>
          <cell r="AN628">
            <v>0.1</v>
          </cell>
          <cell r="AO628">
            <v>0.1</v>
          </cell>
          <cell r="AP628">
            <v>0.1</v>
          </cell>
          <cell r="AQ628">
            <v>0.1</v>
          </cell>
          <cell r="AR628">
            <v>0.1</v>
          </cell>
          <cell r="AS628">
            <v>0.1</v>
          </cell>
          <cell r="AT628">
            <v>0.1</v>
          </cell>
          <cell r="AU628">
            <v>0.1</v>
          </cell>
          <cell r="AV628">
            <v>3.125E-2</v>
          </cell>
          <cell r="AW628">
            <v>3.125E-2</v>
          </cell>
          <cell r="AX628">
            <v>3.125E-2</v>
          </cell>
          <cell r="AY628">
            <v>3.125E-2</v>
          </cell>
          <cell r="AZ628">
            <v>6.2500000000000003E-3</v>
          </cell>
          <cell r="BA628">
            <v>6.2500000000000003E-3</v>
          </cell>
          <cell r="BB628">
            <v>6.2500000000000003E-3</v>
          </cell>
          <cell r="BC628">
            <v>6.2500000000000003E-3</v>
          </cell>
          <cell r="BD628">
            <v>6.2500000000000003E-3</v>
          </cell>
          <cell r="BE628">
            <v>6.2500000000000003E-3</v>
          </cell>
          <cell r="BF628">
            <v>6.2500000000000003E-3</v>
          </cell>
          <cell r="BG628">
            <v>2.5000000000000001E-2</v>
          </cell>
          <cell r="BH628">
            <v>0.1</v>
          </cell>
          <cell r="BI628">
            <v>0.1</v>
          </cell>
          <cell r="BJ628">
            <v>0.1</v>
          </cell>
          <cell r="BK628">
            <v>0.1</v>
          </cell>
          <cell r="BL628">
            <v>0.1</v>
          </cell>
          <cell r="BM628">
            <v>0.1</v>
          </cell>
          <cell r="BN628">
            <v>0.1</v>
          </cell>
          <cell r="BO628">
            <v>0.1</v>
          </cell>
          <cell r="BP628">
            <v>0.1</v>
          </cell>
          <cell r="BQ628">
            <v>0.1</v>
          </cell>
          <cell r="BR628">
            <v>0.1</v>
          </cell>
          <cell r="BS628">
            <v>0.1</v>
          </cell>
          <cell r="BT628" t="str">
            <v>CFE</v>
          </cell>
          <cell r="BU628" t="str">
            <v>INT</v>
          </cell>
          <cell r="BV628">
            <v>0.22500000000000001</v>
          </cell>
          <cell r="BW628">
            <v>0.22500000000000001</v>
          </cell>
          <cell r="BX628">
            <v>0</v>
          </cell>
          <cell r="BY628">
            <v>6.1221263162311114E-2</v>
          </cell>
          <cell r="BZ628">
            <v>0.55099136846079999</v>
          </cell>
          <cell r="CA628" t="str">
            <v>C</v>
          </cell>
          <cell r="CB628">
            <v>8.7119999999999997</v>
          </cell>
          <cell r="CC628">
            <v>9</v>
          </cell>
          <cell r="CD628">
            <v>9</v>
          </cell>
        </row>
        <row r="629">
          <cell r="A629">
            <v>1</v>
          </cell>
          <cell r="B629">
            <v>1</v>
          </cell>
          <cell r="C629" t="str">
            <v>DIC</v>
          </cell>
          <cell r="D629">
            <v>42339</v>
          </cell>
          <cell r="E629">
            <v>2015</v>
          </cell>
          <cell r="F629" t="str">
            <v>TUXPANGO</v>
          </cell>
          <cell r="G629">
            <v>4</v>
          </cell>
          <cell r="H629" t="str">
            <v>HID</v>
          </cell>
          <cell r="I629">
            <v>15</v>
          </cell>
          <cell r="J629">
            <v>15</v>
          </cell>
          <cell r="K629" t="str">
            <v>ENE</v>
          </cell>
          <cell r="L629">
            <v>1914</v>
          </cell>
          <cell r="M629" t="str">
            <v>ORI</v>
          </cell>
          <cell r="N629" t="str">
            <v>VERACRUZ</v>
          </cell>
          <cell r="O629" t="str">
            <v>HID</v>
          </cell>
          <cell r="P629">
            <v>5115</v>
          </cell>
          <cell r="Q629">
            <v>1.9650000000000001</v>
          </cell>
          <cell r="R629">
            <v>0.09</v>
          </cell>
          <cell r="S629">
            <v>12.116681052565333</v>
          </cell>
          <cell r="T629">
            <v>3.2000000000000001E-2</v>
          </cell>
          <cell r="U629">
            <v>2015</v>
          </cell>
          <cell r="V629" t="str">
            <v>S</v>
          </cell>
          <cell r="W629" t="str">
            <v>VER</v>
          </cell>
          <cell r="X629">
            <v>0.16375000000000001</v>
          </cell>
          <cell r="Y629">
            <v>0.16375000000000001</v>
          </cell>
          <cell r="Z629">
            <v>0.16375000000000001</v>
          </cell>
          <cell r="AA629">
            <v>0.16375000000000001</v>
          </cell>
          <cell r="AB629">
            <v>3.2750000000000001E-2</v>
          </cell>
          <cell r="AC629">
            <v>3.2750000000000001E-2</v>
          </cell>
          <cell r="AD629">
            <v>3.2750000000000001E-2</v>
          </cell>
          <cell r="AE629">
            <v>3.2750000000000001E-2</v>
          </cell>
          <cell r="AF629">
            <v>3.2750000000000001E-2</v>
          </cell>
          <cell r="AG629">
            <v>3.2750000000000001E-2</v>
          </cell>
          <cell r="AH629">
            <v>3.2750000000000001E-2</v>
          </cell>
          <cell r="AI629">
            <v>0.13100000000000001</v>
          </cell>
          <cell r="AJ629">
            <v>6.0000000000000001E-3</v>
          </cell>
          <cell r="AK629">
            <v>6.0000000000000001E-3</v>
          </cell>
          <cell r="AL629">
            <v>6.0000000000000001E-3</v>
          </cell>
          <cell r="AM629">
            <v>6.0000000000000001E-3</v>
          </cell>
          <cell r="AN629">
            <v>6.0000000000000001E-3</v>
          </cell>
          <cell r="AO629">
            <v>6.0000000000000001E-3</v>
          </cell>
          <cell r="AP629">
            <v>6.0000000000000001E-3</v>
          </cell>
          <cell r="AQ629">
            <v>6.0000000000000001E-3</v>
          </cell>
          <cell r="AR629">
            <v>6.0000000000000001E-3</v>
          </cell>
          <cell r="AS629">
            <v>6.0000000000000001E-3</v>
          </cell>
          <cell r="AT629">
            <v>6.0000000000000001E-3</v>
          </cell>
          <cell r="AU629">
            <v>6.0000000000000001E-3</v>
          </cell>
          <cell r="AV629">
            <v>0.16375000000000001</v>
          </cell>
          <cell r="AW629">
            <v>0.16375000000000001</v>
          </cell>
          <cell r="AX629">
            <v>0.16375000000000001</v>
          </cell>
          <cell r="AY629">
            <v>0.16375000000000001</v>
          </cell>
          <cell r="AZ629">
            <v>3.2750000000000001E-2</v>
          </cell>
          <cell r="BA629">
            <v>3.2750000000000001E-2</v>
          </cell>
          <cell r="BB629">
            <v>3.2750000000000001E-2</v>
          </cell>
          <cell r="BC629">
            <v>3.2750000000000001E-2</v>
          </cell>
          <cell r="BD629">
            <v>3.2750000000000001E-2</v>
          </cell>
          <cell r="BE629">
            <v>3.2750000000000001E-2</v>
          </cell>
          <cell r="BF629">
            <v>3.2750000000000001E-2</v>
          </cell>
          <cell r="BG629">
            <v>0.13100000000000001</v>
          </cell>
          <cell r="BH629">
            <v>6.0000000000000001E-3</v>
          </cell>
          <cell r="BI629">
            <v>6.0000000000000001E-3</v>
          </cell>
          <cell r="BJ629">
            <v>6.0000000000000001E-3</v>
          </cell>
          <cell r="BK629">
            <v>6.0000000000000001E-3</v>
          </cell>
          <cell r="BL629">
            <v>6.0000000000000001E-3</v>
          </cell>
          <cell r="BM629">
            <v>6.0000000000000001E-3</v>
          </cell>
          <cell r="BN629">
            <v>6.0000000000000001E-3</v>
          </cell>
          <cell r="BO629">
            <v>6.0000000000000001E-3</v>
          </cell>
          <cell r="BP629">
            <v>6.0000000000000001E-3</v>
          </cell>
          <cell r="BQ629">
            <v>6.0000000000000001E-3</v>
          </cell>
          <cell r="BR629">
            <v>6.0000000000000001E-3</v>
          </cell>
          <cell r="BS629">
            <v>6.0000000000000001E-3</v>
          </cell>
          <cell r="BT629" t="str">
            <v>CFE</v>
          </cell>
          <cell r="BU629" t="str">
            <v>INT</v>
          </cell>
          <cell r="BV629">
            <v>1.9650000000000001</v>
          </cell>
          <cell r="BW629">
            <v>1.9650000000000001</v>
          </cell>
          <cell r="BX629">
            <v>0</v>
          </cell>
          <cell r="BY629">
            <v>6.1221263162311114E-2</v>
          </cell>
          <cell r="BZ629">
            <v>0.91831894743466669</v>
          </cell>
          <cell r="CA629" t="str">
            <v>C</v>
          </cell>
          <cell r="CB629">
            <v>14.52</v>
          </cell>
          <cell r="CC629">
            <v>15</v>
          </cell>
          <cell r="CD629">
            <v>15</v>
          </cell>
        </row>
        <row r="630">
          <cell r="A630">
            <v>1</v>
          </cell>
          <cell r="B630">
            <v>1</v>
          </cell>
          <cell r="C630" t="str">
            <v>DIC</v>
          </cell>
          <cell r="D630">
            <v>47818</v>
          </cell>
          <cell r="E630">
            <v>2030</v>
          </cell>
          <cell r="I630">
            <v>0</v>
          </cell>
          <cell r="J630">
            <v>0</v>
          </cell>
          <cell r="K630" t="str">
            <v>ENE</v>
          </cell>
          <cell r="L630">
            <v>1923</v>
          </cell>
          <cell r="M630" t="str">
            <v>CEN</v>
          </cell>
          <cell r="N630" t="str">
            <v>CENTRAL</v>
          </cell>
          <cell r="O630" t="str">
            <v>TER</v>
          </cell>
          <cell r="P630">
            <v>8402</v>
          </cell>
          <cell r="Q630">
            <v>0</v>
          </cell>
          <cell r="R630">
            <v>0</v>
          </cell>
          <cell r="S630">
            <v>0</v>
          </cell>
          <cell r="T630">
            <v>3.2000000000000001E-2</v>
          </cell>
          <cell r="U630">
            <v>2030</v>
          </cell>
          <cell r="V630" t="str">
            <v>S</v>
          </cell>
          <cell r="W630" t="str">
            <v>PUE</v>
          </cell>
          <cell r="X630">
            <v>0.9</v>
          </cell>
          <cell r="Y630">
            <v>0.9</v>
          </cell>
          <cell r="Z630">
            <v>0.9</v>
          </cell>
          <cell r="AA630">
            <v>0.9</v>
          </cell>
          <cell r="AB630">
            <v>0.9</v>
          </cell>
          <cell r="AC630">
            <v>0.9</v>
          </cell>
          <cell r="AD630">
            <v>0.9</v>
          </cell>
          <cell r="AE630">
            <v>0.9</v>
          </cell>
          <cell r="AF630">
            <v>0.9</v>
          </cell>
          <cell r="AG630">
            <v>0.9</v>
          </cell>
          <cell r="AH630">
            <v>0.9</v>
          </cell>
          <cell r="AI630">
            <v>0.9</v>
          </cell>
          <cell r="AJ630">
            <v>0.1</v>
          </cell>
          <cell r="AK630">
            <v>0.1</v>
          </cell>
          <cell r="AL630">
            <v>0.1</v>
          </cell>
          <cell r="AM630">
            <v>0.1</v>
          </cell>
          <cell r="AN630">
            <v>0.1</v>
          </cell>
          <cell r="AO630">
            <v>0.1</v>
          </cell>
          <cell r="AP630">
            <v>0.1</v>
          </cell>
          <cell r="AQ630">
            <v>0.1</v>
          </cell>
          <cell r="AR630">
            <v>0.1</v>
          </cell>
          <cell r="AS630">
            <v>0.1</v>
          </cell>
          <cell r="AT630">
            <v>0.1</v>
          </cell>
          <cell r="AU630">
            <v>0.1</v>
          </cell>
          <cell r="AV630">
            <v>0.9</v>
          </cell>
          <cell r="AW630">
            <v>0.9</v>
          </cell>
          <cell r="AX630">
            <v>0.9</v>
          </cell>
          <cell r="AY630">
            <v>0.9</v>
          </cell>
          <cell r="AZ630">
            <v>0.9</v>
          </cell>
          <cell r="BA630">
            <v>0.9</v>
          </cell>
          <cell r="BB630">
            <v>0.9</v>
          </cell>
          <cell r="BC630">
            <v>0.9</v>
          </cell>
          <cell r="BD630">
            <v>0.9</v>
          </cell>
          <cell r="BE630">
            <v>0.9</v>
          </cell>
          <cell r="BF630">
            <v>0.9</v>
          </cell>
          <cell r="BG630">
            <v>0.9</v>
          </cell>
          <cell r="BH630">
            <v>0.1</v>
          </cell>
          <cell r="BI630">
            <v>0.1</v>
          </cell>
          <cell r="BJ630">
            <v>0.1</v>
          </cell>
          <cell r="BK630">
            <v>0.1</v>
          </cell>
          <cell r="BL630">
            <v>0.1</v>
          </cell>
          <cell r="BM630">
            <v>0.1</v>
          </cell>
          <cell r="BN630">
            <v>0.1</v>
          </cell>
          <cell r="BO630">
            <v>0.1</v>
          </cell>
          <cell r="BP630">
            <v>0.1</v>
          </cell>
          <cell r="BQ630">
            <v>0.1</v>
          </cell>
          <cell r="BR630">
            <v>0.1</v>
          </cell>
          <cell r="BS630">
            <v>0.1</v>
          </cell>
          <cell r="BT630" t="str">
            <v>CFE</v>
          </cell>
          <cell r="BU630" t="str">
            <v>INT</v>
          </cell>
          <cell r="BV630">
            <v>0</v>
          </cell>
          <cell r="BW630">
            <v>0</v>
          </cell>
          <cell r="BX630">
            <v>0</v>
          </cell>
          <cell r="BY630">
            <v>6.1221263162311114E-2</v>
          </cell>
          <cell r="BZ630">
            <v>0</v>
          </cell>
          <cell r="CA630" t="str">
            <v>C</v>
          </cell>
          <cell r="CB630">
            <v>0</v>
          </cell>
          <cell r="CC630">
            <v>0</v>
          </cell>
          <cell r="CD630">
            <v>0</v>
          </cell>
        </row>
        <row r="631">
          <cell r="A631">
            <v>1</v>
          </cell>
          <cell r="B631">
            <v>3</v>
          </cell>
          <cell r="C631" t="str">
            <v>DIC</v>
          </cell>
          <cell r="D631">
            <v>47818</v>
          </cell>
          <cell r="E631">
            <v>2030</v>
          </cell>
          <cell r="F631" t="str">
            <v>PETACALCO</v>
          </cell>
          <cell r="G631">
            <v>7</v>
          </cell>
          <cell r="H631" t="str">
            <v>CAR</v>
          </cell>
          <cell r="I631">
            <v>678.36</v>
          </cell>
          <cell r="J631">
            <v>678.36</v>
          </cell>
          <cell r="K631" t="str">
            <v>MAR</v>
          </cell>
          <cell r="L631">
            <v>2010</v>
          </cell>
          <cell r="M631" t="str">
            <v>CEN</v>
          </cell>
          <cell r="N631" t="str">
            <v>LCARDENAS</v>
          </cell>
          <cell r="O631" t="str">
            <v>TER</v>
          </cell>
          <cell r="P631">
            <v>40238</v>
          </cell>
          <cell r="Q631">
            <v>55.829028000000001</v>
          </cell>
          <cell r="R631">
            <v>91.985616000000007</v>
          </cell>
          <cell r="S631">
            <v>617.02451405982902</v>
          </cell>
          <cell r="T631">
            <v>7.7369999999999994E-2</v>
          </cell>
          <cell r="U631">
            <v>2030</v>
          </cell>
          <cell r="V631" t="str">
            <v>S</v>
          </cell>
          <cell r="W631" t="str">
            <v>GRO</v>
          </cell>
          <cell r="X631">
            <v>9.4549999999999995E-2</v>
          </cell>
          <cell r="Y631">
            <v>9.4549999999999995E-2</v>
          </cell>
          <cell r="Z631">
            <v>8.9700000000000002E-2</v>
          </cell>
          <cell r="AA631">
            <v>8.9700000000000002E-2</v>
          </cell>
          <cell r="AB631">
            <v>0.08</v>
          </cell>
          <cell r="AC631">
            <v>0.08</v>
          </cell>
          <cell r="AD631">
            <v>0.08</v>
          </cell>
          <cell r="AE631">
            <v>0.1009</v>
          </cell>
          <cell r="AF631">
            <v>0.1009</v>
          </cell>
          <cell r="AG631">
            <v>9.4549999999999995E-2</v>
          </cell>
          <cell r="AH631">
            <v>9.4549999999999995E-2</v>
          </cell>
          <cell r="AI631">
            <v>0.1009</v>
          </cell>
          <cell r="AJ631">
            <v>0.1356</v>
          </cell>
          <cell r="AK631">
            <v>0.1356</v>
          </cell>
          <cell r="AL631">
            <v>0.1356</v>
          </cell>
          <cell r="AM631">
            <v>0.1356</v>
          </cell>
          <cell r="AN631">
            <v>0.1356</v>
          </cell>
          <cell r="AO631">
            <v>0.1356</v>
          </cell>
          <cell r="AP631">
            <v>0.1356</v>
          </cell>
          <cell r="AQ631">
            <v>0.1356</v>
          </cell>
          <cell r="AR631">
            <v>0.1356</v>
          </cell>
          <cell r="AS631">
            <v>0.1356</v>
          </cell>
          <cell r="AT631">
            <v>0.1356</v>
          </cell>
          <cell r="AU631">
            <v>0.1356</v>
          </cell>
          <cell r="AV631">
            <v>9.4549999999999995E-2</v>
          </cell>
          <cell r="AW631">
            <v>9.4549999999999995E-2</v>
          </cell>
          <cell r="AX631">
            <v>8.9700000000000002E-2</v>
          </cell>
          <cell r="AY631">
            <v>8.9700000000000002E-2</v>
          </cell>
          <cell r="AZ631">
            <v>0.08</v>
          </cell>
          <cell r="BA631">
            <v>0.08</v>
          </cell>
          <cell r="BB631">
            <v>0.08</v>
          </cell>
          <cell r="BC631">
            <v>0.1009</v>
          </cell>
          <cell r="BD631">
            <v>0.1009</v>
          </cell>
          <cell r="BE631">
            <v>9.4549999999999995E-2</v>
          </cell>
          <cell r="BF631">
            <v>9.4549999999999995E-2</v>
          </cell>
          <cell r="BG631">
            <v>0.1009</v>
          </cell>
          <cell r="BH631">
            <v>0.1356</v>
          </cell>
          <cell r="BI631">
            <v>0.1356</v>
          </cell>
          <cell r="BJ631">
            <v>0.1356</v>
          </cell>
          <cell r="BK631">
            <v>0.1356</v>
          </cell>
          <cell r="BL631">
            <v>0.1356</v>
          </cell>
          <cell r="BM631">
            <v>0.1356</v>
          </cell>
          <cell r="BN631">
            <v>0.1356</v>
          </cell>
          <cell r="BO631">
            <v>0.1356</v>
          </cell>
          <cell r="BP631">
            <v>0.1356</v>
          </cell>
          <cell r="BQ631">
            <v>0.1356</v>
          </cell>
          <cell r="BR631">
            <v>0.1356</v>
          </cell>
          <cell r="BS631">
            <v>0.1356</v>
          </cell>
          <cell r="BT631" t="str">
            <v>CFE</v>
          </cell>
          <cell r="BU631" t="str">
            <v>INT</v>
          </cell>
          <cell r="BV631">
            <v>55.829028000000001</v>
          </cell>
          <cell r="BW631">
            <v>55.829028000000001</v>
          </cell>
          <cell r="BX631">
            <v>5.506457940171031</v>
          </cell>
          <cell r="BZ631">
            <v>0</v>
          </cell>
          <cell r="CB631">
            <v>625.87528680000003</v>
          </cell>
          <cell r="CC631">
            <v>678.36</v>
          </cell>
          <cell r="CD631">
            <v>678.36</v>
          </cell>
        </row>
        <row r="632">
          <cell r="A632">
            <v>1</v>
          </cell>
          <cell r="B632">
            <v>8</v>
          </cell>
          <cell r="C632" t="str">
            <v>DIC</v>
          </cell>
          <cell r="D632">
            <v>47818</v>
          </cell>
          <cell r="E632">
            <v>2030</v>
          </cell>
          <cell r="F632" t="str">
            <v>NORTE (DURANGO)  PEE</v>
          </cell>
          <cell r="G632" t="str">
            <v>3 U'S</v>
          </cell>
          <cell r="H632" t="str">
            <v>CC</v>
          </cell>
          <cell r="I632">
            <v>450</v>
          </cell>
          <cell r="J632">
            <v>450</v>
          </cell>
          <cell r="K632" t="str">
            <v>AGO</v>
          </cell>
          <cell r="L632">
            <v>2010</v>
          </cell>
          <cell r="M632" t="str">
            <v>NTE</v>
          </cell>
          <cell r="N632" t="str">
            <v>DURANGO</v>
          </cell>
          <cell r="O632" t="str">
            <v>TER</v>
          </cell>
          <cell r="P632">
            <v>40391</v>
          </cell>
          <cell r="Q632">
            <v>26.64</v>
          </cell>
          <cell r="R632">
            <v>9</v>
          </cell>
          <cell r="S632">
            <v>387.86054704595188</v>
          </cell>
          <cell r="T632">
            <v>3.3000000000000002E-2</v>
          </cell>
          <cell r="U632">
            <v>2030</v>
          </cell>
          <cell r="V632" t="str">
            <v>N</v>
          </cell>
          <cell r="W632" t="str">
            <v>CHIH</v>
          </cell>
          <cell r="X632">
            <v>5.5E-2</v>
          </cell>
          <cell r="Y632">
            <v>5.5E-2</v>
          </cell>
          <cell r="Z632">
            <v>0.04</v>
          </cell>
          <cell r="AA632">
            <v>0.04</v>
          </cell>
          <cell r="AB632">
            <v>0.01</v>
          </cell>
          <cell r="AC632">
            <v>0.01</v>
          </cell>
          <cell r="AD632">
            <v>0.02</v>
          </cell>
          <cell r="AE632">
            <v>0.03</v>
          </cell>
          <cell r="AF632">
            <v>0.03</v>
          </cell>
          <cell r="AG632">
            <v>5.5E-2</v>
          </cell>
          <cell r="AH632">
            <v>5.5E-2</v>
          </cell>
          <cell r="AI632">
            <v>0.03</v>
          </cell>
          <cell r="AJ632">
            <v>0.02</v>
          </cell>
          <cell r="AK632">
            <v>0.02</v>
          </cell>
          <cell r="AL632">
            <v>0.02</v>
          </cell>
          <cell r="AM632">
            <v>0.02</v>
          </cell>
          <cell r="AN632">
            <v>0.02</v>
          </cell>
          <cell r="AO632">
            <v>0.02</v>
          </cell>
          <cell r="AP632">
            <v>0.02</v>
          </cell>
          <cell r="AQ632">
            <v>0.02</v>
          </cell>
          <cell r="AR632">
            <v>0.02</v>
          </cell>
          <cell r="AS632">
            <v>0.02</v>
          </cell>
          <cell r="AT632">
            <v>0.02</v>
          </cell>
          <cell r="AU632">
            <v>0.02</v>
          </cell>
          <cell r="AV632">
            <v>5.5E-2</v>
          </cell>
          <cell r="AW632">
            <v>5.5E-2</v>
          </cell>
          <cell r="AX632">
            <v>0.04</v>
          </cell>
          <cell r="AY632">
            <v>0.04</v>
          </cell>
          <cell r="AZ632">
            <v>0.01</v>
          </cell>
          <cell r="BA632">
            <v>0.01</v>
          </cell>
          <cell r="BB632">
            <v>0.02</v>
          </cell>
          <cell r="BC632">
            <v>0.03</v>
          </cell>
          <cell r="BD632">
            <v>0.03</v>
          </cell>
          <cell r="BE632">
            <v>5.5E-2</v>
          </cell>
          <cell r="BF632">
            <v>5.5E-2</v>
          </cell>
          <cell r="BG632">
            <v>0.03</v>
          </cell>
          <cell r="BH632">
            <v>0.02</v>
          </cell>
          <cell r="BI632">
            <v>0.02</v>
          </cell>
          <cell r="BJ632">
            <v>0.02</v>
          </cell>
          <cell r="BK632">
            <v>0.02</v>
          </cell>
          <cell r="BL632">
            <v>0.02</v>
          </cell>
          <cell r="BM632">
            <v>0.02</v>
          </cell>
          <cell r="BN632">
            <v>0.02</v>
          </cell>
          <cell r="BO632">
            <v>0.02</v>
          </cell>
          <cell r="BP632">
            <v>0.02</v>
          </cell>
          <cell r="BQ632">
            <v>0.02</v>
          </cell>
          <cell r="BR632">
            <v>0.02</v>
          </cell>
          <cell r="BS632">
            <v>0.02</v>
          </cell>
          <cell r="BT632" t="str">
            <v>PEE</v>
          </cell>
          <cell r="BU632" t="str">
            <v>INT</v>
          </cell>
          <cell r="BV632">
            <v>26.64</v>
          </cell>
          <cell r="BW632">
            <v>26.64</v>
          </cell>
          <cell r="BX632">
            <v>35.499452954048138</v>
          </cell>
          <cell r="BY632">
            <v>0</v>
          </cell>
          <cell r="BZ632">
            <v>0</v>
          </cell>
          <cell r="CB632">
            <v>435.15</v>
          </cell>
          <cell r="CC632">
            <v>450</v>
          </cell>
          <cell r="CD632">
            <v>450</v>
          </cell>
        </row>
        <row r="633">
          <cell r="A633">
            <v>1</v>
          </cell>
          <cell r="B633">
            <v>11</v>
          </cell>
          <cell r="C633" t="str">
            <v>DIC</v>
          </cell>
          <cell r="D633">
            <v>47818</v>
          </cell>
          <cell r="E633">
            <v>2030</v>
          </cell>
          <cell r="F633" t="str">
            <v>Yummil ik</v>
          </cell>
          <cell r="G633">
            <v>1</v>
          </cell>
          <cell r="H633" t="str">
            <v>EOL</v>
          </cell>
          <cell r="I633">
            <v>1.5</v>
          </cell>
          <cell r="J633">
            <v>1.5</v>
          </cell>
          <cell r="K633" t="str">
            <v>NOV</v>
          </cell>
          <cell r="L633">
            <v>2010</v>
          </cell>
          <cell r="M633" t="str">
            <v>PEN</v>
          </cell>
          <cell r="N633" t="str">
            <v>CANCUN</v>
          </cell>
          <cell r="O633" t="str">
            <v>EOL</v>
          </cell>
          <cell r="P633">
            <v>40483</v>
          </cell>
          <cell r="Q633">
            <v>0</v>
          </cell>
          <cell r="R633">
            <v>0</v>
          </cell>
          <cell r="S633">
            <v>0.14999999999999991</v>
          </cell>
          <cell r="T633">
            <v>3.2000000000000001E-2</v>
          </cell>
          <cell r="U633">
            <v>2030</v>
          </cell>
          <cell r="V633" t="str">
            <v>S</v>
          </cell>
          <cell r="W633" t="str">
            <v>QROO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 t="str">
            <v>CFE</v>
          </cell>
          <cell r="BU633" t="str">
            <v>INT</v>
          </cell>
          <cell r="BV633">
            <v>0</v>
          </cell>
          <cell r="BW633">
            <v>0</v>
          </cell>
          <cell r="BX633">
            <v>0</v>
          </cell>
          <cell r="BY633">
            <v>0.9</v>
          </cell>
          <cell r="BZ633">
            <v>1.35</v>
          </cell>
          <cell r="CB633">
            <v>1.452</v>
          </cell>
          <cell r="CC633">
            <v>1.5</v>
          </cell>
          <cell r="CD633">
            <v>1.5</v>
          </cell>
        </row>
        <row r="634">
          <cell r="A634">
            <v>1</v>
          </cell>
          <cell r="B634">
            <v>6</v>
          </cell>
          <cell r="C634" t="str">
            <v>DIC</v>
          </cell>
          <cell r="D634">
            <v>47818</v>
          </cell>
          <cell r="E634">
            <v>2030</v>
          </cell>
          <cell r="F634" t="str">
            <v>PROCTER AND GAMBLE</v>
          </cell>
          <cell r="H634" t="str">
            <v>CC</v>
          </cell>
          <cell r="I634">
            <v>51</v>
          </cell>
          <cell r="J634">
            <v>51</v>
          </cell>
          <cell r="K634" t="str">
            <v>JUN</v>
          </cell>
          <cell r="L634">
            <v>2009</v>
          </cell>
          <cell r="M634" t="str">
            <v>ORI</v>
          </cell>
          <cell r="N634" t="str">
            <v>PUEBLA</v>
          </cell>
          <cell r="O634" t="str">
            <v>TER</v>
          </cell>
          <cell r="P634">
            <v>39965</v>
          </cell>
          <cell r="Q634">
            <v>0</v>
          </cell>
          <cell r="R634">
            <v>0</v>
          </cell>
          <cell r="S634">
            <v>51</v>
          </cell>
          <cell r="T634">
            <v>0</v>
          </cell>
          <cell r="U634">
            <v>2030</v>
          </cell>
          <cell r="V634" t="str">
            <v>S</v>
          </cell>
          <cell r="W634" t="str">
            <v>PUE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 t="str">
            <v>A</v>
          </cell>
          <cell r="BU634" t="str">
            <v>INT</v>
          </cell>
          <cell r="BV634">
            <v>0</v>
          </cell>
          <cell r="BW634">
            <v>0</v>
          </cell>
          <cell r="BX634">
            <v>0</v>
          </cell>
          <cell r="BZ634">
            <v>0</v>
          </cell>
          <cell r="CB634">
            <v>51</v>
          </cell>
          <cell r="CC634">
            <v>51</v>
          </cell>
          <cell r="CD634">
            <v>51</v>
          </cell>
        </row>
        <row r="635">
          <cell r="A635">
            <v>1</v>
          </cell>
          <cell r="B635">
            <v>12</v>
          </cell>
          <cell r="C635" t="str">
            <v>ABR</v>
          </cell>
          <cell r="D635">
            <v>47574</v>
          </cell>
          <cell r="E635">
            <v>2030</v>
          </cell>
          <cell r="F635" t="str">
            <v>Hidroeléctrica Cajón de Peña</v>
          </cell>
          <cell r="H635" t="str">
            <v>HID</v>
          </cell>
          <cell r="I635">
            <v>1.51</v>
          </cell>
          <cell r="J635">
            <v>1.51</v>
          </cell>
          <cell r="K635" t="str">
            <v>DIC</v>
          </cell>
          <cell r="L635">
            <v>2008</v>
          </cell>
          <cell r="M635" t="str">
            <v>OCC</v>
          </cell>
          <cell r="N635" t="str">
            <v>GUADALAJA</v>
          </cell>
          <cell r="O635" t="str">
            <v>HID</v>
          </cell>
          <cell r="P635">
            <v>39783</v>
          </cell>
          <cell r="Q635">
            <v>0</v>
          </cell>
          <cell r="R635">
            <v>0</v>
          </cell>
          <cell r="S635">
            <v>1.51</v>
          </cell>
          <cell r="T635">
            <v>0</v>
          </cell>
          <cell r="U635">
            <v>2030</v>
          </cell>
          <cell r="V635" t="str">
            <v>S</v>
          </cell>
          <cell r="W635" t="str">
            <v>JAL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 t="str">
            <v>A</v>
          </cell>
          <cell r="BU635" t="str">
            <v>INT</v>
          </cell>
          <cell r="BV635">
            <v>0</v>
          </cell>
          <cell r="BW635">
            <v>0</v>
          </cell>
          <cell r="BX635">
            <v>0</v>
          </cell>
          <cell r="BZ635">
            <v>0</v>
          </cell>
          <cell r="CB635">
            <v>1.51</v>
          </cell>
          <cell r="CC635">
            <v>1.51</v>
          </cell>
          <cell r="CD635">
            <v>1.51</v>
          </cell>
        </row>
        <row r="636">
          <cell r="A636">
            <v>1</v>
          </cell>
          <cell r="B636">
            <v>1</v>
          </cell>
          <cell r="C636" t="str">
            <v>DIC</v>
          </cell>
          <cell r="D636">
            <v>47818</v>
          </cell>
          <cell r="E636">
            <v>2030</v>
          </cell>
          <cell r="F636" t="str">
            <v>PEMEX REF A DOVALIN</v>
          </cell>
          <cell r="H636" t="str">
            <v>TG</v>
          </cell>
          <cell r="I636">
            <v>2.1</v>
          </cell>
          <cell r="J636">
            <v>2.1</v>
          </cell>
          <cell r="K636" t="str">
            <v>ENE</v>
          </cell>
          <cell r="L636">
            <v>2003</v>
          </cell>
          <cell r="M636" t="str">
            <v>ORI</v>
          </cell>
          <cell r="N636" t="str">
            <v>GRIJALVA</v>
          </cell>
          <cell r="O636" t="str">
            <v>TER</v>
          </cell>
          <cell r="P636">
            <v>37622</v>
          </cell>
          <cell r="Q636">
            <v>0</v>
          </cell>
          <cell r="R636">
            <v>0</v>
          </cell>
          <cell r="S636">
            <v>2.1</v>
          </cell>
          <cell r="T636">
            <v>0</v>
          </cell>
          <cell r="U636">
            <v>2030</v>
          </cell>
          <cell r="V636" t="str">
            <v>S</v>
          </cell>
          <cell r="W636" t="str">
            <v>VER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 t="str">
            <v>A</v>
          </cell>
          <cell r="BU636" t="str">
            <v>INT</v>
          </cell>
          <cell r="BV636">
            <v>0</v>
          </cell>
          <cell r="BW636">
            <v>0</v>
          </cell>
          <cell r="BX636">
            <v>0</v>
          </cell>
          <cell r="BZ636">
            <v>0</v>
          </cell>
          <cell r="CB636">
            <v>2.1</v>
          </cell>
          <cell r="CC636">
            <v>2.1</v>
          </cell>
          <cell r="CD636">
            <v>2.1</v>
          </cell>
        </row>
        <row r="637">
          <cell r="A637">
            <v>1</v>
          </cell>
          <cell r="B637">
            <v>1</v>
          </cell>
          <cell r="C637" t="str">
            <v>DIC</v>
          </cell>
          <cell r="D637">
            <v>47818</v>
          </cell>
          <cell r="E637">
            <v>2030</v>
          </cell>
          <cell r="F637" t="str">
            <v>PEMEX SALAMANCA</v>
          </cell>
          <cell r="H637" t="str">
            <v>TG</v>
          </cell>
          <cell r="I637">
            <v>1.5</v>
          </cell>
          <cell r="J637">
            <v>1.5</v>
          </cell>
          <cell r="K637" t="str">
            <v>ENE</v>
          </cell>
          <cell r="L637">
            <v>2003</v>
          </cell>
          <cell r="M637" t="str">
            <v>OCC</v>
          </cell>
          <cell r="N637" t="str">
            <v>SALAMANCA</v>
          </cell>
          <cell r="O637" t="str">
            <v>TER</v>
          </cell>
          <cell r="P637">
            <v>37622</v>
          </cell>
          <cell r="Q637">
            <v>0</v>
          </cell>
          <cell r="R637">
            <v>0</v>
          </cell>
          <cell r="S637">
            <v>1.5</v>
          </cell>
          <cell r="T637">
            <v>0</v>
          </cell>
          <cell r="U637">
            <v>2030</v>
          </cell>
          <cell r="V637" t="str">
            <v>S</v>
          </cell>
          <cell r="W637" t="str">
            <v>QUER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 t="str">
            <v>A</v>
          </cell>
          <cell r="BU637" t="str">
            <v>INT</v>
          </cell>
          <cell r="BV637">
            <v>0</v>
          </cell>
          <cell r="BW637">
            <v>0</v>
          </cell>
          <cell r="BX637">
            <v>0</v>
          </cell>
          <cell r="BZ637">
            <v>0</v>
          </cell>
          <cell r="CB637">
            <v>1.5</v>
          </cell>
          <cell r="CC637">
            <v>1.5</v>
          </cell>
          <cell r="CD637">
            <v>1.5</v>
          </cell>
        </row>
        <row r="638">
          <cell r="A638">
            <v>1</v>
          </cell>
          <cell r="B638">
            <v>1</v>
          </cell>
          <cell r="C638" t="str">
            <v>DIC</v>
          </cell>
          <cell r="D638">
            <v>47818</v>
          </cell>
          <cell r="E638">
            <v>2030</v>
          </cell>
          <cell r="F638" t="str">
            <v>CD PEMEX</v>
          </cell>
          <cell r="H638" t="str">
            <v>TG</v>
          </cell>
          <cell r="I638">
            <v>20.3</v>
          </cell>
          <cell r="J638">
            <v>20.3</v>
          </cell>
          <cell r="K638" t="str">
            <v>ENE</v>
          </cell>
          <cell r="L638">
            <v>2003</v>
          </cell>
          <cell r="M638" t="str">
            <v>ORI</v>
          </cell>
          <cell r="N638" t="str">
            <v>TABASCO</v>
          </cell>
          <cell r="O638" t="str">
            <v>TER</v>
          </cell>
          <cell r="P638">
            <v>37622</v>
          </cell>
          <cell r="Q638">
            <v>0</v>
          </cell>
          <cell r="R638">
            <v>0</v>
          </cell>
          <cell r="S638">
            <v>20.3</v>
          </cell>
          <cell r="T638">
            <v>0</v>
          </cell>
          <cell r="U638">
            <v>2030</v>
          </cell>
          <cell r="V638" t="str">
            <v>S</v>
          </cell>
          <cell r="W638" t="str">
            <v>VER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 t="str">
            <v>A</v>
          </cell>
          <cell r="BU638" t="str">
            <v>INT</v>
          </cell>
          <cell r="BV638">
            <v>0</v>
          </cell>
          <cell r="BW638">
            <v>0</v>
          </cell>
          <cell r="BX638">
            <v>0</v>
          </cell>
          <cell r="BZ638">
            <v>0</v>
          </cell>
          <cell r="CB638">
            <v>20.3</v>
          </cell>
          <cell r="CC638">
            <v>20.3</v>
          </cell>
          <cell r="CD638">
            <v>20.3</v>
          </cell>
        </row>
        <row r="639">
          <cell r="A639">
            <v>1</v>
          </cell>
          <cell r="B639">
            <v>1</v>
          </cell>
          <cell r="C639" t="str">
            <v>DIC</v>
          </cell>
          <cell r="D639">
            <v>47818</v>
          </cell>
          <cell r="E639">
            <v>2030</v>
          </cell>
          <cell r="F639" t="str">
            <v>PROENERMEX</v>
          </cell>
          <cell r="H639" t="str">
            <v>HID</v>
          </cell>
          <cell r="I639">
            <v>7.93</v>
          </cell>
          <cell r="J639">
            <v>7.93</v>
          </cell>
          <cell r="K639" t="str">
            <v>ENE</v>
          </cell>
          <cell r="L639">
            <v>2003</v>
          </cell>
          <cell r="M639" t="str">
            <v>ORI</v>
          </cell>
          <cell r="N639" t="str">
            <v>VERACRUZ</v>
          </cell>
          <cell r="O639" t="str">
            <v>HID</v>
          </cell>
          <cell r="P639">
            <v>37622</v>
          </cell>
          <cell r="Q639">
            <v>0</v>
          </cell>
          <cell r="R639">
            <v>0</v>
          </cell>
          <cell r="S639">
            <v>7.93</v>
          </cell>
          <cell r="T639">
            <v>0</v>
          </cell>
          <cell r="U639">
            <v>2030</v>
          </cell>
          <cell r="V639" t="str">
            <v>S</v>
          </cell>
          <cell r="W639" t="str">
            <v>PUE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 t="str">
            <v>A</v>
          </cell>
          <cell r="BU639" t="str">
            <v>INT</v>
          </cell>
          <cell r="BV639">
            <v>0</v>
          </cell>
          <cell r="BW639">
            <v>0</v>
          </cell>
          <cell r="BX639">
            <v>0</v>
          </cell>
          <cell r="BZ639">
            <v>0</v>
          </cell>
          <cell r="CB639">
            <v>7.93</v>
          </cell>
          <cell r="CC639">
            <v>7.93</v>
          </cell>
          <cell r="CD639">
            <v>7.93</v>
          </cell>
        </row>
        <row r="640">
          <cell r="A640">
            <v>1</v>
          </cell>
          <cell r="B640">
            <v>6</v>
          </cell>
          <cell r="C640" t="str">
            <v>DIC</v>
          </cell>
          <cell r="D640">
            <v>47818</v>
          </cell>
          <cell r="E640">
            <v>2030</v>
          </cell>
          <cell r="F640" t="str">
            <v>HIDRORIZABA</v>
          </cell>
          <cell r="H640" t="str">
            <v>HID</v>
          </cell>
          <cell r="I640">
            <v>1.18</v>
          </cell>
          <cell r="J640">
            <v>1.18</v>
          </cell>
          <cell r="K640" t="str">
            <v>JUN</v>
          </cell>
          <cell r="L640">
            <v>2009</v>
          </cell>
          <cell r="M640" t="str">
            <v>ORI</v>
          </cell>
          <cell r="N640" t="str">
            <v>VERACRUZ</v>
          </cell>
          <cell r="O640" t="str">
            <v>HID</v>
          </cell>
          <cell r="P640">
            <v>39965</v>
          </cell>
          <cell r="Q640">
            <v>0</v>
          </cell>
          <cell r="R640">
            <v>0</v>
          </cell>
          <cell r="S640">
            <v>1.18</v>
          </cell>
          <cell r="T640">
            <v>0</v>
          </cell>
          <cell r="U640">
            <v>2030</v>
          </cell>
          <cell r="V640" t="str">
            <v>S</v>
          </cell>
          <cell r="W640" t="str">
            <v>VER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 t="str">
            <v>A</v>
          </cell>
          <cell r="BU640" t="str">
            <v>INT</v>
          </cell>
          <cell r="BV640">
            <v>0</v>
          </cell>
          <cell r="BW640">
            <v>0</v>
          </cell>
          <cell r="BX640">
            <v>0</v>
          </cell>
          <cell r="BZ640">
            <v>0</v>
          </cell>
          <cell r="CB640">
            <v>1.18</v>
          </cell>
          <cell r="CC640">
            <v>1.18</v>
          </cell>
          <cell r="CD640">
            <v>1.18</v>
          </cell>
        </row>
        <row r="641">
          <cell r="A641">
            <v>1</v>
          </cell>
          <cell r="B641">
            <v>5</v>
          </cell>
          <cell r="C641" t="str">
            <v>DIC</v>
          </cell>
          <cell r="D641">
            <v>47818</v>
          </cell>
          <cell r="E641">
            <v>2030</v>
          </cell>
          <cell r="F641" t="str">
            <v>PARQUES ECOLOGÍCOS DE MEX (2 ETAPA)</v>
          </cell>
          <cell r="H641" t="str">
            <v>EOL</v>
          </cell>
          <cell r="I641">
            <v>50</v>
          </cell>
          <cell r="J641">
            <v>50</v>
          </cell>
          <cell r="K641" t="str">
            <v>MAY</v>
          </cell>
          <cell r="L641">
            <v>2009</v>
          </cell>
          <cell r="M641" t="str">
            <v>ORI</v>
          </cell>
          <cell r="N641" t="str">
            <v>TEMASCAL</v>
          </cell>
          <cell r="O641" t="str">
            <v>EOL</v>
          </cell>
          <cell r="P641">
            <v>39934</v>
          </cell>
          <cell r="Q641">
            <v>0</v>
          </cell>
          <cell r="R641">
            <v>0</v>
          </cell>
          <cell r="S641">
            <v>5</v>
          </cell>
          <cell r="T641">
            <v>0</v>
          </cell>
          <cell r="U641">
            <v>2030</v>
          </cell>
          <cell r="V641" t="str">
            <v>S</v>
          </cell>
          <cell r="W641" t="str">
            <v>OAX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 t="str">
            <v>A</v>
          </cell>
          <cell r="BU641" t="str">
            <v>INT</v>
          </cell>
          <cell r="BV641">
            <v>0</v>
          </cell>
          <cell r="BW641">
            <v>0</v>
          </cell>
          <cell r="BX641">
            <v>0</v>
          </cell>
          <cell r="BY641">
            <v>0.9</v>
          </cell>
          <cell r="BZ641">
            <v>45</v>
          </cell>
          <cell r="CB641">
            <v>50</v>
          </cell>
          <cell r="CC641">
            <v>50</v>
          </cell>
          <cell r="CD641">
            <v>50</v>
          </cell>
        </row>
        <row r="642">
          <cell r="A642">
            <v>1</v>
          </cell>
          <cell r="B642">
            <v>12</v>
          </cell>
          <cell r="C642" t="str">
            <v>DIC</v>
          </cell>
          <cell r="D642">
            <v>47818</v>
          </cell>
          <cell r="E642">
            <v>2030</v>
          </cell>
          <cell r="F642" t="str">
            <v>EURUS</v>
          </cell>
          <cell r="H642" t="str">
            <v>EOL</v>
          </cell>
          <cell r="I642">
            <v>250</v>
          </cell>
          <cell r="J642">
            <v>250</v>
          </cell>
          <cell r="K642" t="str">
            <v>DIC</v>
          </cell>
          <cell r="L642">
            <v>2009</v>
          </cell>
          <cell r="M642" t="str">
            <v>ORI</v>
          </cell>
          <cell r="N642" t="str">
            <v>TEMASCAL</v>
          </cell>
          <cell r="O642" t="str">
            <v>EOL</v>
          </cell>
          <cell r="P642">
            <v>40148</v>
          </cell>
          <cell r="Q642">
            <v>0</v>
          </cell>
          <cell r="R642">
            <v>0</v>
          </cell>
          <cell r="S642">
            <v>25</v>
          </cell>
          <cell r="T642">
            <v>0</v>
          </cell>
          <cell r="U642">
            <v>2030</v>
          </cell>
          <cell r="V642" t="str">
            <v>S</v>
          </cell>
          <cell r="W642" t="str">
            <v>OAX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 t="str">
            <v>A</v>
          </cell>
          <cell r="BU642" t="str">
            <v>INT</v>
          </cell>
          <cell r="BV642">
            <v>0</v>
          </cell>
          <cell r="BW642">
            <v>0</v>
          </cell>
          <cell r="BX642">
            <v>0</v>
          </cell>
          <cell r="BY642">
            <v>0.9</v>
          </cell>
          <cell r="BZ642">
            <v>225</v>
          </cell>
          <cell r="CB642">
            <v>250</v>
          </cell>
          <cell r="CC642">
            <v>250</v>
          </cell>
          <cell r="CD642">
            <v>250</v>
          </cell>
        </row>
        <row r="643">
          <cell r="A643">
            <v>1</v>
          </cell>
          <cell r="B643">
            <v>1</v>
          </cell>
          <cell r="C643" t="str">
            <v>DIC</v>
          </cell>
          <cell r="D643">
            <v>47818</v>
          </cell>
          <cell r="E643">
            <v>2030</v>
          </cell>
          <cell r="F643" t="str">
            <v>ARAGON  EXT LYFC</v>
          </cell>
          <cell r="G643">
            <v>1</v>
          </cell>
          <cell r="H643" t="str">
            <v>TG</v>
          </cell>
          <cell r="I643">
            <v>32</v>
          </cell>
          <cell r="J643">
            <v>32</v>
          </cell>
          <cell r="K643" t="str">
            <v>ENE</v>
          </cell>
          <cell r="L643">
            <v>2010</v>
          </cell>
          <cell r="M643" t="str">
            <v>CEN</v>
          </cell>
          <cell r="N643" t="str">
            <v>CENTRAL</v>
          </cell>
          <cell r="O643" t="str">
            <v>TER</v>
          </cell>
          <cell r="P643">
            <v>40179</v>
          </cell>
          <cell r="Q643">
            <v>1.4432</v>
          </cell>
          <cell r="R643">
            <v>1.8016000000000001</v>
          </cell>
          <cell r="S643">
            <v>28.279042200878212</v>
          </cell>
          <cell r="T643">
            <v>3.2000000000000001E-2</v>
          </cell>
          <cell r="U643">
            <v>2030</v>
          </cell>
          <cell r="V643" t="str">
            <v>S</v>
          </cell>
          <cell r="W643" t="str">
            <v>MEX</v>
          </cell>
          <cell r="X643">
            <v>0.06</v>
          </cell>
          <cell r="Y643">
            <v>0.06</v>
          </cell>
          <cell r="Z643">
            <v>0.06</v>
          </cell>
          <cell r="AA643">
            <v>0.09</v>
          </cell>
          <cell r="AB643">
            <v>0.06</v>
          </cell>
          <cell r="AC643">
            <v>0.06</v>
          </cell>
          <cell r="AD643">
            <v>0.09</v>
          </cell>
          <cell r="AE643">
            <v>0.06</v>
          </cell>
          <cell r="AF643">
            <v>0.06</v>
          </cell>
          <cell r="AG643">
            <v>0.06</v>
          </cell>
          <cell r="AH643">
            <v>0.03</v>
          </cell>
          <cell r="AI643">
            <v>0.03</v>
          </cell>
          <cell r="AJ643">
            <v>5.6300000000000003E-2</v>
          </cell>
          <cell r="AK643">
            <v>5.6300000000000003E-2</v>
          </cell>
          <cell r="AL643">
            <v>5.6300000000000003E-2</v>
          </cell>
          <cell r="AM643">
            <v>5.6300000000000003E-2</v>
          </cell>
          <cell r="AN643">
            <v>5.6300000000000003E-2</v>
          </cell>
          <cell r="AO643">
            <v>5.6300000000000003E-2</v>
          </cell>
          <cell r="AP643">
            <v>5.6300000000000003E-2</v>
          </cell>
          <cell r="AQ643">
            <v>5.6300000000000003E-2</v>
          </cell>
          <cell r="AR643">
            <v>5.6300000000000003E-2</v>
          </cell>
          <cell r="AS643">
            <v>5.6300000000000003E-2</v>
          </cell>
          <cell r="AT643">
            <v>5.6300000000000003E-2</v>
          </cell>
          <cell r="AU643">
            <v>5.6300000000000003E-2</v>
          </cell>
          <cell r="AV643">
            <v>0.06</v>
          </cell>
          <cell r="AW643">
            <v>0.06</v>
          </cell>
          <cell r="AX643">
            <v>0.06</v>
          </cell>
          <cell r="AY643">
            <v>0.09</v>
          </cell>
          <cell r="AZ643">
            <v>0.06</v>
          </cell>
          <cell r="BA643">
            <v>0.06</v>
          </cell>
          <cell r="BB643">
            <v>0.09</v>
          </cell>
          <cell r="BC643">
            <v>0.06</v>
          </cell>
          <cell r="BD643">
            <v>0.06</v>
          </cell>
          <cell r="BE643">
            <v>0.06</v>
          </cell>
          <cell r="BF643">
            <v>0.03</v>
          </cell>
          <cell r="BG643">
            <v>0.03</v>
          </cell>
          <cell r="BH643">
            <v>5.6300000000000003E-2</v>
          </cell>
          <cell r="BI643">
            <v>5.6300000000000003E-2</v>
          </cell>
          <cell r="BJ643">
            <v>5.6300000000000003E-2</v>
          </cell>
          <cell r="BK643">
            <v>5.6300000000000003E-2</v>
          </cell>
          <cell r="BL643">
            <v>5.6300000000000003E-2</v>
          </cell>
          <cell r="BM643">
            <v>5.6300000000000003E-2</v>
          </cell>
          <cell r="BN643">
            <v>5.6300000000000003E-2</v>
          </cell>
          <cell r="BO643">
            <v>5.6300000000000003E-2</v>
          </cell>
          <cell r="BP643">
            <v>5.6300000000000003E-2</v>
          </cell>
          <cell r="BQ643">
            <v>5.6300000000000003E-2</v>
          </cell>
          <cell r="BR643">
            <v>5.6300000000000003E-2</v>
          </cell>
          <cell r="BS643">
            <v>5.6300000000000003E-2</v>
          </cell>
          <cell r="BT643" t="str">
            <v>CFE</v>
          </cell>
          <cell r="BU643" t="str">
            <v>INT</v>
          </cell>
          <cell r="BV643">
            <v>1.4432</v>
          </cell>
          <cell r="BW643">
            <v>1.4432</v>
          </cell>
          <cell r="BX643">
            <v>2.2777577991217868</v>
          </cell>
          <cell r="BY643">
            <v>0</v>
          </cell>
          <cell r="BZ643">
            <v>0</v>
          </cell>
          <cell r="CB643">
            <v>30.975999999999999</v>
          </cell>
          <cell r="CC643">
            <v>32</v>
          </cell>
          <cell r="CD643">
            <v>32</v>
          </cell>
        </row>
        <row r="644">
          <cell r="A644">
            <v>2</v>
          </cell>
          <cell r="B644">
            <v>8</v>
          </cell>
          <cell r="C644" t="str">
            <v>ENE</v>
          </cell>
          <cell r="D644">
            <v>47485</v>
          </cell>
          <cell r="E644">
            <v>2030</v>
          </cell>
          <cell r="F644" t="str">
            <v>BII NEE STIPA Energía Eólica</v>
          </cell>
          <cell r="H644" t="str">
            <v>EOL</v>
          </cell>
          <cell r="I644">
            <v>11.5</v>
          </cell>
          <cell r="J644">
            <v>11.5</v>
          </cell>
          <cell r="K644" t="str">
            <v>AGO</v>
          </cell>
          <cell r="L644">
            <v>2010</v>
          </cell>
          <cell r="M644" t="str">
            <v>ORI</v>
          </cell>
          <cell r="N644" t="str">
            <v>TEMASCAL</v>
          </cell>
          <cell r="O644" t="str">
            <v>EOL</v>
          </cell>
          <cell r="P644">
            <v>40392</v>
          </cell>
          <cell r="Q644">
            <v>0</v>
          </cell>
          <cell r="R644">
            <v>0</v>
          </cell>
          <cell r="S644">
            <v>1.1500000000000004</v>
          </cell>
          <cell r="T644">
            <v>0</v>
          </cell>
          <cell r="U644">
            <v>2030</v>
          </cell>
          <cell r="V644" t="str">
            <v>S</v>
          </cell>
          <cell r="W644" t="str">
            <v>OAX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 t="str">
            <v>A</v>
          </cell>
          <cell r="BU644" t="str">
            <v>INT</v>
          </cell>
          <cell r="BV644">
            <v>0</v>
          </cell>
          <cell r="BW644">
            <v>0</v>
          </cell>
          <cell r="BX644">
            <v>0</v>
          </cell>
          <cell r="BY644">
            <v>0.9</v>
          </cell>
          <cell r="BZ644">
            <v>10.35</v>
          </cell>
          <cell r="CB644">
            <v>11.5</v>
          </cell>
          <cell r="CC644">
            <v>11.5</v>
          </cell>
          <cell r="CD644">
            <v>11.5</v>
          </cell>
        </row>
        <row r="645">
          <cell r="A645">
            <v>1</v>
          </cell>
          <cell r="B645">
            <v>1</v>
          </cell>
          <cell r="C645" t="str">
            <v>DIC</v>
          </cell>
          <cell r="D645">
            <v>47818</v>
          </cell>
          <cell r="E645">
            <v>2030</v>
          </cell>
          <cell r="F645" t="str">
            <v>TRACTEBEL ENERGÍA DE PANUCO</v>
          </cell>
          <cell r="H645" t="str">
            <v>TG</v>
          </cell>
          <cell r="I645">
            <v>0</v>
          </cell>
          <cell r="J645">
            <v>0</v>
          </cell>
          <cell r="K645" t="str">
            <v>ENE</v>
          </cell>
          <cell r="L645">
            <v>2010</v>
          </cell>
          <cell r="M645" t="str">
            <v>NES</v>
          </cell>
          <cell r="N645" t="str">
            <v>MONTERREY</v>
          </cell>
          <cell r="O645" t="str">
            <v>TER</v>
          </cell>
          <cell r="P645">
            <v>40179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2030</v>
          </cell>
          <cell r="V645" t="str">
            <v>N</v>
          </cell>
          <cell r="W645" t="str">
            <v>NL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 t="str">
            <v>A</v>
          </cell>
          <cell r="BU645" t="str">
            <v>INT</v>
          </cell>
          <cell r="BV645">
            <v>0</v>
          </cell>
          <cell r="BW645">
            <v>0</v>
          </cell>
          <cell r="BX645">
            <v>0</v>
          </cell>
          <cell r="BZ645">
            <v>0</v>
          </cell>
          <cell r="CB645">
            <v>0</v>
          </cell>
          <cell r="CC645">
            <v>0</v>
          </cell>
          <cell r="CD645">
            <v>0</v>
          </cell>
        </row>
        <row r="646">
          <cell r="A646">
            <v>1</v>
          </cell>
          <cell r="B646">
            <v>1</v>
          </cell>
          <cell r="C646" t="str">
            <v>DIC</v>
          </cell>
          <cell r="D646">
            <v>47818</v>
          </cell>
          <cell r="E646">
            <v>2030</v>
          </cell>
          <cell r="F646" t="str">
            <v>Municipio de Mexicali</v>
          </cell>
          <cell r="H646" t="str">
            <v>EOL</v>
          </cell>
          <cell r="I646">
            <v>15.5</v>
          </cell>
          <cell r="J646">
            <v>15.5</v>
          </cell>
          <cell r="K646" t="str">
            <v>ENE</v>
          </cell>
          <cell r="L646">
            <v>2010</v>
          </cell>
          <cell r="M646" t="str">
            <v>BC</v>
          </cell>
          <cell r="N646" t="str">
            <v>MEXICALI</v>
          </cell>
          <cell r="O646" t="str">
            <v>EOL</v>
          </cell>
          <cell r="P646">
            <v>40179</v>
          </cell>
          <cell r="Q646">
            <v>0</v>
          </cell>
          <cell r="R646">
            <v>0</v>
          </cell>
          <cell r="S646">
            <v>1.5499999999999989</v>
          </cell>
          <cell r="T646">
            <v>0</v>
          </cell>
          <cell r="U646">
            <v>2030</v>
          </cell>
          <cell r="V646" t="str">
            <v>N</v>
          </cell>
          <cell r="W646" t="str">
            <v>BC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 t="str">
            <v>A</v>
          </cell>
          <cell r="BU646" t="str">
            <v>BC</v>
          </cell>
          <cell r="BV646">
            <v>0</v>
          </cell>
          <cell r="BW646">
            <v>0</v>
          </cell>
          <cell r="BX646">
            <v>0</v>
          </cell>
          <cell r="BY646">
            <v>0.9</v>
          </cell>
          <cell r="BZ646">
            <v>13.950000000000001</v>
          </cell>
          <cell r="CB646">
            <v>15.5</v>
          </cell>
          <cell r="CC646">
            <v>15.5</v>
          </cell>
          <cell r="CD646">
            <v>15.5</v>
          </cell>
        </row>
        <row r="647">
          <cell r="A647">
            <v>1</v>
          </cell>
          <cell r="B647">
            <v>3</v>
          </cell>
          <cell r="C647" t="str">
            <v>DIC</v>
          </cell>
          <cell r="D647">
            <v>47818</v>
          </cell>
          <cell r="E647">
            <v>2030</v>
          </cell>
          <cell r="F647" t="str">
            <v>Eléctrica del Valle de México</v>
          </cell>
          <cell r="H647" t="str">
            <v>EOL</v>
          </cell>
          <cell r="I647">
            <v>67.11</v>
          </cell>
          <cell r="J647">
            <v>67.11</v>
          </cell>
          <cell r="K647" t="str">
            <v>MAR</v>
          </cell>
          <cell r="L647">
            <v>2010</v>
          </cell>
          <cell r="M647" t="str">
            <v>ORI</v>
          </cell>
          <cell r="N647" t="str">
            <v>TEMASCAL</v>
          </cell>
          <cell r="O647" t="str">
            <v>EOL</v>
          </cell>
          <cell r="P647">
            <v>40238</v>
          </cell>
          <cell r="Q647">
            <v>0</v>
          </cell>
          <cell r="R647">
            <v>0</v>
          </cell>
          <cell r="S647">
            <v>6.7109999999999985</v>
          </cell>
          <cell r="T647">
            <v>0</v>
          </cell>
          <cell r="U647">
            <v>2030</v>
          </cell>
          <cell r="V647" t="str">
            <v>S</v>
          </cell>
          <cell r="W647" t="str">
            <v>OAX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 t="str">
            <v>A</v>
          </cell>
          <cell r="BU647" t="str">
            <v>INT</v>
          </cell>
          <cell r="BV647">
            <v>0</v>
          </cell>
          <cell r="BW647">
            <v>0</v>
          </cell>
          <cell r="BX647">
            <v>0</v>
          </cell>
          <cell r="BY647">
            <v>0.9</v>
          </cell>
          <cell r="BZ647">
            <v>60.399000000000001</v>
          </cell>
          <cell r="CB647">
            <v>67.11</v>
          </cell>
          <cell r="CC647">
            <v>67.11</v>
          </cell>
          <cell r="CD647">
            <v>67.11</v>
          </cell>
        </row>
        <row r="648">
          <cell r="A648">
            <v>1</v>
          </cell>
          <cell r="B648">
            <v>6</v>
          </cell>
          <cell r="C648" t="str">
            <v>DIC</v>
          </cell>
          <cell r="D648">
            <v>47818</v>
          </cell>
          <cell r="E648">
            <v>2030</v>
          </cell>
          <cell r="F648" t="str">
            <v>TRANSF. DE ENERG. ELEC. DE JUÁREZ</v>
          </cell>
          <cell r="H648" t="str">
            <v>BIO</v>
          </cell>
          <cell r="I648">
            <v>5.9</v>
          </cell>
          <cell r="J648">
            <v>5.9</v>
          </cell>
          <cell r="K648" t="str">
            <v>JUN</v>
          </cell>
          <cell r="L648">
            <v>2011</v>
          </cell>
          <cell r="M648" t="str">
            <v>NTE</v>
          </cell>
          <cell r="N648" t="str">
            <v>JUAREZ</v>
          </cell>
          <cell r="O648" t="str">
            <v>TER</v>
          </cell>
          <cell r="P648">
            <v>40695</v>
          </cell>
          <cell r="Q648">
            <v>0</v>
          </cell>
          <cell r="R648">
            <v>0</v>
          </cell>
          <cell r="S648">
            <v>5.9</v>
          </cell>
          <cell r="T648">
            <v>0</v>
          </cell>
          <cell r="U648">
            <v>2030</v>
          </cell>
          <cell r="V648" t="str">
            <v>N</v>
          </cell>
          <cell r="W648" t="str">
            <v>CHIH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 t="str">
            <v>A</v>
          </cell>
          <cell r="BU648" t="str">
            <v>INT</v>
          </cell>
          <cell r="BV648">
            <v>0</v>
          </cell>
          <cell r="BW648">
            <v>0</v>
          </cell>
          <cell r="BX648">
            <v>0</v>
          </cell>
          <cell r="BZ648">
            <v>0</v>
          </cell>
          <cell r="CB648">
            <v>5.9</v>
          </cell>
          <cell r="CC648">
            <v>5.9</v>
          </cell>
          <cell r="CD648">
            <v>5.9</v>
          </cell>
        </row>
        <row r="649">
          <cell r="A649">
            <v>1</v>
          </cell>
          <cell r="B649">
            <v>7</v>
          </cell>
          <cell r="C649" t="str">
            <v>DIC</v>
          </cell>
          <cell r="D649">
            <v>47818</v>
          </cell>
          <cell r="E649">
            <v>2030</v>
          </cell>
          <cell r="F649" t="str">
            <v>IBERDROLA ENERGÍA DE LA LAGUNA</v>
          </cell>
          <cell r="H649" t="str">
            <v>CC</v>
          </cell>
          <cell r="I649">
            <v>17.3</v>
          </cell>
          <cell r="J649">
            <v>17.3</v>
          </cell>
          <cell r="K649" t="str">
            <v>JUL</v>
          </cell>
          <cell r="L649">
            <v>2011</v>
          </cell>
          <cell r="M649" t="str">
            <v>NTE</v>
          </cell>
          <cell r="N649" t="str">
            <v>LAGUNA</v>
          </cell>
          <cell r="O649" t="str">
            <v>TER</v>
          </cell>
          <cell r="P649">
            <v>40725</v>
          </cell>
          <cell r="Q649">
            <v>0</v>
          </cell>
          <cell r="R649">
            <v>0</v>
          </cell>
          <cell r="S649">
            <v>17.3</v>
          </cell>
          <cell r="T649">
            <v>0</v>
          </cell>
          <cell r="U649">
            <v>2030</v>
          </cell>
          <cell r="V649" t="str">
            <v>N</v>
          </cell>
          <cell r="W649" t="str">
            <v>DGO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 t="str">
            <v>A</v>
          </cell>
          <cell r="BU649" t="str">
            <v>INT</v>
          </cell>
          <cell r="BV649">
            <v>0</v>
          </cell>
          <cell r="BW649">
            <v>0</v>
          </cell>
          <cell r="BX649">
            <v>0</v>
          </cell>
          <cell r="BZ649">
            <v>0</v>
          </cell>
          <cell r="CB649">
            <v>17.3</v>
          </cell>
          <cell r="CC649">
            <v>17.3</v>
          </cell>
          <cell r="CD649">
            <v>17.3</v>
          </cell>
        </row>
        <row r="650">
          <cell r="A650">
            <v>1</v>
          </cell>
          <cell r="B650">
            <v>8</v>
          </cell>
          <cell r="C650" t="str">
            <v>DIC</v>
          </cell>
          <cell r="D650">
            <v>47818</v>
          </cell>
          <cell r="E650">
            <v>2030</v>
          </cell>
          <cell r="F650" t="str">
            <v>CIA. DE ENERGÍA MEXICANA</v>
          </cell>
          <cell r="H650" t="str">
            <v>HID</v>
          </cell>
          <cell r="I650">
            <v>29</v>
          </cell>
          <cell r="J650">
            <v>29</v>
          </cell>
          <cell r="K650" t="str">
            <v>AGO</v>
          </cell>
          <cell r="L650">
            <v>2011</v>
          </cell>
          <cell r="M650" t="str">
            <v>ORI</v>
          </cell>
          <cell r="N650" t="str">
            <v>PUEBLA</v>
          </cell>
          <cell r="O650" t="str">
            <v>HID</v>
          </cell>
          <cell r="P650">
            <v>40756</v>
          </cell>
          <cell r="Q650">
            <v>0</v>
          </cell>
          <cell r="R650">
            <v>0</v>
          </cell>
          <cell r="S650">
            <v>29</v>
          </cell>
          <cell r="T650">
            <v>0</v>
          </cell>
          <cell r="U650">
            <v>2030</v>
          </cell>
          <cell r="V650" t="str">
            <v>S</v>
          </cell>
          <cell r="W650" t="str">
            <v>PUE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 t="str">
            <v>A</v>
          </cell>
          <cell r="BU650" t="str">
            <v>INT</v>
          </cell>
          <cell r="BV650">
            <v>0</v>
          </cell>
          <cell r="BW650">
            <v>0</v>
          </cell>
          <cell r="BX650">
            <v>0</v>
          </cell>
          <cell r="BZ650">
            <v>0</v>
          </cell>
          <cell r="CB650">
            <v>29</v>
          </cell>
          <cell r="CC650">
            <v>29</v>
          </cell>
          <cell r="CD650">
            <v>29</v>
          </cell>
        </row>
        <row r="651">
          <cell r="A651">
            <v>1</v>
          </cell>
          <cell r="B651">
            <v>12</v>
          </cell>
          <cell r="C651" t="str">
            <v>DIC</v>
          </cell>
          <cell r="D651">
            <v>47818</v>
          </cell>
          <cell r="E651">
            <v>2030</v>
          </cell>
          <cell r="F651" t="str">
            <v>PIASA COGENERACIÓN</v>
          </cell>
          <cell r="H651" t="str">
            <v>BIO</v>
          </cell>
          <cell r="I651">
            <v>31.33</v>
          </cell>
          <cell r="J651">
            <v>31.33</v>
          </cell>
          <cell r="K651" t="str">
            <v>DIC</v>
          </cell>
          <cell r="L651">
            <v>2011</v>
          </cell>
          <cell r="M651" t="str">
            <v>ORI</v>
          </cell>
          <cell r="N651" t="str">
            <v>VERACRUZ</v>
          </cell>
          <cell r="O651" t="str">
            <v>TER</v>
          </cell>
          <cell r="P651">
            <v>40878</v>
          </cell>
          <cell r="Q651">
            <v>0</v>
          </cell>
          <cell r="R651">
            <v>0</v>
          </cell>
          <cell r="S651">
            <v>31.33</v>
          </cell>
          <cell r="T651">
            <v>0</v>
          </cell>
          <cell r="U651">
            <v>2030</v>
          </cell>
          <cell r="V651" t="str">
            <v>S</v>
          </cell>
          <cell r="W651" t="str">
            <v>VER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 t="str">
            <v>A</v>
          </cell>
          <cell r="BU651" t="str">
            <v>INT</v>
          </cell>
          <cell r="BV651">
            <v>0</v>
          </cell>
          <cell r="BW651">
            <v>0</v>
          </cell>
          <cell r="BX651">
            <v>0</v>
          </cell>
          <cell r="BZ651">
            <v>0</v>
          </cell>
          <cell r="CB651">
            <v>31.33</v>
          </cell>
          <cell r="CC651">
            <v>31.33</v>
          </cell>
          <cell r="CD651">
            <v>31.33</v>
          </cell>
        </row>
        <row r="652">
          <cell r="A652">
            <v>1</v>
          </cell>
          <cell r="B652">
            <v>4</v>
          </cell>
          <cell r="C652" t="str">
            <v>ABR</v>
          </cell>
          <cell r="D652">
            <v>43191</v>
          </cell>
          <cell r="E652">
            <v>2018</v>
          </cell>
          <cell r="F652" t="str">
            <v xml:space="preserve">HUMEROS    </v>
          </cell>
          <cell r="G652">
            <v>8</v>
          </cell>
          <cell r="H652" t="str">
            <v>GEO</v>
          </cell>
          <cell r="I652">
            <v>5</v>
          </cell>
          <cell r="J652">
            <v>5</v>
          </cell>
          <cell r="K652" t="str">
            <v>ABR</v>
          </cell>
          <cell r="L652">
            <v>1992</v>
          </cell>
          <cell r="M652" t="str">
            <v>ORI</v>
          </cell>
          <cell r="N652" t="str">
            <v>PUEBLA</v>
          </cell>
          <cell r="O652" t="str">
            <v>TER</v>
          </cell>
          <cell r="P652">
            <v>33695</v>
          </cell>
          <cell r="Q652">
            <v>0.28500000000000003</v>
          </cell>
          <cell r="R652">
            <v>9.1499999999999998E-2</v>
          </cell>
          <cell r="S652">
            <v>4.7078566995351032</v>
          </cell>
          <cell r="T652">
            <v>7.2999999999999995E-2</v>
          </cell>
          <cell r="U652">
            <v>2018</v>
          </cell>
          <cell r="V652" t="str">
            <v>S</v>
          </cell>
          <cell r="W652" t="str">
            <v>PUE</v>
          </cell>
          <cell r="X652">
            <v>9.5000000000000001E-2</v>
          </cell>
          <cell r="Y652">
            <v>9.5000000000000001E-2</v>
          </cell>
          <cell r="Z652">
            <v>6.25E-2</v>
          </cell>
          <cell r="AA652">
            <v>6.25E-2</v>
          </cell>
          <cell r="AB652">
            <v>6.25E-2</v>
          </cell>
          <cell r="AC652">
            <v>6.25E-2</v>
          </cell>
          <cell r="AD652">
            <v>9.5000000000000001E-2</v>
          </cell>
          <cell r="AE652">
            <v>6.25E-2</v>
          </cell>
          <cell r="AF652">
            <v>6.25E-2</v>
          </cell>
          <cell r="AG652">
            <v>0.03</v>
          </cell>
          <cell r="AH652">
            <v>6.25E-2</v>
          </cell>
          <cell r="AI652">
            <v>0.03</v>
          </cell>
          <cell r="AJ652">
            <v>1.83E-2</v>
          </cell>
          <cell r="AK652">
            <v>1.83E-2</v>
          </cell>
          <cell r="AL652">
            <v>1.83E-2</v>
          </cell>
          <cell r="AM652">
            <v>1.83E-2</v>
          </cell>
          <cell r="AN652">
            <v>1.83E-2</v>
          </cell>
          <cell r="AO652">
            <v>1.83E-2</v>
          </cell>
          <cell r="AP652">
            <v>1.83E-2</v>
          </cell>
          <cell r="AQ652">
            <v>1.83E-2</v>
          </cell>
          <cell r="AR652">
            <v>1.83E-2</v>
          </cell>
          <cell r="AS652">
            <v>1.83E-2</v>
          </cell>
          <cell r="AT652">
            <v>1.83E-2</v>
          </cell>
          <cell r="AU652">
            <v>1.83E-2</v>
          </cell>
          <cell r="AV652">
            <v>9.5000000000000001E-2</v>
          </cell>
          <cell r="AW652">
            <v>9.5000000000000001E-2</v>
          </cell>
          <cell r="AX652">
            <v>6.25E-2</v>
          </cell>
          <cell r="AY652">
            <v>6.25E-2</v>
          </cell>
          <cell r="AZ652">
            <v>6.25E-2</v>
          </cell>
          <cell r="BA652">
            <v>6.25E-2</v>
          </cell>
          <cell r="BB652">
            <v>9.5000000000000001E-2</v>
          </cell>
          <cell r="BC652">
            <v>6.25E-2</v>
          </cell>
          <cell r="BD652">
            <v>6.25E-2</v>
          </cell>
          <cell r="BE652">
            <v>0.03</v>
          </cell>
          <cell r="BF652">
            <v>6.25E-2</v>
          </cell>
          <cell r="BG652">
            <v>0.03</v>
          </cell>
          <cell r="BH652">
            <v>1.83E-2</v>
          </cell>
          <cell r="BI652">
            <v>1.83E-2</v>
          </cell>
          <cell r="BJ652">
            <v>1.83E-2</v>
          </cell>
          <cell r="BK652">
            <v>1.83E-2</v>
          </cell>
          <cell r="BL652">
            <v>1.83E-2</v>
          </cell>
          <cell r="BM652">
            <v>1.83E-2</v>
          </cell>
          <cell r="BN652">
            <v>1.83E-2</v>
          </cell>
          <cell r="BO652">
            <v>1.83E-2</v>
          </cell>
          <cell r="BP652">
            <v>1.83E-2</v>
          </cell>
          <cell r="BQ652">
            <v>1.83E-2</v>
          </cell>
          <cell r="BR652">
            <v>1.83E-2</v>
          </cell>
          <cell r="BS652">
            <v>1.83E-2</v>
          </cell>
          <cell r="BT652" t="str">
            <v>CFE</v>
          </cell>
          <cell r="BU652" t="str">
            <v>INT</v>
          </cell>
          <cell r="BV652">
            <v>0.28500000000000003</v>
          </cell>
          <cell r="BW652">
            <v>0.28500000000000003</v>
          </cell>
          <cell r="BX652">
            <v>7.1433004648970627E-3</v>
          </cell>
          <cell r="BZ652">
            <v>0</v>
          </cell>
          <cell r="CB652">
            <v>4.6349999999999998</v>
          </cell>
          <cell r="CC652">
            <v>5</v>
          </cell>
          <cell r="CD652">
            <v>5</v>
          </cell>
        </row>
        <row r="653">
          <cell r="A653">
            <v>1</v>
          </cell>
          <cell r="B653">
            <v>12</v>
          </cell>
          <cell r="C653" t="str">
            <v>ABR</v>
          </cell>
          <cell r="D653">
            <v>47574</v>
          </cell>
          <cell r="E653">
            <v>2030</v>
          </cell>
          <cell r="F653" t="str">
            <v>Norte II     PIE</v>
          </cell>
          <cell r="G653" t="str">
            <v>3 U'S</v>
          </cell>
          <cell r="H653" t="str">
            <v>CC</v>
          </cell>
          <cell r="I653">
            <v>433</v>
          </cell>
          <cell r="J653">
            <v>433</v>
          </cell>
          <cell r="K653" t="str">
            <v>DIC</v>
          </cell>
          <cell r="L653">
            <v>2013</v>
          </cell>
          <cell r="M653" t="str">
            <v>NTE</v>
          </cell>
          <cell r="N653" t="str">
            <v>JUAREZ</v>
          </cell>
          <cell r="O653" t="str">
            <v>TER</v>
          </cell>
          <cell r="P653">
            <v>41609</v>
          </cell>
          <cell r="Q653">
            <v>25.633600000000001</v>
          </cell>
          <cell r="R653">
            <v>8.66</v>
          </cell>
          <cell r="S653">
            <v>373.20803749088259</v>
          </cell>
          <cell r="T653">
            <v>2.7253668763102673E-2</v>
          </cell>
          <cell r="U653">
            <v>2030</v>
          </cell>
          <cell r="V653" t="str">
            <v>N</v>
          </cell>
          <cell r="W653" t="str">
            <v>CHIH</v>
          </cell>
          <cell r="X653">
            <v>0.05</v>
          </cell>
          <cell r="Y653">
            <v>0.05</v>
          </cell>
          <cell r="Z653">
            <v>0.05</v>
          </cell>
          <cell r="AA653">
            <v>0.04</v>
          </cell>
          <cell r="AB653">
            <v>0.03</v>
          </cell>
          <cell r="AC653">
            <v>0.03</v>
          </cell>
          <cell r="AD653">
            <v>0.03</v>
          </cell>
          <cell r="AE653">
            <v>0.03</v>
          </cell>
          <cell r="AF653">
            <v>0.04</v>
          </cell>
          <cell r="AG653">
            <v>0.04</v>
          </cell>
          <cell r="AH653">
            <v>0.04</v>
          </cell>
          <cell r="AI653">
            <v>0.04</v>
          </cell>
          <cell r="AJ653">
            <v>0.02</v>
          </cell>
          <cell r="AK653">
            <v>0.02</v>
          </cell>
          <cell r="AL653">
            <v>0.02</v>
          </cell>
          <cell r="AM653">
            <v>0.02</v>
          </cell>
          <cell r="AN653">
            <v>0.02</v>
          </cell>
          <cell r="AO653">
            <v>0.02</v>
          </cell>
          <cell r="AP653">
            <v>0.02</v>
          </cell>
          <cell r="AQ653">
            <v>0.02</v>
          </cell>
          <cell r="AR653">
            <v>0.02</v>
          </cell>
          <cell r="AS653">
            <v>0.02</v>
          </cell>
          <cell r="AT653">
            <v>0.02</v>
          </cell>
          <cell r="AU653">
            <v>0.02</v>
          </cell>
          <cell r="AV653">
            <v>0.05</v>
          </cell>
          <cell r="AW653">
            <v>0.05</v>
          </cell>
          <cell r="AX653">
            <v>0.05</v>
          </cell>
          <cell r="AY653">
            <v>0.04</v>
          </cell>
          <cell r="AZ653">
            <v>0.03</v>
          </cell>
          <cell r="BA653">
            <v>0.03</v>
          </cell>
          <cell r="BB653">
            <v>0.03</v>
          </cell>
          <cell r="BC653">
            <v>0.03</v>
          </cell>
          <cell r="BD653">
            <v>0.04</v>
          </cell>
          <cell r="BE653">
            <v>0.04</v>
          </cell>
          <cell r="BF653">
            <v>0.04</v>
          </cell>
          <cell r="BG653">
            <v>0.04</v>
          </cell>
          <cell r="BH653">
            <v>0.02</v>
          </cell>
          <cell r="BI653">
            <v>0.02</v>
          </cell>
          <cell r="BJ653">
            <v>0.02</v>
          </cell>
          <cell r="BK653">
            <v>0.02</v>
          </cell>
          <cell r="BL653">
            <v>0.02</v>
          </cell>
          <cell r="BM653">
            <v>0.02</v>
          </cell>
          <cell r="BN653">
            <v>0.02</v>
          </cell>
          <cell r="BO653">
            <v>0.02</v>
          </cell>
          <cell r="BP653">
            <v>0.02</v>
          </cell>
          <cell r="BQ653">
            <v>0.02</v>
          </cell>
          <cell r="BR653">
            <v>0.02</v>
          </cell>
          <cell r="BS653">
            <v>0.02</v>
          </cell>
          <cell r="BT653" t="str">
            <v>PEE</v>
          </cell>
          <cell r="BU653" t="str">
            <v>INT</v>
          </cell>
          <cell r="BV653">
            <v>25.633600000000001</v>
          </cell>
          <cell r="BW653">
            <v>25.633600000000001</v>
          </cell>
          <cell r="BX653">
            <v>34.158362509117431</v>
          </cell>
          <cell r="BY653">
            <v>0</v>
          </cell>
          <cell r="BZ653">
            <v>0</v>
          </cell>
          <cell r="CB653">
            <v>421.19916142557656</v>
          </cell>
          <cell r="CC653">
            <v>433</v>
          </cell>
          <cell r="CD653">
            <v>433</v>
          </cell>
        </row>
        <row r="654">
          <cell r="A654">
            <v>1</v>
          </cell>
          <cell r="B654">
            <v>11</v>
          </cell>
          <cell r="C654" t="str">
            <v>DIC</v>
          </cell>
          <cell r="D654">
            <v>47818</v>
          </cell>
          <cell r="E654">
            <v>2030</v>
          </cell>
          <cell r="F654" t="str">
            <v>BAJA CALIFONIA SUR I</v>
          </cell>
          <cell r="G654">
            <v>3</v>
          </cell>
          <cell r="H654" t="str">
            <v>CI</v>
          </cell>
          <cell r="I654">
            <v>41.9</v>
          </cell>
          <cell r="J654">
            <v>41.9</v>
          </cell>
          <cell r="K654" t="str">
            <v>NOV</v>
          </cell>
          <cell r="L654">
            <v>2012</v>
          </cell>
          <cell r="M654" t="str">
            <v>BACS</v>
          </cell>
          <cell r="N654" t="str">
            <v>PAZ</v>
          </cell>
          <cell r="O654" t="str">
            <v>TER</v>
          </cell>
          <cell r="P654">
            <v>41214</v>
          </cell>
          <cell r="Q654">
            <v>4.2947499999999996</v>
          </cell>
          <cell r="R654">
            <v>16.760000000000002</v>
          </cell>
          <cell r="S654">
            <v>34.46275</v>
          </cell>
          <cell r="T654">
            <v>5.7000000000000002E-2</v>
          </cell>
          <cell r="U654">
            <v>2030</v>
          </cell>
          <cell r="V654" t="str">
            <v>N</v>
          </cell>
          <cell r="W654" t="str">
            <v>BCS</v>
          </cell>
          <cell r="X654">
            <v>0.1</v>
          </cell>
          <cell r="Y654">
            <v>0.1</v>
          </cell>
          <cell r="Z654">
            <v>0.1</v>
          </cell>
          <cell r="AA654">
            <v>0.1</v>
          </cell>
          <cell r="AB654">
            <v>0.1</v>
          </cell>
          <cell r="AC654">
            <v>0.1</v>
          </cell>
          <cell r="AD654">
            <v>0.1</v>
          </cell>
          <cell r="AE654">
            <v>0.1</v>
          </cell>
          <cell r="AF654">
            <v>0.1</v>
          </cell>
          <cell r="AG654">
            <v>0.1</v>
          </cell>
          <cell r="AH654">
            <v>0.1</v>
          </cell>
          <cell r="AI654">
            <v>0.1</v>
          </cell>
          <cell r="AJ654">
            <v>0.4</v>
          </cell>
          <cell r="AK654">
            <v>0.4</v>
          </cell>
          <cell r="AL654">
            <v>0.4</v>
          </cell>
          <cell r="AM654">
            <v>0.4</v>
          </cell>
          <cell r="AN654">
            <v>0.4</v>
          </cell>
          <cell r="AO654">
            <v>0.4</v>
          </cell>
          <cell r="AP654">
            <v>0.4</v>
          </cell>
          <cell r="AQ654">
            <v>0.4</v>
          </cell>
          <cell r="AR654">
            <v>0.4</v>
          </cell>
          <cell r="AS654">
            <v>0.4</v>
          </cell>
          <cell r="AT654">
            <v>0.4</v>
          </cell>
          <cell r="AU654">
            <v>0.4</v>
          </cell>
          <cell r="AV654">
            <v>0.1</v>
          </cell>
          <cell r="AW654">
            <v>0.1</v>
          </cell>
          <cell r="AX654">
            <v>0.1</v>
          </cell>
          <cell r="AY654">
            <v>0.1</v>
          </cell>
          <cell r="AZ654">
            <v>0.1</v>
          </cell>
          <cell r="BA654">
            <v>0.1</v>
          </cell>
          <cell r="BB654">
            <v>0.1</v>
          </cell>
          <cell r="BC654">
            <v>0.1</v>
          </cell>
          <cell r="BD654">
            <v>0.1</v>
          </cell>
          <cell r="BE654">
            <v>0.1</v>
          </cell>
          <cell r="BF654">
            <v>0.1</v>
          </cell>
          <cell r="BG654">
            <v>0.1</v>
          </cell>
          <cell r="BH654">
            <v>0.4</v>
          </cell>
          <cell r="BI654">
            <v>0.4</v>
          </cell>
          <cell r="BJ654">
            <v>0.4</v>
          </cell>
          <cell r="BK654">
            <v>0.4</v>
          </cell>
          <cell r="BL654">
            <v>0.4</v>
          </cell>
          <cell r="BM654">
            <v>0.4</v>
          </cell>
          <cell r="BN654">
            <v>0.4</v>
          </cell>
          <cell r="BO654">
            <v>0.4</v>
          </cell>
          <cell r="BP654">
            <v>0.4</v>
          </cell>
          <cell r="BQ654">
            <v>0.4</v>
          </cell>
          <cell r="BR654">
            <v>0.4</v>
          </cell>
          <cell r="BS654">
            <v>0.4</v>
          </cell>
          <cell r="BT654" t="str">
            <v>CFE</v>
          </cell>
          <cell r="BU654" t="str">
            <v>BACS</v>
          </cell>
          <cell r="BV654">
            <v>4.2947499999999996</v>
          </cell>
          <cell r="BW654">
            <v>4.2947499999999996</v>
          </cell>
          <cell r="BX654">
            <v>3.1424999999999996</v>
          </cell>
          <cell r="BZ654">
            <v>0</v>
          </cell>
          <cell r="CB654">
            <v>39.511699999999998</v>
          </cell>
          <cell r="CC654">
            <v>41.9</v>
          </cell>
          <cell r="CD654">
            <v>41.9</v>
          </cell>
        </row>
        <row r="655">
          <cell r="A655">
            <v>1</v>
          </cell>
          <cell r="B655">
            <v>0</v>
          </cell>
          <cell r="C655" t="str">
            <v>DIC</v>
          </cell>
          <cell r="D655">
            <v>47818</v>
          </cell>
          <cell r="E655">
            <v>2030</v>
          </cell>
          <cell r="I655">
            <v>0</v>
          </cell>
          <cell r="J655">
            <v>0</v>
          </cell>
          <cell r="O655" t="str">
            <v>TER</v>
          </cell>
          <cell r="Q655">
            <v>0</v>
          </cell>
          <cell r="R655">
            <v>0</v>
          </cell>
          <cell r="S655">
            <v>0</v>
          </cell>
          <cell r="T655">
            <v>7.2999999999999995E-2</v>
          </cell>
          <cell r="U655">
            <v>2030</v>
          </cell>
          <cell r="V655" t="str">
            <v>S</v>
          </cell>
          <cell r="W655" t="str">
            <v>BCS</v>
          </cell>
          <cell r="X655">
            <v>0.06</v>
          </cell>
          <cell r="Y655">
            <v>0.06</v>
          </cell>
          <cell r="Z655">
            <v>0.06</v>
          </cell>
          <cell r="AA655">
            <v>0.06</v>
          </cell>
          <cell r="AB655">
            <v>0.06</v>
          </cell>
          <cell r="AC655">
            <v>0.06</v>
          </cell>
          <cell r="AD655">
            <v>0.06</v>
          </cell>
          <cell r="AE655">
            <v>0.06</v>
          </cell>
          <cell r="AF655">
            <v>0.06</v>
          </cell>
          <cell r="AG655">
            <v>0.06</v>
          </cell>
          <cell r="AH655">
            <v>0.06</v>
          </cell>
          <cell r="AI655">
            <v>0.06</v>
          </cell>
          <cell r="AJ655">
            <v>0.09</v>
          </cell>
          <cell r="AK655">
            <v>0.09</v>
          </cell>
          <cell r="AL655">
            <v>0.09</v>
          </cell>
          <cell r="AM655">
            <v>0.09</v>
          </cell>
          <cell r="AN655">
            <v>0.09</v>
          </cell>
          <cell r="AO655">
            <v>0.09</v>
          </cell>
          <cell r="AP655">
            <v>0.09</v>
          </cell>
          <cell r="AQ655">
            <v>0.09</v>
          </cell>
          <cell r="AR655">
            <v>0.09</v>
          </cell>
          <cell r="AS655">
            <v>0.09</v>
          </cell>
          <cell r="AT655">
            <v>0.09</v>
          </cell>
          <cell r="AU655">
            <v>0.09</v>
          </cell>
          <cell r="AV655">
            <v>0.06</v>
          </cell>
          <cell r="AW655">
            <v>0.06</v>
          </cell>
          <cell r="AX655">
            <v>0.06</v>
          </cell>
          <cell r="AY655">
            <v>0.06</v>
          </cell>
          <cell r="AZ655">
            <v>0.06</v>
          </cell>
          <cell r="BA655">
            <v>0.06</v>
          </cell>
          <cell r="BB655">
            <v>0.06</v>
          </cell>
          <cell r="BC655">
            <v>0.06</v>
          </cell>
          <cell r="BD655">
            <v>0.06</v>
          </cell>
          <cell r="BE655">
            <v>0.06</v>
          </cell>
          <cell r="BF655">
            <v>0.06</v>
          </cell>
          <cell r="BG655">
            <v>0.06</v>
          </cell>
          <cell r="BH655">
            <v>0.09</v>
          </cell>
          <cell r="BI655">
            <v>0.09</v>
          </cell>
          <cell r="BJ655">
            <v>0.09</v>
          </cell>
          <cell r="BK655">
            <v>0.09</v>
          </cell>
          <cell r="BL655">
            <v>0.09</v>
          </cell>
          <cell r="BM655">
            <v>0.09</v>
          </cell>
          <cell r="BN655">
            <v>0.09</v>
          </cell>
          <cell r="BO655">
            <v>0.09</v>
          </cell>
          <cell r="BP655">
            <v>0.09</v>
          </cell>
          <cell r="BQ655">
            <v>0.09</v>
          </cell>
          <cell r="BR655">
            <v>0.09</v>
          </cell>
          <cell r="BS655">
            <v>0.09</v>
          </cell>
          <cell r="BT655" t="str">
            <v>CFE</v>
          </cell>
          <cell r="BU655" t="str">
            <v>INT</v>
          </cell>
          <cell r="BV655">
            <v>0</v>
          </cell>
          <cell r="BW655">
            <v>0</v>
          </cell>
          <cell r="BX655">
            <v>0</v>
          </cell>
          <cell r="BZ655">
            <v>0</v>
          </cell>
          <cell r="CB655">
            <v>0</v>
          </cell>
          <cell r="CC655">
            <v>0</v>
          </cell>
          <cell r="CD655">
            <v>0</v>
          </cell>
        </row>
        <row r="656">
          <cell r="A656">
            <v>2</v>
          </cell>
          <cell r="B656">
            <v>6</v>
          </cell>
          <cell r="C656" t="str">
            <v>ENE</v>
          </cell>
          <cell r="D656">
            <v>47485</v>
          </cell>
          <cell r="E656">
            <v>2030</v>
          </cell>
          <cell r="F656" t="str">
            <v>EÓLICA DE ARRIAGA SAPI DE CV</v>
          </cell>
          <cell r="H656" t="str">
            <v>EOL</v>
          </cell>
          <cell r="I656">
            <v>22.52</v>
          </cell>
          <cell r="J656">
            <v>22.52</v>
          </cell>
          <cell r="K656" t="str">
            <v>JUN</v>
          </cell>
          <cell r="L656">
            <v>2012</v>
          </cell>
          <cell r="M656" t="str">
            <v>ORI</v>
          </cell>
          <cell r="N656" t="str">
            <v>TEMASCAL</v>
          </cell>
          <cell r="O656" t="str">
            <v>EOL</v>
          </cell>
          <cell r="P656">
            <v>41062</v>
          </cell>
          <cell r="Q656">
            <v>0</v>
          </cell>
          <cell r="R656">
            <v>0</v>
          </cell>
          <cell r="S656">
            <v>2.2519999999999989</v>
          </cell>
          <cell r="T656">
            <v>0</v>
          </cell>
          <cell r="U656">
            <v>2030</v>
          </cell>
          <cell r="V656" t="str">
            <v>S</v>
          </cell>
          <cell r="W656" t="str">
            <v>CHIAPAS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 t="str">
            <v>A</v>
          </cell>
          <cell r="BU656" t="str">
            <v>INT</v>
          </cell>
          <cell r="BV656">
            <v>0</v>
          </cell>
          <cell r="BW656">
            <v>0</v>
          </cell>
          <cell r="BX656">
            <v>0</v>
          </cell>
          <cell r="BY656">
            <v>0.9</v>
          </cell>
          <cell r="BZ656">
            <v>20.268000000000001</v>
          </cell>
          <cell r="CB656">
            <v>22.52</v>
          </cell>
          <cell r="CC656">
            <v>22.52</v>
          </cell>
          <cell r="CD656">
            <v>22.52</v>
          </cell>
        </row>
        <row r="657">
          <cell r="A657">
            <v>2</v>
          </cell>
          <cell r="B657">
            <v>6</v>
          </cell>
          <cell r="C657" t="str">
            <v>ENE</v>
          </cell>
          <cell r="D657">
            <v>47485</v>
          </cell>
          <cell r="E657">
            <v>2030</v>
          </cell>
          <cell r="F657" t="str">
            <v>EÓLICA STIPA NAYYA</v>
          </cell>
          <cell r="H657" t="str">
            <v>EOL</v>
          </cell>
          <cell r="I657">
            <v>37.630000000000003</v>
          </cell>
          <cell r="J657">
            <v>37.630000000000003</v>
          </cell>
          <cell r="K657" t="str">
            <v>JUN</v>
          </cell>
          <cell r="L657">
            <v>2012</v>
          </cell>
          <cell r="M657" t="str">
            <v>ORI</v>
          </cell>
          <cell r="N657" t="str">
            <v>TEMASCAL</v>
          </cell>
          <cell r="O657" t="str">
            <v>EOL</v>
          </cell>
          <cell r="P657">
            <v>41062</v>
          </cell>
          <cell r="Q657">
            <v>0</v>
          </cell>
          <cell r="R657">
            <v>0</v>
          </cell>
          <cell r="S657">
            <v>3.7629999999999981</v>
          </cell>
          <cell r="T657">
            <v>0</v>
          </cell>
          <cell r="U657">
            <v>2030</v>
          </cell>
          <cell r="V657" t="str">
            <v>S</v>
          </cell>
          <cell r="W657" t="str">
            <v>OAX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 t="str">
            <v>A</v>
          </cell>
          <cell r="BU657" t="str">
            <v>INT</v>
          </cell>
          <cell r="BV657">
            <v>0</v>
          </cell>
          <cell r="BW657">
            <v>0</v>
          </cell>
          <cell r="BX657">
            <v>0</v>
          </cell>
          <cell r="BY657">
            <v>0.9</v>
          </cell>
          <cell r="BZ657">
            <v>33.867000000000004</v>
          </cell>
          <cell r="CB657">
            <v>37.630000000000003</v>
          </cell>
          <cell r="CC657">
            <v>37.630000000000003</v>
          </cell>
          <cell r="CD657">
            <v>37.630000000000003</v>
          </cell>
        </row>
        <row r="658">
          <cell r="A658">
            <v>2</v>
          </cell>
          <cell r="B658">
            <v>11</v>
          </cell>
          <cell r="C658" t="str">
            <v>ENE</v>
          </cell>
          <cell r="D658">
            <v>47485</v>
          </cell>
          <cell r="E658">
            <v>2030</v>
          </cell>
          <cell r="F658" t="str">
            <v>DESARROLLOS EÓLICOS MEX. DE OAX</v>
          </cell>
          <cell r="H658" t="str">
            <v>EOL</v>
          </cell>
          <cell r="I658">
            <v>45.6</v>
          </cell>
          <cell r="J658">
            <v>45.6</v>
          </cell>
          <cell r="K658" t="str">
            <v>NOV</v>
          </cell>
          <cell r="L658">
            <v>2012</v>
          </cell>
          <cell r="M658" t="str">
            <v>ORI</v>
          </cell>
          <cell r="N658" t="str">
            <v>TEMASCAL</v>
          </cell>
          <cell r="O658" t="str">
            <v>EOL</v>
          </cell>
          <cell r="P658">
            <v>41215</v>
          </cell>
          <cell r="Q658">
            <v>0</v>
          </cell>
          <cell r="R658">
            <v>0</v>
          </cell>
          <cell r="S658">
            <v>4.5600000000000023</v>
          </cell>
          <cell r="T658">
            <v>0</v>
          </cell>
          <cell r="U658">
            <v>2030</v>
          </cell>
          <cell r="V658" t="str">
            <v>S</v>
          </cell>
          <cell r="W658" t="str">
            <v>OAX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 t="str">
            <v>A</v>
          </cell>
          <cell r="BU658" t="str">
            <v>INT</v>
          </cell>
          <cell r="BV658">
            <v>0</v>
          </cell>
          <cell r="BW658">
            <v>0</v>
          </cell>
          <cell r="BX658">
            <v>0</v>
          </cell>
          <cell r="BY658">
            <v>0.9</v>
          </cell>
          <cell r="BZ658">
            <v>41.04</v>
          </cell>
          <cell r="CB658">
            <v>45.6</v>
          </cell>
          <cell r="CC658">
            <v>45.6</v>
          </cell>
          <cell r="CD658">
            <v>45.6</v>
          </cell>
        </row>
        <row r="659">
          <cell r="A659">
            <v>1</v>
          </cell>
          <cell r="B659">
            <v>8</v>
          </cell>
          <cell r="C659" t="str">
            <v>DIC</v>
          </cell>
          <cell r="D659">
            <v>47818</v>
          </cell>
          <cell r="E659">
            <v>2030</v>
          </cell>
          <cell r="F659" t="str">
            <v>ENERGÍA LACTEA</v>
          </cell>
          <cell r="H659" t="str">
            <v>CI</v>
          </cell>
          <cell r="I659">
            <v>0.46</v>
          </cell>
          <cell r="J659">
            <v>0.46</v>
          </cell>
          <cell r="K659" t="str">
            <v>AGO</v>
          </cell>
          <cell r="L659">
            <v>2012</v>
          </cell>
          <cell r="M659" t="str">
            <v>NTE</v>
          </cell>
          <cell r="N659" t="str">
            <v>CHIHUAHUA</v>
          </cell>
          <cell r="O659" t="str">
            <v>TER</v>
          </cell>
          <cell r="P659">
            <v>41122</v>
          </cell>
          <cell r="Q659">
            <v>0</v>
          </cell>
          <cell r="R659">
            <v>0</v>
          </cell>
          <cell r="S659">
            <v>0.46</v>
          </cell>
          <cell r="T659">
            <v>0</v>
          </cell>
          <cell r="U659">
            <v>2030</v>
          </cell>
          <cell r="V659" t="str">
            <v>N</v>
          </cell>
          <cell r="W659" t="str">
            <v>CHIH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 t="str">
            <v>A</v>
          </cell>
          <cell r="BU659" t="str">
            <v>INT</v>
          </cell>
          <cell r="BV659">
            <v>0</v>
          </cell>
          <cell r="BW659">
            <v>0</v>
          </cell>
          <cell r="BX659">
            <v>0</v>
          </cell>
          <cell r="BZ659">
            <v>0</v>
          </cell>
          <cell r="CB659">
            <v>0.46</v>
          </cell>
          <cell r="CC659">
            <v>0.46</v>
          </cell>
          <cell r="CD659">
            <v>0.46</v>
          </cell>
        </row>
        <row r="660">
          <cell r="D660" t="e">
            <v>#NUM!</v>
          </cell>
          <cell r="I660">
            <v>0</v>
          </cell>
          <cell r="J660">
            <v>0</v>
          </cell>
          <cell r="O660" t="str">
            <v>TER</v>
          </cell>
          <cell r="Q660">
            <v>0</v>
          </cell>
          <cell r="R660">
            <v>0</v>
          </cell>
          <cell r="S660">
            <v>0</v>
          </cell>
          <cell r="U660">
            <v>0</v>
          </cell>
          <cell r="BV660">
            <v>0</v>
          </cell>
          <cell r="BW660">
            <v>0</v>
          </cell>
          <cell r="BX660">
            <v>0</v>
          </cell>
          <cell r="BZ660">
            <v>0</v>
          </cell>
          <cell r="CB660">
            <v>0</v>
          </cell>
        </row>
        <row r="661">
          <cell r="D661" t="e">
            <v>#NUM!</v>
          </cell>
          <cell r="I661">
            <v>0</v>
          </cell>
          <cell r="J661">
            <v>0</v>
          </cell>
          <cell r="O661" t="str">
            <v>TER</v>
          </cell>
          <cell r="Q661">
            <v>0</v>
          </cell>
          <cell r="R661">
            <v>0</v>
          </cell>
          <cell r="S661">
            <v>0</v>
          </cell>
          <cell r="U661">
            <v>0</v>
          </cell>
          <cell r="BV661">
            <v>0</v>
          </cell>
          <cell r="BW661">
            <v>0</v>
          </cell>
          <cell r="BX661">
            <v>0</v>
          </cell>
          <cell r="BZ661">
            <v>0</v>
          </cell>
          <cell r="CB661">
            <v>0</v>
          </cell>
        </row>
        <row r="663">
          <cell r="A663">
            <v>1</v>
          </cell>
          <cell r="B663">
            <v>4</v>
          </cell>
          <cell r="C663" t="str">
            <v>DIC</v>
          </cell>
          <cell r="D663">
            <v>47818</v>
          </cell>
          <cell r="E663">
            <v>2030</v>
          </cell>
          <cell r="F663" t="str">
            <v>La Yesca</v>
          </cell>
          <cell r="G663" t="str">
            <v>1 Y 2</v>
          </cell>
          <cell r="H663" t="str">
            <v>HID</v>
          </cell>
          <cell r="I663">
            <v>750</v>
          </cell>
          <cell r="J663">
            <v>750</v>
          </cell>
          <cell r="K663" t="str">
            <v>ABR</v>
          </cell>
          <cell r="L663">
            <v>2014</v>
          </cell>
          <cell r="M663" t="str">
            <v>OCC</v>
          </cell>
          <cell r="N663" t="str">
            <v>GUADALAJA</v>
          </cell>
          <cell r="O663" t="str">
            <v>HID</v>
          </cell>
          <cell r="P663">
            <v>41730</v>
          </cell>
          <cell r="Q663">
            <v>50.1</v>
          </cell>
          <cell r="R663">
            <v>6</v>
          </cell>
          <cell r="S663">
            <v>698.82850493026547</v>
          </cell>
          <cell r="T663">
            <v>5.0000000000000001E-3</v>
          </cell>
          <cell r="U663">
            <v>2030</v>
          </cell>
          <cell r="V663" t="str">
            <v>N</v>
          </cell>
          <cell r="W663" t="str">
            <v>NAY</v>
          </cell>
          <cell r="X663">
            <v>7.17E-2</v>
          </cell>
          <cell r="Y663">
            <v>7.17E-2</v>
          </cell>
          <cell r="Z663">
            <v>6.6799999999999998E-2</v>
          </cell>
          <cell r="AA663">
            <v>7.17E-2</v>
          </cell>
          <cell r="AB663">
            <v>5.7000000000000002E-2</v>
          </cell>
          <cell r="AC663">
            <v>5.7000000000000002E-2</v>
          </cell>
          <cell r="AD663">
            <v>5.7000000000000002E-2</v>
          </cell>
          <cell r="AE663">
            <v>5.7000000000000002E-2</v>
          </cell>
          <cell r="AF663">
            <v>6.6799999999999998E-2</v>
          </cell>
          <cell r="AG663">
            <v>7.17E-2</v>
          </cell>
          <cell r="AH663">
            <v>7.17E-2</v>
          </cell>
          <cell r="AI663">
            <v>6.6799999999999998E-2</v>
          </cell>
          <cell r="AJ663">
            <v>8.0000000000000002E-3</v>
          </cell>
          <cell r="AK663">
            <v>8.0000000000000002E-3</v>
          </cell>
          <cell r="AL663">
            <v>8.0000000000000002E-3</v>
          </cell>
          <cell r="AM663">
            <v>8.0000000000000002E-3</v>
          </cell>
          <cell r="AN663">
            <v>8.0000000000000002E-3</v>
          </cell>
          <cell r="AO663">
            <v>8.0000000000000002E-3</v>
          </cell>
          <cell r="AP663">
            <v>8.0000000000000002E-3</v>
          </cell>
          <cell r="AQ663">
            <v>8.0000000000000002E-3</v>
          </cell>
          <cell r="AR663">
            <v>8.0000000000000002E-3</v>
          </cell>
          <cell r="AS663">
            <v>8.0000000000000002E-3</v>
          </cell>
          <cell r="AT663">
            <v>8.0000000000000002E-3</v>
          </cell>
          <cell r="AU663">
            <v>8.0000000000000002E-3</v>
          </cell>
          <cell r="AV663">
            <v>7.17E-2</v>
          </cell>
          <cell r="AW663">
            <v>7.17E-2</v>
          </cell>
          <cell r="AX663">
            <v>6.6799999999999998E-2</v>
          </cell>
          <cell r="AY663">
            <v>7.17E-2</v>
          </cell>
          <cell r="AZ663">
            <v>5.7000000000000002E-2</v>
          </cell>
          <cell r="BA663">
            <v>5.7000000000000002E-2</v>
          </cell>
          <cell r="BB663">
            <v>5.7000000000000002E-2</v>
          </cell>
          <cell r="BC663">
            <v>5.7000000000000002E-2</v>
          </cell>
          <cell r="BD663">
            <v>6.6799999999999998E-2</v>
          </cell>
          <cell r="BE663">
            <v>7.17E-2</v>
          </cell>
          <cell r="BF663">
            <v>7.17E-2</v>
          </cell>
          <cell r="BG663">
            <v>6.6799999999999998E-2</v>
          </cell>
          <cell r="BH663">
            <v>8.0000000000000002E-3</v>
          </cell>
          <cell r="BI663">
            <v>8.0000000000000002E-3</v>
          </cell>
          <cell r="BJ663">
            <v>8.0000000000000002E-3</v>
          </cell>
          <cell r="BK663">
            <v>8.0000000000000002E-3</v>
          </cell>
          <cell r="BL663">
            <v>8.0000000000000002E-3</v>
          </cell>
          <cell r="BM663">
            <v>8.0000000000000002E-3</v>
          </cell>
          <cell r="BN663">
            <v>8.0000000000000002E-3</v>
          </cell>
          <cell r="BO663">
            <v>8.0000000000000002E-3</v>
          </cell>
          <cell r="BP663">
            <v>8.0000000000000002E-3</v>
          </cell>
          <cell r="BQ663">
            <v>8.0000000000000002E-3</v>
          </cell>
          <cell r="BR663">
            <v>8.0000000000000002E-3</v>
          </cell>
          <cell r="BS663">
            <v>8.0000000000000002E-3</v>
          </cell>
          <cell r="BT663" t="str">
            <v>CFE</v>
          </cell>
          <cell r="BU663" t="str">
            <v>INT</v>
          </cell>
          <cell r="BV663">
            <v>50.1</v>
          </cell>
          <cell r="BW663">
            <v>50.1</v>
          </cell>
          <cell r="BX663">
            <v>1.0714950697345593</v>
          </cell>
          <cell r="BZ663">
            <v>0</v>
          </cell>
          <cell r="CB663">
            <v>746.25</v>
          </cell>
          <cell r="CC663">
            <v>750</v>
          </cell>
          <cell r="CD663">
            <v>750</v>
          </cell>
        </row>
        <row r="664">
          <cell r="A664">
            <v>1</v>
          </cell>
          <cell r="B664">
            <v>3</v>
          </cell>
          <cell r="C664" t="str">
            <v>DIC</v>
          </cell>
          <cell r="D664">
            <v>47818</v>
          </cell>
          <cell r="E664">
            <v>2030</v>
          </cell>
          <cell r="F664" t="str">
            <v>EL Sauz</v>
          </cell>
          <cell r="G664">
            <v>8</v>
          </cell>
          <cell r="H664" t="str">
            <v>CC</v>
          </cell>
          <cell r="I664">
            <v>137</v>
          </cell>
          <cell r="J664">
            <v>137</v>
          </cell>
          <cell r="K664" t="str">
            <v>MAR</v>
          </cell>
          <cell r="L664">
            <v>2014</v>
          </cell>
          <cell r="M664" t="str">
            <v>OCC</v>
          </cell>
          <cell r="N664" t="str">
            <v>QUERETARO</v>
          </cell>
          <cell r="O664" t="str">
            <v>TER</v>
          </cell>
          <cell r="P664">
            <v>41699</v>
          </cell>
          <cell r="Q664">
            <v>8.1104000000000003</v>
          </cell>
          <cell r="R664">
            <v>14.110999999999999</v>
          </cell>
          <cell r="S664">
            <v>119.13794942250985</v>
          </cell>
          <cell r="T664">
            <v>3.3000000000000002E-2</v>
          </cell>
          <cell r="U664">
            <v>2030</v>
          </cell>
          <cell r="V664" t="str">
            <v>S</v>
          </cell>
          <cell r="W664" t="str">
            <v>QRO</v>
          </cell>
          <cell r="X664">
            <v>8.5249999999999992E-2</v>
          </cell>
          <cell r="Y664">
            <v>8.5249999999999992E-2</v>
          </cell>
          <cell r="Z664">
            <v>6.3500000000000001E-2</v>
          </cell>
          <cell r="AA664">
            <v>6.3500000000000001E-2</v>
          </cell>
          <cell r="AB664">
            <v>0.02</v>
          </cell>
          <cell r="AC664">
            <v>0.02</v>
          </cell>
          <cell r="AD664">
            <v>0.02</v>
          </cell>
          <cell r="AE664">
            <v>0.1009</v>
          </cell>
          <cell r="AF664">
            <v>0.1009</v>
          </cell>
          <cell r="AG664">
            <v>8.5249999999999992E-2</v>
          </cell>
          <cell r="AH664">
            <v>8.5249999999999992E-2</v>
          </cell>
          <cell r="AI664">
            <v>0.1009</v>
          </cell>
          <cell r="AJ664">
            <v>0.10299999999999999</v>
          </cell>
          <cell r="AK664">
            <v>0.10299999999999999</v>
          </cell>
          <cell r="AL664">
            <v>0.10299999999999999</v>
          </cell>
          <cell r="AM664">
            <v>0.10299999999999999</v>
          </cell>
          <cell r="AN664">
            <v>0.10299999999999999</v>
          </cell>
          <cell r="AO664">
            <v>0.10299999999999999</v>
          </cell>
          <cell r="AP664">
            <v>0.10299999999999999</v>
          </cell>
          <cell r="AQ664">
            <v>0.10299999999999999</v>
          </cell>
          <cell r="AR664">
            <v>0.10299999999999999</v>
          </cell>
          <cell r="AS664">
            <v>0.10299999999999999</v>
          </cell>
          <cell r="AT664">
            <v>0.10299999999999999</v>
          </cell>
          <cell r="AU664">
            <v>0.10299999999999999</v>
          </cell>
          <cell r="AV664">
            <v>8.5249999999999992E-2</v>
          </cell>
          <cell r="AW664">
            <v>8.5249999999999992E-2</v>
          </cell>
          <cell r="AX664">
            <v>6.3500000000000001E-2</v>
          </cell>
          <cell r="AY664">
            <v>6.3500000000000001E-2</v>
          </cell>
          <cell r="AZ664">
            <v>0.02</v>
          </cell>
          <cell r="BA664">
            <v>0.02</v>
          </cell>
          <cell r="BB664">
            <v>0.02</v>
          </cell>
          <cell r="BC664">
            <v>0.1009</v>
          </cell>
          <cell r="BD664">
            <v>0.1009</v>
          </cell>
          <cell r="BE664">
            <v>8.5249999999999992E-2</v>
          </cell>
          <cell r="BF664">
            <v>8.5249999999999992E-2</v>
          </cell>
          <cell r="BG664">
            <v>0.1009</v>
          </cell>
          <cell r="BH664">
            <v>0.10299999999999999</v>
          </cell>
          <cell r="BI664">
            <v>0.10299999999999999</v>
          </cell>
          <cell r="BJ664">
            <v>0.10299999999999999</v>
          </cell>
          <cell r="BK664">
            <v>0.10299999999999999</v>
          </cell>
          <cell r="BL664">
            <v>0.10299999999999999</v>
          </cell>
          <cell r="BM664">
            <v>0.10299999999999999</v>
          </cell>
          <cell r="BN664">
            <v>0.10299999999999999</v>
          </cell>
          <cell r="BO664">
            <v>0.10299999999999999</v>
          </cell>
          <cell r="BP664">
            <v>0.10299999999999999</v>
          </cell>
          <cell r="BQ664">
            <v>0.10299999999999999</v>
          </cell>
          <cell r="BR664">
            <v>0.10299999999999999</v>
          </cell>
          <cell r="BS664">
            <v>0.10299999999999999</v>
          </cell>
          <cell r="BT664" t="str">
            <v>CFE</v>
          </cell>
          <cell r="BU664" t="str">
            <v>INT</v>
          </cell>
          <cell r="BV664">
            <v>8.1104000000000003</v>
          </cell>
          <cell r="BW664">
            <v>8.1104000000000003</v>
          </cell>
          <cell r="BX664">
            <v>9.7516505774901496</v>
          </cell>
          <cell r="BY664">
            <v>0</v>
          </cell>
          <cell r="BZ664">
            <v>0</v>
          </cell>
          <cell r="CB664">
            <v>132.47900000000001</v>
          </cell>
          <cell r="CC664">
            <v>137</v>
          </cell>
          <cell r="CD664">
            <v>137</v>
          </cell>
        </row>
        <row r="665">
          <cell r="A665">
            <v>1</v>
          </cell>
          <cell r="B665">
            <v>7</v>
          </cell>
          <cell r="C665" t="str">
            <v>DIC</v>
          </cell>
          <cell r="D665">
            <v>47818</v>
          </cell>
          <cell r="E665">
            <v>2030</v>
          </cell>
          <cell r="F665" t="str">
            <v>BAJA CALIFONIA SUR I</v>
          </cell>
          <cell r="G665">
            <v>4</v>
          </cell>
          <cell r="H665" t="str">
            <v>CI</v>
          </cell>
          <cell r="I665">
            <v>41.9</v>
          </cell>
          <cell r="J665">
            <v>41.9</v>
          </cell>
          <cell r="K665" t="str">
            <v>JUL</v>
          </cell>
          <cell r="L665">
            <v>2014</v>
          </cell>
          <cell r="M665" t="str">
            <v>BACS</v>
          </cell>
          <cell r="N665" t="str">
            <v>PAZ</v>
          </cell>
          <cell r="O665" t="str">
            <v>TER</v>
          </cell>
          <cell r="P665">
            <v>41821</v>
          </cell>
          <cell r="Q665">
            <v>4.2947499999999996</v>
          </cell>
          <cell r="R665">
            <v>16.760000000000002</v>
          </cell>
          <cell r="S665">
            <v>34.46275</v>
          </cell>
          <cell r="T665">
            <v>5.7000000000000002E-2</v>
          </cell>
          <cell r="U665">
            <v>2030</v>
          </cell>
          <cell r="V665" t="str">
            <v>N</v>
          </cell>
          <cell r="W665" t="str">
            <v>BCS</v>
          </cell>
          <cell r="X665">
            <v>0.1</v>
          </cell>
          <cell r="Y665">
            <v>0.1</v>
          </cell>
          <cell r="Z665">
            <v>0.1</v>
          </cell>
          <cell r="AA665">
            <v>0.1</v>
          </cell>
          <cell r="AB665">
            <v>0.1</v>
          </cell>
          <cell r="AC665">
            <v>0.1</v>
          </cell>
          <cell r="AD665">
            <v>0.1</v>
          </cell>
          <cell r="AE665">
            <v>0.1</v>
          </cell>
          <cell r="AF665">
            <v>0.1</v>
          </cell>
          <cell r="AG665">
            <v>0.1</v>
          </cell>
          <cell r="AH665">
            <v>0.1</v>
          </cell>
          <cell r="AI665">
            <v>0.1</v>
          </cell>
          <cell r="AJ665">
            <v>0.4</v>
          </cell>
          <cell r="AK665">
            <v>0.4</v>
          </cell>
          <cell r="AL665">
            <v>0.4</v>
          </cell>
          <cell r="AM665">
            <v>0.4</v>
          </cell>
          <cell r="AN665">
            <v>0.4</v>
          </cell>
          <cell r="AO665">
            <v>0.4</v>
          </cell>
          <cell r="AP665">
            <v>0.4</v>
          </cell>
          <cell r="AQ665">
            <v>0.4</v>
          </cell>
          <cell r="AR665">
            <v>0.4</v>
          </cell>
          <cell r="AS665">
            <v>0.4</v>
          </cell>
          <cell r="AT665">
            <v>0.4</v>
          </cell>
          <cell r="AU665">
            <v>0.4</v>
          </cell>
          <cell r="AV665">
            <v>0.1</v>
          </cell>
          <cell r="AW665">
            <v>0.1</v>
          </cell>
          <cell r="AX665">
            <v>0.1</v>
          </cell>
          <cell r="AY665">
            <v>0.1</v>
          </cell>
          <cell r="AZ665">
            <v>0.1</v>
          </cell>
          <cell r="BA665">
            <v>0.1</v>
          </cell>
          <cell r="BB665">
            <v>0.1</v>
          </cell>
          <cell r="BC665">
            <v>0.1</v>
          </cell>
          <cell r="BD665">
            <v>0.1</v>
          </cell>
          <cell r="BE665">
            <v>0.1</v>
          </cell>
          <cell r="BF665">
            <v>0.1</v>
          </cell>
          <cell r="BG665">
            <v>0.1</v>
          </cell>
          <cell r="BH665">
            <v>0.4</v>
          </cell>
          <cell r="BI665">
            <v>0.4</v>
          </cell>
          <cell r="BJ665">
            <v>0.4</v>
          </cell>
          <cell r="BK665">
            <v>0.4</v>
          </cell>
          <cell r="BL665">
            <v>0.4</v>
          </cell>
          <cell r="BM665">
            <v>0.4</v>
          </cell>
          <cell r="BN665">
            <v>0.4</v>
          </cell>
          <cell r="BO665">
            <v>0.4</v>
          </cell>
          <cell r="BP665">
            <v>0.4</v>
          </cell>
          <cell r="BQ665">
            <v>0.4</v>
          </cell>
          <cell r="BR665">
            <v>0.4</v>
          </cell>
          <cell r="BS665">
            <v>0.4</v>
          </cell>
          <cell r="BT665" t="str">
            <v>CFE</v>
          </cell>
          <cell r="BU665" t="str">
            <v>BACS</v>
          </cell>
          <cell r="BV665">
            <v>4.2947499999999996</v>
          </cell>
          <cell r="BW665">
            <v>4.2947499999999996</v>
          </cell>
          <cell r="BX665">
            <v>3.1424999999999996</v>
          </cell>
          <cell r="BZ665">
            <v>0</v>
          </cell>
          <cell r="CB665">
            <v>39.511699999999998</v>
          </cell>
          <cell r="CC665">
            <v>41.9</v>
          </cell>
          <cell r="CD665">
            <v>41.9</v>
          </cell>
        </row>
        <row r="666">
          <cell r="A666">
            <v>1</v>
          </cell>
          <cell r="B666">
            <v>10</v>
          </cell>
          <cell r="C666" t="str">
            <v>DIC</v>
          </cell>
          <cell r="D666">
            <v>47818</v>
          </cell>
          <cell r="E666">
            <v>2030</v>
          </cell>
          <cell r="F666" t="str">
            <v>Unidades de emergencia  en BCS (MOVIL)</v>
          </cell>
          <cell r="G666" t="str">
            <v>1-4</v>
          </cell>
          <cell r="H666" t="str">
            <v>DTG</v>
          </cell>
          <cell r="I666">
            <v>104</v>
          </cell>
          <cell r="J666">
            <v>104</v>
          </cell>
          <cell r="K666" t="str">
            <v>OCT</v>
          </cell>
          <cell r="L666">
            <v>2014</v>
          </cell>
          <cell r="M666" t="str">
            <v>BACS</v>
          </cell>
          <cell r="N666" t="str">
            <v>PAZ</v>
          </cell>
          <cell r="O666" t="str">
            <v>TER</v>
          </cell>
          <cell r="P666">
            <v>41913</v>
          </cell>
          <cell r="Q666">
            <v>4.6904000000000003</v>
          </cell>
          <cell r="R666">
            <v>27.04</v>
          </cell>
          <cell r="S666">
            <v>91.509600000000006</v>
          </cell>
          <cell r="T666">
            <v>1.0999999999999999E-2</v>
          </cell>
          <cell r="U666">
            <v>2030</v>
          </cell>
          <cell r="V666" t="str">
            <v>N</v>
          </cell>
          <cell r="W666" t="str">
            <v>BCS</v>
          </cell>
          <cell r="X666">
            <v>0.1</v>
          </cell>
          <cell r="Y666">
            <v>0.1</v>
          </cell>
          <cell r="Z666">
            <v>0.1</v>
          </cell>
          <cell r="AA666">
            <v>0.1</v>
          </cell>
          <cell r="AB666">
            <v>0.1</v>
          </cell>
          <cell r="AC666">
            <v>0.1</v>
          </cell>
          <cell r="AD666">
            <v>0.1</v>
          </cell>
          <cell r="AE666">
            <v>0.1</v>
          </cell>
          <cell r="AF666">
            <v>0.1</v>
          </cell>
          <cell r="AG666">
            <v>0.1</v>
          </cell>
          <cell r="AH666">
            <v>0.1</v>
          </cell>
          <cell r="AI666">
            <v>0.1</v>
          </cell>
          <cell r="AJ666">
            <v>0.26</v>
          </cell>
          <cell r="AK666">
            <v>0.26</v>
          </cell>
          <cell r="AL666">
            <v>0.26</v>
          </cell>
          <cell r="AM666">
            <v>0.26</v>
          </cell>
          <cell r="AN666">
            <v>0.26</v>
          </cell>
          <cell r="AO666">
            <v>0.26</v>
          </cell>
          <cell r="AP666">
            <v>0.26</v>
          </cell>
          <cell r="AQ666">
            <v>0.26</v>
          </cell>
          <cell r="AR666">
            <v>0.26</v>
          </cell>
          <cell r="AS666">
            <v>0.26</v>
          </cell>
          <cell r="AT666">
            <v>0.26</v>
          </cell>
          <cell r="AU666">
            <v>0.26</v>
          </cell>
          <cell r="AV666">
            <v>0.1</v>
          </cell>
          <cell r="AW666">
            <v>0.1</v>
          </cell>
          <cell r="AX666">
            <v>0.1</v>
          </cell>
          <cell r="AY666">
            <v>0.1</v>
          </cell>
          <cell r="AZ666">
            <v>0.1</v>
          </cell>
          <cell r="BA666">
            <v>0.1</v>
          </cell>
          <cell r="BB666">
            <v>0.1</v>
          </cell>
          <cell r="BC666">
            <v>0.1</v>
          </cell>
          <cell r="BD666">
            <v>0.1</v>
          </cell>
          <cell r="BE666">
            <v>0.1</v>
          </cell>
          <cell r="BF666">
            <v>0.1</v>
          </cell>
          <cell r="BG666">
            <v>0.1</v>
          </cell>
          <cell r="BH666">
            <v>0.26</v>
          </cell>
          <cell r="BI666">
            <v>0.26</v>
          </cell>
          <cell r="BJ666">
            <v>0.26</v>
          </cell>
          <cell r="BK666">
            <v>0.26</v>
          </cell>
          <cell r="BL666">
            <v>0.26</v>
          </cell>
          <cell r="BM666">
            <v>0.26</v>
          </cell>
          <cell r="BN666">
            <v>0.26</v>
          </cell>
          <cell r="BO666">
            <v>0.26</v>
          </cell>
          <cell r="BP666">
            <v>0.26</v>
          </cell>
          <cell r="BQ666">
            <v>0.26</v>
          </cell>
          <cell r="BR666">
            <v>0.26</v>
          </cell>
          <cell r="BS666">
            <v>0.26</v>
          </cell>
          <cell r="BT666" t="str">
            <v>CFE</v>
          </cell>
          <cell r="BU666" t="str">
            <v>BACS</v>
          </cell>
          <cell r="BV666">
            <v>4.6904000000000003</v>
          </cell>
          <cell r="BW666">
            <v>4.6904000000000003</v>
          </cell>
          <cell r="BX666">
            <v>7.8</v>
          </cell>
          <cell r="BZ666">
            <v>0</v>
          </cell>
          <cell r="CB666">
            <v>102.85599999999999</v>
          </cell>
          <cell r="CC666">
            <v>104</v>
          </cell>
          <cell r="CD666">
            <v>104</v>
          </cell>
        </row>
        <row r="667">
          <cell r="A667">
            <v>1</v>
          </cell>
          <cell r="B667">
            <v>11</v>
          </cell>
          <cell r="C667" t="str">
            <v>DIC</v>
          </cell>
          <cell r="D667">
            <v>47818</v>
          </cell>
          <cell r="E667">
            <v>2030</v>
          </cell>
          <cell r="F667" t="str">
            <v>Pequeño productor(Aura Solar)</v>
          </cell>
          <cell r="G667">
            <v>1</v>
          </cell>
          <cell r="H667" t="str">
            <v>SOLAR</v>
          </cell>
          <cell r="I667">
            <v>29.83</v>
          </cell>
          <cell r="J667">
            <v>29.83</v>
          </cell>
          <cell r="K667" t="str">
            <v>NOV</v>
          </cell>
          <cell r="L667">
            <v>2014</v>
          </cell>
          <cell r="M667" t="str">
            <v>BACS</v>
          </cell>
          <cell r="N667" t="str">
            <v>PAZ</v>
          </cell>
          <cell r="O667" t="str">
            <v>TER</v>
          </cell>
          <cell r="P667">
            <v>41944</v>
          </cell>
          <cell r="Q667">
            <v>0</v>
          </cell>
          <cell r="R667">
            <v>8.0541</v>
          </cell>
          <cell r="S667">
            <v>27.592749999999999</v>
          </cell>
          <cell r="T667">
            <v>5.7000000000000002E-2</v>
          </cell>
          <cell r="U667">
            <v>2030</v>
          </cell>
          <cell r="V667" t="str">
            <v>N</v>
          </cell>
          <cell r="W667" t="str">
            <v>BCS</v>
          </cell>
          <cell r="X667">
            <v>5.4800000000000001E-2</v>
          </cell>
          <cell r="Y667">
            <v>5.4800000000000001E-2</v>
          </cell>
          <cell r="Z667">
            <v>5.4800000000000001E-2</v>
          </cell>
          <cell r="AA667">
            <v>5.4800000000000001E-2</v>
          </cell>
          <cell r="AB667">
            <v>5.4800000000000001E-2</v>
          </cell>
          <cell r="AC667">
            <v>5.4800000000000001E-2</v>
          </cell>
          <cell r="AD667">
            <v>5.4800000000000001E-2</v>
          </cell>
          <cell r="AE667">
            <v>5.4800000000000001E-2</v>
          </cell>
          <cell r="AF667">
            <v>5.4800000000000001E-2</v>
          </cell>
          <cell r="AG667">
            <v>5.4800000000000001E-2</v>
          </cell>
          <cell r="AH667">
            <v>5.4800000000000001E-2</v>
          </cell>
          <cell r="AI667">
            <v>5.4800000000000001E-2</v>
          </cell>
          <cell r="AJ667">
            <v>0.27</v>
          </cell>
          <cell r="AK667">
            <v>0.27</v>
          </cell>
          <cell r="AL667">
            <v>0.27</v>
          </cell>
          <cell r="AM667">
            <v>0.27</v>
          </cell>
          <cell r="AN667">
            <v>0.27</v>
          </cell>
          <cell r="AO667">
            <v>0.27</v>
          </cell>
          <cell r="AP667">
            <v>0.27</v>
          </cell>
          <cell r="AQ667">
            <v>0.27</v>
          </cell>
          <cell r="AR667">
            <v>0.27</v>
          </cell>
          <cell r="AS667">
            <v>0.27</v>
          </cell>
          <cell r="AT667">
            <v>0.27</v>
          </cell>
          <cell r="AU667">
            <v>0.27</v>
          </cell>
          <cell r="AV667">
            <v>5.4800000000000001E-2</v>
          </cell>
          <cell r="AW667">
            <v>5.4800000000000001E-2</v>
          </cell>
          <cell r="AX667">
            <v>5.4800000000000001E-2</v>
          </cell>
          <cell r="AY667">
            <v>5.4800000000000001E-2</v>
          </cell>
          <cell r="AZ667">
            <v>5.4800000000000001E-2</v>
          </cell>
          <cell r="BA667">
            <v>5.4800000000000001E-2</v>
          </cell>
          <cell r="BB667">
            <v>5.4800000000000001E-2</v>
          </cell>
          <cell r="BC667">
            <v>5.4800000000000001E-2</v>
          </cell>
          <cell r="BD667">
            <v>5.4800000000000001E-2</v>
          </cell>
          <cell r="BE667">
            <v>5.4800000000000001E-2</v>
          </cell>
          <cell r="BF667">
            <v>5.4800000000000001E-2</v>
          </cell>
          <cell r="BG667">
            <v>5.4800000000000001E-2</v>
          </cell>
          <cell r="BH667">
            <v>0.27</v>
          </cell>
          <cell r="BI667">
            <v>0.27</v>
          </cell>
          <cell r="BJ667">
            <v>0.27</v>
          </cell>
          <cell r="BK667">
            <v>0.27</v>
          </cell>
          <cell r="BL667">
            <v>0.27</v>
          </cell>
          <cell r="BM667">
            <v>0.27</v>
          </cell>
          <cell r="BN667">
            <v>0.27</v>
          </cell>
          <cell r="BO667">
            <v>0.27</v>
          </cell>
          <cell r="BP667">
            <v>0.27</v>
          </cell>
          <cell r="BQ667">
            <v>0.27</v>
          </cell>
          <cell r="BR667">
            <v>0.27</v>
          </cell>
          <cell r="BS667">
            <v>0.27</v>
          </cell>
          <cell r="BT667" t="str">
            <v>CFE</v>
          </cell>
          <cell r="BU667" t="str">
            <v>BACS</v>
          </cell>
          <cell r="BV667">
            <v>0</v>
          </cell>
          <cell r="BW667">
            <v>0</v>
          </cell>
          <cell r="BX667">
            <v>2.23725</v>
          </cell>
          <cell r="CB667">
            <v>28.129689999999997</v>
          </cell>
          <cell r="CC667">
            <v>29.83</v>
          </cell>
          <cell r="CD667">
            <v>29.83</v>
          </cell>
        </row>
        <row r="668">
          <cell r="D668" t="e">
            <v>#NUM!</v>
          </cell>
          <cell r="I668">
            <v>0</v>
          </cell>
          <cell r="J668">
            <v>0</v>
          </cell>
          <cell r="O668" t="str">
            <v>TER</v>
          </cell>
          <cell r="Q668">
            <v>0</v>
          </cell>
          <cell r="R668">
            <v>0</v>
          </cell>
          <cell r="S668">
            <v>0</v>
          </cell>
          <cell r="U668">
            <v>0</v>
          </cell>
          <cell r="BV668">
            <v>0</v>
          </cell>
          <cell r="BW668">
            <v>0</v>
          </cell>
          <cell r="BX668">
            <v>0</v>
          </cell>
          <cell r="BZ668">
            <v>0</v>
          </cell>
          <cell r="CB668">
            <v>0</v>
          </cell>
        </row>
        <row r="669">
          <cell r="D669" t="e">
            <v>#NUM!</v>
          </cell>
          <cell r="I669">
            <v>0</v>
          </cell>
          <cell r="J669">
            <v>0</v>
          </cell>
          <cell r="O669" t="str">
            <v>TER</v>
          </cell>
          <cell r="Q669">
            <v>0</v>
          </cell>
          <cell r="R669">
            <v>0</v>
          </cell>
          <cell r="S669">
            <v>0</v>
          </cell>
          <cell r="U669">
            <v>0</v>
          </cell>
          <cell r="BV669">
            <v>0</v>
          </cell>
          <cell r="BW669">
            <v>0</v>
          </cell>
          <cell r="BX669">
            <v>0</v>
          </cell>
          <cell r="BZ669">
            <v>0</v>
          </cell>
          <cell r="CB669">
            <v>0</v>
          </cell>
        </row>
        <row r="670">
          <cell r="D670" t="e">
            <v>#NUM!</v>
          </cell>
          <cell r="I670">
            <v>0</v>
          </cell>
          <cell r="J670">
            <v>0</v>
          </cell>
          <cell r="O670" t="str">
            <v>TER</v>
          </cell>
          <cell r="Q670">
            <v>0</v>
          </cell>
          <cell r="R670">
            <v>0</v>
          </cell>
          <cell r="S670">
            <v>0</v>
          </cell>
          <cell r="U670">
            <v>0</v>
          </cell>
          <cell r="BV670">
            <v>0</v>
          </cell>
          <cell r="BW670">
            <v>0</v>
          </cell>
          <cell r="BX670">
            <v>0</v>
          </cell>
          <cell r="BZ670">
            <v>0</v>
          </cell>
          <cell r="CB670">
            <v>0</v>
          </cell>
        </row>
        <row r="671">
          <cell r="D671" t="e">
            <v>#NUM!</v>
          </cell>
          <cell r="I671">
            <v>0</v>
          </cell>
          <cell r="J671">
            <v>0</v>
          </cell>
          <cell r="O671" t="str">
            <v>TER</v>
          </cell>
          <cell r="Q671">
            <v>0</v>
          </cell>
          <cell r="R671">
            <v>0</v>
          </cell>
          <cell r="S671">
            <v>0</v>
          </cell>
          <cell r="U671">
            <v>0</v>
          </cell>
          <cell r="BV671">
            <v>0</v>
          </cell>
          <cell r="BW671">
            <v>0</v>
          </cell>
          <cell r="BX671">
            <v>0</v>
          </cell>
          <cell r="BZ671">
            <v>0</v>
          </cell>
          <cell r="CB671">
            <v>0</v>
          </cell>
        </row>
        <row r="672">
          <cell r="D672" t="e">
            <v>#NUM!</v>
          </cell>
          <cell r="I672">
            <v>0</v>
          </cell>
          <cell r="J672">
            <v>0</v>
          </cell>
          <cell r="O672" t="str">
            <v>TER</v>
          </cell>
          <cell r="Q672">
            <v>0</v>
          </cell>
          <cell r="R672">
            <v>0</v>
          </cell>
          <cell r="S672">
            <v>0</v>
          </cell>
          <cell r="U672">
            <v>0</v>
          </cell>
          <cell r="BV672">
            <v>0</v>
          </cell>
          <cell r="BW672">
            <v>0</v>
          </cell>
          <cell r="BX672">
            <v>0</v>
          </cell>
          <cell r="BZ672">
            <v>0</v>
          </cell>
          <cell r="CB672">
            <v>0</v>
          </cell>
        </row>
        <row r="673">
          <cell r="D673" t="e">
            <v>#NUM!</v>
          </cell>
          <cell r="I673">
            <v>0</v>
          </cell>
          <cell r="J673">
            <v>0</v>
          </cell>
          <cell r="O673" t="str">
            <v>TER</v>
          </cell>
          <cell r="Q673">
            <v>0</v>
          </cell>
          <cell r="R673">
            <v>0</v>
          </cell>
          <cell r="S673">
            <v>0</v>
          </cell>
          <cell r="U673">
            <v>0</v>
          </cell>
          <cell r="BV673">
            <v>0</v>
          </cell>
          <cell r="BW673">
            <v>0</v>
          </cell>
          <cell r="BX673">
            <v>0</v>
          </cell>
          <cell r="BZ673">
            <v>0</v>
          </cell>
          <cell r="CB673">
            <v>0</v>
          </cell>
        </row>
        <row r="674">
          <cell r="D674" t="e">
            <v>#NUM!</v>
          </cell>
          <cell r="I674">
            <v>0</v>
          </cell>
          <cell r="J674">
            <v>0</v>
          </cell>
          <cell r="O674" t="str">
            <v>TER</v>
          </cell>
          <cell r="Q674">
            <v>0</v>
          </cell>
          <cell r="R674">
            <v>0</v>
          </cell>
          <cell r="S674">
            <v>0</v>
          </cell>
          <cell r="U674">
            <v>0</v>
          </cell>
          <cell r="BV674">
            <v>0</v>
          </cell>
          <cell r="BW674">
            <v>0</v>
          </cell>
          <cell r="BX674">
            <v>0</v>
          </cell>
          <cell r="BZ674">
            <v>0</v>
          </cell>
          <cell r="CB674">
            <v>0</v>
          </cell>
        </row>
        <row r="675">
          <cell r="D675" t="e">
            <v>#NUM!</v>
          </cell>
          <cell r="I675">
            <v>0</v>
          </cell>
          <cell r="J675">
            <v>0</v>
          </cell>
          <cell r="O675" t="str">
            <v>TER</v>
          </cell>
          <cell r="Q675">
            <v>0</v>
          </cell>
          <cell r="R675">
            <v>0</v>
          </cell>
          <cell r="S675">
            <v>0</v>
          </cell>
          <cell r="U675">
            <v>0</v>
          </cell>
          <cell r="BV675">
            <v>0</v>
          </cell>
          <cell r="BW675">
            <v>0</v>
          </cell>
          <cell r="BX675">
            <v>0</v>
          </cell>
          <cell r="BZ675">
            <v>0</v>
          </cell>
          <cell r="CB675">
            <v>0</v>
          </cell>
        </row>
        <row r="676">
          <cell r="D676" t="e">
            <v>#NUM!</v>
          </cell>
          <cell r="I676">
            <v>0</v>
          </cell>
          <cell r="J676">
            <v>0</v>
          </cell>
          <cell r="O676" t="str">
            <v>TER</v>
          </cell>
          <cell r="Q676">
            <v>0</v>
          </cell>
          <cell r="R676">
            <v>0</v>
          </cell>
          <cell r="S676">
            <v>0</v>
          </cell>
          <cell r="U676">
            <v>0</v>
          </cell>
          <cell r="BV676">
            <v>0</v>
          </cell>
          <cell r="BW676">
            <v>0</v>
          </cell>
          <cell r="BX676">
            <v>0</v>
          </cell>
          <cell r="BZ676">
            <v>0</v>
          </cell>
          <cell r="CB676">
            <v>0</v>
          </cell>
        </row>
        <row r="677">
          <cell r="D677" t="e">
            <v>#NUM!</v>
          </cell>
          <cell r="I677">
            <v>0</v>
          </cell>
          <cell r="J677">
            <v>0</v>
          </cell>
          <cell r="O677" t="str">
            <v>TER</v>
          </cell>
          <cell r="Q677">
            <v>0</v>
          </cell>
          <cell r="R677">
            <v>0</v>
          </cell>
          <cell r="S677">
            <v>0</v>
          </cell>
          <cell r="U677">
            <v>0</v>
          </cell>
          <cell r="BV677">
            <v>0</v>
          </cell>
          <cell r="BW677">
            <v>0</v>
          </cell>
          <cell r="BX677">
            <v>0</v>
          </cell>
          <cell r="BZ677">
            <v>0</v>
          </cell>
          <cell r="CB677">
            <v>0</v>
          </cell>
        </row>
        <row r="678">
          <cell r="D678" t="e">
            <v>#NUM!</v>
          </cell>
          <cell r="I678">
            <v>0</v>
          </cell>
          <cell r="J678">
            <v>0</v>
          </cell>
          <cell r="O678" t="str">
            <v>TER</v>
          </cell>
          <cell r="Q678">
            <v>0</v>
          </cell>
          <cell r="R678">
            <v>0</v>
          </cell>
          <cell r="S678">
            <v>0</v>
          </cell>
          <cell r="U678">
            <v>0</v>
          </cell>
          <cell r="BV678">
            <v>0</v>
          </cell>
          <cell r="BW678">
            <v>0</v>
          </cell>
          <cell r="BX678">
            <v>0</v>
          </cell>
          <cell r="BZ678">
            <v>0</v>
          </cell>
          <cell r="CB678">
            <v>0</v>
          </cell>
        </row>
        <row r="679">
          <cell r="D679" t="e">
            <v>#NUM!</v>
          </cell>
          <cell r="I679">
            <v>0</v>
          </cell>
          <cell r="J679">
            <v>0</v>
          </cell>
          <cell r="O679" t="str">
            <v>TER</v>
          </cell>
          <cell r="Q679">
            <v>0</v>
          </cell>
          <cell r="R679">
            <v>0</v>
          </cell>
          <cell r="S679">
            <v>0</v>
          </cell>
          <cell r="U679">
            <v>0</v>
          </cell>
          <cell r="BV679">
            <v>0</v>
          </cell>
          <cell r="BW679">
            <v>0</v>
          </cell>
          <cell r="BX679">
            <v>0</v>
          </cell>
          <cell r="BZ679">
            <v>0</v>
          </cell>
          <cell r="CB679">
            <v>0</v>
          </cell>
        </row>
        <row r="680">
          <cell r="D680" t="e">
            <v>#NUM!</v>
          </cell>
          <cell r="I680">
            <v>0</v>
          </cell>
          <cell r="J680">
            <v>0</v>
          </cell>
          <cell r="O680" t="str">
            <v>TER</v>
          </cell>
          <cell r="Q680">
            <v>0</v>
          </cell>
          <cell r="R680">
            <v>0</v>
          </cell>
          <cell r="S680">
            <v>0</v>
          </cell>
          <cell r="U680">
            <v>0</v>
          </cell>
          <cell r="BV680">
            <v>0</v>
          </cell>
          <cell r="BW680">
            <v>0</v>
          </cell>
          <cell r="BX680">
            <v>0</v>
          </cell>
          <cell r="BZ680">
            <v>0</v>
          </cell>
          <cell r="CB680">
            <v>0</v>
          </cell>
        </row>
        <row r="681">
          <cell r="D681" t="e">
            <v>#NUM!</v>
          </cell>
          <cell r="I681">
            <v>0</v>
          </cell>
          <cell r="J681">
            <v>0</v>
          </cell>
          <cell r="O681" t="str">
            <v>TER</v>
          </cell>
          <cell r="Q681">
            <v>0</v>
          </cell>
          <cell r="R681">
            <v>0</v>
          </cell>
          <cell r="S681">
            <v>0</v>
          </cell>
          <cell r="U681">
            <v>0</v>
          </cell>
          <cell r="BV681">
            <v>0</v>
          </cell>
          <cell r="BW681">
            <v>0</v>
          </cell>
          <cell r="BX681">
            <v>0</v>
          </cell>
          <cell r="BZ681">
            <v>0</v>
          </cell>
          <cell r="CB681">
            <v>0</v>
          </cell>
        </row>
        <row r="682">
          <cell r="D682" t="e">
            <v>#NUM!</v>
          </cell>
          <cell r="I682">
            <v>0</v>
          </cell>
          <cell r="J682">
            <v>0</v>
          </cell>
          <cell r="O682" t="str">
            <v>TER</v>
          </cell>
          <cell r="Q682">
            <v>0</v>
          </cell>
          <cell r="R682">
            <v>0</v>
          </cell>
          <cell r="S682">
            <v>0</v>
          </cell>
          <cell r="U682">
            <v>0</v>
          </cell>
          <cell r="BV682">
            <v>0</v>
          </cell>
          <cell r="BW682">
            <v>0</v>
          </cell>
          <cell r="BX682">
            <v>0</v>
          </cell>
          <cell r="BZ682">
            <v>0</v>
          </cell>
          <cell r="CB682">
            <v>0</v>
          </cell>
        </row>
        <row r="683">
          <cell r="D683" t="e">
            <v>#NUM!</v>
          </cell>
          <cell r="I683">
            <v>0</v>
          </cell>
          <cell r="J683">
            <v>0</v>
          </cell>
          <cell r="O683" t="str">
            <v>TER</v>
          </cell>
          <cell r="Q683">
            <v>0</v>
          </cell>
          <cell r="R683">
            <v>0</v>
          </cell>
          <cell r="S683">
            <v>0</v>
          </cell>
          <cell r="U683">
            <v>0</v>
          </cell>
          <cell r="BV683">
            <v>0</v>
          </cell>
          <cell r="BW683">
            <v>0</v>
          </cell>
          <cell r="BX683">
            <v>0</v>
          </cell>
          <cell r="BZ683">
            <v>0</v>
          </cell>
          <cell r="CB683">
            <v>0</v>
          </cell>
        </row>
        <row r="684">
          <cell r="D684" t="e">
            <v>#NUM!</v>
          </cell>
          <cell r="I684">
            <v>0</v>
          </cell>
          <cell r="J684">
            <v>0</v>
          </cell>
          <cell r="O684" t="str">
            <v>TER</v>
          </cell>
          <cell r="Q684">
            <v>0</v>
          </cell>
          <cell r="R684">
            <v>0</v>
          </cell>
          <cell r="S684">
            <v>0</v>
          </cell>
          <cell r="U684">
            <v>0</v>
          </cell>
          <cell r="BV684">
            <v>0</v>
          </cell>
          <cell r="BW684">
            <v>0</v>
          </cell>
          <cell r="BX684">
            <v>0</v>
          </cell>
          <cell r="BZ684">
            <v>0</v>
          </cell>
          <cell r="CB684">
            <v>0</v>
          </cell>
        </row>
        <row r="685">
          <cell r="D685" t="e">
            <v>#NUM!</v>
          </cell>
          <cell r="I685">
            <v>0</v>
          </cell>
          <cell r="J685">
            <v>0</v>
          </cell>
          <cell r="O685" t="str">
            <v>TER</v>
          </cell>
          <cell r="Q685">
            <v>0</v>
          </cell>
          <cell r="R685">
            <v>0</v>
          </cell>
          <cell r="S685">
            <v>0</v>
          </cell>
          <cell r="U685">
            <v>0</v>
          </cell>
          <cell r="BV685">
            <v>0</v>
          </cell>
          <cell r="BW685">
            <v>0</v>
          </cell>
          <cell r="BX685">
            <v>0</v>
          </cell>
          <cell r="BZ685">
            <v>0</v>
          </cell>
          <cell r="CB685">
            <v>0</v>
          </cell>
        </row>
        <row r="686">
          <cell r="D686" t="e">
            <v>#NUM!</v>
          </cell>
          <cell r="I686">
            <v>0</v>
          </cell>
          <cell r="J686">
            <v>0</v>
          </cell>
          <cell r="O686" t="str">
            <v>TER</v>
          </cell>
          <cell r="Q686">
            <v>0</v>
          </cell>
          <cell r="R686">
            <v>0</v>
          </cell>
          <cell r="S686">
            <v>0</v>
          </cell>
          <cell r="U686">
            <v>0</v>
          </cell>
          <cell r="BV686">
            <v>0</v>
          </cell>
          <cell r="BW686">
            <v>0</v>
          </cell>
          <cell r="BX686">
            <v>0</v>
          </cell>
          <cell r="BZ686">
            <v>0</v>
          </cell>
          <cell r="CB686">
            <v>0</v>
          </cell>
        </row>
        <row r="687">
          <cell r="D687" t="e">
            <v>#NUM!</v>
          </cell>
          <cell r="I687">
            <v>0</v>
          </cell>
          <cell r="J687">
            <v>0</v>
          </cell>
          <cell r="O687" t="str">
            <v>TER</v>
          </cell>
          <cell r="Q687">
            <v>0</v>
          </cell>
          <cell r="R687">
            <v>0</v>
          </cell>
          <cell r="S687">
            <v>0</v>
          </cell>
          <cell r="U687">
            <v>0</v>
          </cell>
          <cell r="BV687">
            <v>0</v>
          </cell>
          <cell r="BW687">
            <v>0</v>
          </cell>
          <cell r="BX687">
            <v>0</v>
          </cell>
          <cell r="BZ687">
            <v>0</v>
          </cell>
          <cell r="CB687">
            <v>0</v>
          </cell>
        </row>
        <row r="688">
          <cell r="D688" t="e">
            <v>#NUM!</v>
          </cell>
          <cell r="I688">
            <v>0</v>
          </cell>
          <cell r="J688">
            <v>0</v>
          </cell>
          <cell r="O688" t="str">
            <v>TER</v>
          </cell>
          <cell r="Q688">
            <v>0</v>
          </cell>
          <cell r="R688">
            <v>0</v>
          </cell>
          <cell r="S688">
            <v>0</v>
          </cell>
          <cell r="U688">
            <v>0</v>
          </cell>
          <cell r="BV688">
            <v>0</v>
          </cell>
          <cell r="BW688">
            <v>0</v>
          </cell>
          <cell r="BX688">
            <v>0</v>
          </cell>
          <cell r="BZ688">
            <v>0</v>
          </cell>
          <cell r="CB688">
            <v>0</v>
          </cell>
        </row>
        <row r="689">
          <cell r="D689" t="e">
            <v>#NUM!</v>
          </cell>
          <cell r="I689">
            <v>0</v>
          </cell>
          <cell r="J689">
            <v>0</v>
          </cell>
          <cell r="O689" t="str">
            <v>TER</v>
          </cell>
          <cell r="Q689">
            <v>0</v>
          </cell>
          <cell r="R689">
            <v>0</v>
          </cell>
          <cell r="S689">
            <v>0</v>
          </cell>
          <cell r="U689">
            <v>0</v>
          </cell>
          <cell r="BV689">
            <v>0</v>
          </cell>
          <cell r="BW689">
            <v>0</v>
          </cell>
          <cell r="BX689">
            <v>0</v>
          </cell>
          <cell r="BZ689">
            <v>0</v>
          </cell>
          <cell r="CB689">
            <v>0</v>
          </cell>
        </row>
        <row r="690">
          <cell r="D690" t="e">
            <v>#NUM!</v>
          </cell>
          <cell r="I690">
            <v>0</v>
          </cell>
          <cell r="J690">
            <v>0</v>
          </cell>
          <cell r="O690" t="str">
            <v>TER</v>
          </cell>
          <cell r="Q690">
            <v>0</v>
          </cell>
          <cell r="R690">
            <v>0</v>
          </cell>
          <cell r="S690">
            <v>0</v>
          </cell>
          <cell r="U690">
            <v>0</v>
          </cell>
          <cell r="BV690">
            <v>0</v>
          </cell>
          <cell r="BW690">
            <v>0</v>
          </cell>
          <cell r="BX690">
            <v>0</v>
          </cell>
          <cell r="BZ690">
            <v>0</v>
          </cell>
          <cell r="CB690">
            <v>0</v>
          </cell>
        </row>
        <row r="691">
          <cell r="D691" t="e">
            <v>#NUM!</v>
          </cell>
          <cell r="I691">
            <v>0</v>
          </cell>
          <cell r="J691">
            <v>0</v>
          </cell>
          <cell r="O691" t="str">
            <v>TER</v>
          </cell>
          <cell r="Q691">
            <v>0</v>
          </cell>
          <cell r="R691">
            <v>0</v>
          </cell>
          <cell r="S691">
            <v>0</v>
          </cell>
          <cell r="U691">
            <v>0</v>
          </cell>
          <cell r="BV691">
            <v>0</v>
          </cell>
          <cell r="BW691">
            <v>0</v>
          </cell>
          <cell r="BX691">
            <v>0</v>
          </cell>
          <cell r="BZ691">
            <v>0</v>
          </cell>
          <cell r="CB691">
            <v>0</v>
          </cell>
        </row>
        <row r="692">
          <cell r="A692">
            <v>1</v>
          </cell>
          <cell r="B692">
            <v>12</v>
          </cell>
          <cell r="C692" t="str">
            <v>DIC</v>
          </cell>
          <cell r="D692">
            <v>47818</v>
          </cell>
          <cell r="E692">
            <v>2030</v>
          </cell>
          <cell r="F692" t="str">
            <v>ECATEPEC  LyFC</v>
          </cell>
          <cell r="G692">
            <v>1</v>
          </cell>
          <cell r="H692" t="str">
            <v>TG</v>
          </cell>
          <cell r="I692">
            <v>32</v>
          </cell>
          <cell r="J692">
            <v>32</v>
          </cell>
          <cell r="K692" t="str">
            <v>DIC</v>
          </cell>
          <cell r="L692">
            <v>2007</v>
          </cell>
          <cell r="M692" t="str">
            <v>CEN</v>
          </cell>
          <cell r="N692" t="str">
            <v>CENTRAL</v>
          </cell>
          <cell r="O692" t="str">
            <v>TER</v>
          </cell>
          <cell r="P692">
            <v>39417</v>
          </cell>
          <cell r="Q692">
            <v>1.4432</v>
          </cell>
          <cell r="R692">
            <v>1.8016000000000001</v>
          </cell>
          <cell r="S692">
            <v>28.279042200878212</v>
          </cell>
          <cell r="T692">
            <v>3.2000000000000001E-2</v>
          </cell>
          <cell r="U692">
            <v>2030</v>
          </cell>
          <cell r="V692" t="str">
            <v>S</v>
          </cell>
          <cell r="W692" t="str">
            <v>MEX</v>
          </cell>
          <cell r="X692">
            <v>0.06</v>
          </cell>
          <cell r="Y692">
            <v>0.06</v>
          </cell>
          <cell r="Z692">
            <v>0.06</v>
          </cell>
          <cell r="AA692">
            <v>0.09</v>
          </cell>
          <cell r="AB692">
            <v>0.06</v>
          </cell>
          <cell r="AC692">
            <v>0.06</v>
          </cell>
          <cell r="AD692">
            <v>0.09</v>
          </cell>
          <cell r="AE692">
            <v>0.06</v>
          </cell>
          <cell r="AF692">
            <v>0.06</v>
          </cell>
          <cell r="AG692">
            <v>0.06</v>
          </cell>
          <cell r="AH692">
            <v>0.03</v>
          </cell>
          <cell r="AI692">
            <v>0.03</v>
          </cell>
          <cell r="AJ692">
            <v>5.6300000000000003E-2</v>
          </cell>
          <cell r="AK692">
            <v>5.6300000000000003E-2</v>
          </cell>
          <cell r="AL692">
            <v>5.6300000000000003E-2</v>
          </cell>
          <cell r="AM692">
            <v>5.6300000000000003E-2</v>
          </cell>
          <cell r="AN692">
            <v>5.6300000000000003E-2</v>
          </cell>
          <cell r="AO692">
            <v>5.6300000000000003E-2</v>
          </cell>
          <cell r="AP692">
            <v>5.6300000000000003E-2</v>
          </cell>
          <cell r="AQ692">
            <v>5.6300000000000003E-2</v>
          </cell>
          <cell r="AR692">
            <v>5.6300000000000003E-2</v>
          </cell>
          <cell r="AS692">
            <v>5.6300000000000003E-2</v>
          </cell>
          <cell r="AT692">
            <v>5.6300000000000003E-2</v>
          </cell>
          <cell r="AU692">
            <v>5.6300000000000003E-2</v>
          </cell>
          <cell r="AV692">
            <v>0.06</v>
          </cell>
          <cell r="AW692">
            <v>0.06</v>
          </cell>
          <cell r="AX692">
            <v>0.06</v>
          </cell>
          <cell r="AY692">
            <v>0.09</v>
          </cell>
          <cell r="AZ692">
            <v>0.06</v>
          </cell>
          <cell r="BA692">
            <v>0.06</v>
          </cell>
          <cell r="BB692">
            <v>0.09</v>
          </cell>
          <cell r="BC692">
            <v>0.06</v>
          </cell>
          <cell r="BD692">
            <v>0.06</v>
          </cell>
          <cell r="BE692">
            <v>0.06</v>
          </cell>
          <cell r="BF692">
            <v>0.03</v>
          </cell>
          <cell r="BG692">
            <v>0.03</v>
          </cell>
          <cell r="BH692">
            <v>5.6300000000000003E-2</v>
          </cell>
          <cell r="BI692">
            <v>5.6300000000000003E-2</v>
          </cell>
          <cell r="BJ692">
            <v>5.6300000000000003E-2</v>
          </cell>
          <cell r="BK692">
            <v>5.6300000000000003E-2</v>
          </cell>
          <cell r="BL692">
            <v>5.6300000000000003E-2</v>
          </cell>
          <cell r="BM692">
            <v>5.6300000000000003E-2</v>
          </cell>
          <cell r="BN692">
            <v>5.6300000000000003E-2</v>
          </cell>
          <cell r="BO692">
            <v>5.6300000000000003E-2</v>
          </cell>
          <cell r="BP692">
            <v>5.6300000000000003E-2</v>
          </cell>
          <cell r="BQ692">
            <v>5.6300000000000003E-2</v>
          </cell>
          <cell r="BR692">
            <v>5.6300000000000003E-2</v>
          </cell>
          <cell r="BS692">
            <v>5.6300000000000003E-2</v>
          </cell>
          <cell r="BT692" t="str">
            <v>CFE</v>
          </cell>
          <cell r="BU692" t="str">
            <v>INT</v>
          </cell>
          <cell r="BV692">
            <v>1.4432</v>
          </cell>
          <cell r="BW692">
            <v>1.4432</v>
          </cell>
          <cell r="BX692">
            <v>2.2777577991217868</v>
          </cell>
          <cell r="BY692">
            <v>0</v>
          </cell>
          <cell r="BZ692">
            <v>0</v>
          </cell>
          <cell r="CB692">
            <v>30.975999999999999</v>
          </cell>
          <cell r="CC692">
            <v>32</v>
          </cell>
          <cell r="CD692">
            <v>32</v>
          </cell>
        </row>
        <row r="693">
          <cell r="A693">
            <v>1</v>
          </cell>
          <cell r="B693">
            <v>12</v>
          </cell>
          <cell r="C693" t="str">
            <v>DIC</v>
          </cell>
          <cell r="D693">
            <v>47818</v>
          </cell>
          <cell r="E693">
            <v>2030</v>
          </cell>
          <cell r="F693" t="str">
            <v>REMEDIOS  LyFC</v>
          </cell>
          <cell r="G693">
            <v>1</v>
          </cell>
          <cell r="H693" t="str">
            <v>TG</v>
          </cell>
          <cell r="I693">
            <v>32</v>
          </cell>
          <cell r="J693">
            <v>32</v>
          </cell>
          <cell r="K693" t="str">
            <v>DIC</v>
          </cell>
          <cell r="L693">
            <v>2007</v>
          </cell>
          <cell r="M693" t="str">
            <v>CEN</v>
          </cell>
          <cell r="N693" t="str">
            <v>CENTRAL</v>
          </cell>
          <cell r="O693" t="str">
            <v>TER</v>
          </cell>
          <cell r="P693">
            <v>39417</v>
          </cell>
          <cell r="Q693">
            <v>1.4432</v>
          </cell>
          <cell r="R693">
            <v>1.8016000000000001</v>
          </cell>
          <cell r="S693">
            <v>28.279042200878212</v>
          </cell>
          <cell r="T693">
            <v>3.2000000000000001E-2</v>
          </cell>
          <cell r="U693">
            <v>2030</v>
          </cell>
          <cell r="V693" t="str">
            <v>S</v>
          </cell>
          <cell r="W693" t="str">
            <v>MEX</v>
          </cell>
          <cell r="X693">
            <v>0.06</v>
          </cell>
          <cell r="Y693">
            <v>0.06</v>
          </cell>
          <cell r="Z693">
            <v>0.06</v>
          </cell>
          <cell r="AA693">
            <v>0.09</v>
          </cell>
          <cell r="AB693">
            <v>0.06</v>
          </cell>
          <cell r="AC693">
            <v>0.06</v>
          </cell>
          <cell r="AD693">
            <v>0.09</v>
          </cell>
          <cell r="AE693">
            <v>0.06</v>
          </cell>
          <cell r="AF693">
            <v>0.06</v>
          </cell>
          <cell r="AG693">
            <v>0.06</v>
          </cell>
          <cell r="AH693">
            <v>0.03</v>
          </cell>
          <cell r="AI693">
            <v>0.03</v>
          </cell>
          <cell r="AJ693">
            <v>5.6300000000000003E-2</v>
          </cell>
          <cell r="AK693">
            <v>5.6300000000000003E-2</v>
          </cell>
          <cell r="AL693">
            <v>5.6300000000000003E-2</v>
          </cell>
          <cell r="AM693">
            <v>5.6300000000000003E-2</v>
          </cell>
          <cell r="AN693">
            <v>5.6300000000000003E-2</v>
          </cell>
          <cell r="AO693">
            <v>5.6300000000000003E-2</v>
          </cell>
          <cell r="AP693">
            <v>5.6300000000000003E-2</v>
          </cell>
          <cell r="AQ693">
            <v>5.6300000000000003E-2</v>
          </cell>
          <cell r="AR693">
            <v>5.6300000000000003E-2</v>
          </cell>
          <cell r="AS693">
            <v>5.6300000000000003E-2</v>
          </cell>
          <cell r="AT693">
            <v>5.6300000000000003E-2</v>
          </cell>
          <cell r="AU693">
            <v>5.6300000000000003E-2</v>
          </cell>
          <cell r="AV693">
            <v>0.06</v>
          </cell>
          <cell r="AW693">
            <v>0.06</v>
          </cell>
          <cell r="AX693">
            <v>0.06</v>
          </cell>
          <cell r="AY693">
            <v>0.09</v>
          </cell>
          <cell r="AZ693">
            <v>0.06</v>
          </cell>
          <cell r="BA693">
            <v>0.06</v>
          </cell>
          <cell r="BB693">
            <v>0.09</v>
          </cell>
          <cell r="BC693">
            <v>0.06</v>
          </cell>
          <cell r="BD693">
            <v>0.06</v>
          </cell>
          <cell r="BE693">
            <v>0.06</v>
          </cell>
          <cell r="BF693">
            <v>0.03</v>
          </cell>
          <cell r="BG693">
            <v>0.03</v>
          </cell>
          <cell r="BH693">
            <v>5.6300000000000003E-2</v>
          </cell>
          <cell r="BI693">
            <v>5.6300000000000003E-2</v>
          </cell>
          <cell r="BJ693">
            <v>5.6300000000000003E-2</v>
          </cell>
          <cell r="BK693">
            <v>5.6300000000000003E-2</v>
          </cell>
          <cell r="BL693">
            <v>5.6300000000000003E-2</v>
          </cell>
          <cell r="BM693">
            <v>5.6300000000000003E-2</v>
          </cell>
          <cell r="BN693">
            <v>5.6300000000000003E-2</v>
          </cell>
          <cell r="BO693">
            <v>5.6300000000000003E-2</v>
          </cell>
          <cell r="BP693">
            <v>5.6300000000000003E-2</v>
          </cell>
          <cell r="BQ693">
            <v>5.6300000000000003E-2</v>
          </cell>
          <cell r="BR693">
            <v>5.6300000000000003E-2</v>
          </cell>
          <cell r="BS693">
            <v>5.6300000000000003E-2</v>
          </cell>
          <cell r="BT693" t="str">
            <v>CFE</v>
          </cell>
          <cell r="BU693" t="str">
            <v>INT</v>
          </cell>
          <cell r="BV693">
            <v>1.4432</v>
          </cell>
          <cell r="BW693">
            <v>1.4432</v>
          </cell>
          <cell r="BX693">
            <v>2.2777577991217868</v>
          </cell>
          <cell r="BY693">
            <v>0</v>
          </cell>
          <cell r="BZ693">
            <v>0</v>
          </cell>
          <cell r="CB693">
            <v>30.975999999999999</v>
          </cell>
          <cell r="CC693">
            <v>32</v>
          </cell>
          <cell r="CD693">
            <v>32</v>
          </cell>
        </row>
        <row r="694">
          <cell r="A694">
            <v>1</v>
          </cell>
          <cell r="B694">
            <v>12</v>
          </cell>
          <cell r="C694" t="str">
            <v>DIC</v>
          </cell>
          <cell r="D694">
            <v>47818</v>
          </cell>
          <cell r="E694">
            <v>2030</v>
          </cell>
          <cell r="F694" t="str">
            <v>VICTORIA LyFC</v>
          </cell>
          <cell r="G694">
            <v>1</v>
          </cell>
          <cell r="H694" t="str">
            <v>TG</v>
          </cell>
          <cell r="I694">
            <v>32</v>
          </cell>
          <cell r="J694">
            <v>32</v>
          </cell>
          <cell r="K694" t="str">
            <v>DIC</v>
          </cell>
          <cell r="L694">
            <v>2007</v>
          </cell>
          <cell r="M694" t="str">
            <v>CEN</v>
          </cell>
          <cell r="N694" t="str">
            <v>CENTRAL</v>
          </cell>
          <cell r="O694" t="str">
            <v>TER</v>
          </cell>
          <cell r="P694">
            <v>39417</v>
          </cell>
          <cell r="Q694">
            <v>1.4432</v>
          </cell>
          <cell r="R694">
            <v>1.8016000000000001</v>
          </cell>
          <cell r="S694">
            <v>28.279042200878212</v>
          </cell>
          <cell r="T694">
            <v>3.2000000000000001E-2</v>
          </cell>
          <cell r="U694">
            <v>2030</v>
          </cell>
          <cell r="V694" t="str">
            <v>S</v>
          </cell>
          <cell r="W694" t="str">
            <v>MEX</v>
          </cell>
          <cell r="X694">
            <v>0.06</v>
          </cell>
          <cell r="Y694">
            <v>0.06</v>
          </cell>
          <cell r="Z694">
            <v>0.06</v>
          </cell>
          <cell r="AA694">
            <v>0.09</v>
          </cell>
          <cell r="AB694">
            <v>0.06</v>
          </cell>
          <cell r="AC694">
            <v>0.06</v>
          </cell>
          <cell r="AD694">
            <v>0.09</v>
          </cell>
          <cell r="AE694">
            <v>0.06</v>
          </cell>
          <cell r="AF694">
            <v>0.06</v>
          </cell>
          <cell r="AG694">
            <v>0.06</v>
          </cell>
          <cell r="AH694">
            <v>0.03</v>
          </cell>
          <cell r="AI694">
            <v>0.03</v>
          </cell>
          <cell r="AJ694">
            <v>5.6300000000000003E-2</v>
          </cell>
          <cell r="AK694">
            <v>5.6300000000000003E-2</v>
          </cell>
          <cell r="AL694">
            <v>5.6300000000000003E-2</v>
          </cell>
          <cell r="AM694">
            <v>5.6300000000000003E-2</v>
          </cell>
          <cell r="AN694">
            <v>5.6300000000000003E-2</v>
          </cell>
          <cell r="AO694">
            <v>5.6300000000000003E-2</v>
          </cell>
          <cell r="AP694">
            <v>5.6300000000000003E-2</v>
          </cell>
          <cell r="AQ694">
            <v>5.6300000000000003E-2</v>
          </cell>
          <cell r="AR694">
            <v>5.6300000000000003E-2</v>
          </cell>
          <cell r="AS694">
            <v>5.6300000000000003E-2</v>
          </cell>
          <cell r="AT694">
            <v>5.6300000000000003E-2</v>
          </cell>
          <cell r="AU694">
            <v>5.6300000000000003E-2</v>
          </cell>
          <cell r="AV694">
            <v>0.06</v>
          </cell>
          <cell r="AW694">
            <v>0.06</v>
          </cell>
          <cell r="AX694">
            <v>0.06</v>
          </cell>
          <cell r="AY694">
            <v>0.09</v>
          </cell>
          <cell r="AZ694">
            <v>0.06</v>
          </cell>
          <cell r="BA694">
            <v>0.06</v>
          </cell>
          <cell r="BB694">
            <v>0.09</v>
          </cell>
          <cell r="BC694">
            <v>0.06</v>
          </cell>
          <cell r="BD694">
            <v>0.06</v>
          </cell>
          <cell r="BE694">
            <v>0.06</v>
          </cell>
          <cell r="BF694">
            <v>0.03</v>
          </cell>
          <cell r="BG694">
            <v>0.03</v>
          </cell>
          <cell r="BH694">
            <v>5.6300000000000003E-2</v>
          </cell>
          <cell r="BI694">
            <v>5.6300000000000003E-2</v>
          </cell>
          <cell r="BJ694">
            <v>5.6300000000000003E-2</v>
          </cell>
          <cell r="BK694">
            <v>5.6300000000000003E-2</v>
          </cell>
          <cell r="BL694">
            <v>5.6300000000000003E-2</v>
          </cell>
          <cell r="BM694">
            <v>5.6300000000000003E-2</v>
          </cell>
          <cell r="BN694">
            <v>5.6300000000000003E-2</v>
          </cell>
          <cell r="BO694">
            <v>5.6300000000000003E-2</v>
          </cell>
          <cell r="BP694">
            <v>5.6300000000000003E-2</v>
          </cell>
          <cell r="BQ694">
            <v>5.6300000000000003E-2</v>
          </cell>
          <cell r="BR694">
            <v>5.6300000000000003E-2</v>
          </cell>
          <cell r="BS694">
            <v>5.6300000000000003E-2</v>
          </cell>
          <cell r="BT694" t="str">
            <v>CFE</v>
          </cell>
          <cell r="BU694" t="str">
            <v>INT</v>
          </cell>
          <cell r="BV694">
            <v>1.4432</v>
          </cell>
          <cell r="BW694">
            <v>1.4432</v>
          </cell>
          <cell r="BX694">
            <v>2.2777577991217868</v>
          </cell>
          <cell r="BY694">
            <v>0</v>
          </cell>
          <cell r="BZ694">
            <v>0</v>
          </cell>
          <cell r="CB694">
            <v>30.975999999999999</v>
          </cell>
          <cell r="CC694">
            <v>32</v>
          </cell>
          <cell r="CD694">
            <v>32</v>
          </cell>
        </row>
        <row r="695">
          <cell r="A695">
            <v>1</v>
          </cell>
          <cell r="B695">
            <v>12</v>
          </cell>
          <cell r="C695" t="str">
            <v>DIC</v>
          </cell>
          <cell r="D695">
            <v>47818</v>
          </cell>
          <cell r="E695">
            <v>2030</v>
          </cell>
          <cell r="F695" t="str">
            <v>VILLA DE LAS FLORES LyFC</v>
          </cell>
          <cell r="G695">
            <v>1</v>
          </cell>
          <cell r="H695" t="str">
            <v>TG</v>
          </cell>
          <cell r="I695">
            <v>32</v>
          </cell>
          <cell r="J695">
            <v>32</v>
          </cell>
          <cell r="K695" t="str">
            <v>DIC</v>
          </cell>
          <cell r="L695">
            <v>2007</v>
          </cell>
          <cell r="M695" t="str">
            <v>CEN</v>
          </cell>
          <cell r="N695" t="str">
            <v>CENTRAL</v>
          </cell>
          <cell r="O695" t="str">
            <v>TER</v>
          </cell>
          <cell r="P695">
            <v>39417</v>
          </cell>
          <cell r="Q695">
            <v>1.4432</v>
          </cell>
          <cell r="R695">
            <v>1.8016000000000001</v>
          </cell>
          <cell r="S695">
            <v>28.279042200878212</v>
          </cell>
          <cell r="T695">
            <v>3.2000000000000001E-2</v>
          </cell>
          <cell r="U695">
            <v>2030</v>
          </cell>
          <cell r="V695" t="str">
            <v>S</v>
          </cell>
          <cell r="W695" t="str">
            <v>MEX</v>
          </cell>
          <cell r="X695">
            <v>0.06</v>
          </cell>
          <cell r="Y695">
            <v>0.06</v>
          </cell>
          <cell r="Z695">
            <v>0.06</v>
          </cell>
          <cell r="AA695">
            <v>0.09</v>
          </cell>
          <cell r="AB695">
            <v>0.06</v>
          </cell>
          <cell r="AC695">
            <v>0.06</v>
          </cell>
          <cell r="AD695">
            <v>0.09</v>
          </cell>
          <cell r="AE695">
            <v>0.06</v>
          </cell>
          <cell r="AF695">
            <v>0.06</v>
          </cell>
          <cell r="AG695">
            <v>0.06</v>
          </cell>
          <cell r="AH695">
            <v>0.03</v>
          </cell>
          <cell r="AI695">
            <v>0.03</v>
          </cell>
          <cell r="AJ695">
            <v>5.6300000000000003E-2</v>
          </cell>
          <cell r="AK695">
            <v>5.6300000000000003E-2</v>
          </cell>
          <cell r="AL695">
            <v>5.6300000000000003E-2</v>
          </cell>
          <cell r="AM695">
            <v>5.6300000000000003E-2</v>
          </cell>
          <cell r="AN695">
            <v>5.6300000000000003E-2</v>
          </cell>
          <cell r="AO695">
            <v>5.6300000000000003E-2</v>
          </cell>
          <cell r="AP695">
            <v>5.6300000000000003E-2</v>
          </cell>
          <cell r="AQ695">
            <v>5.6300000000000003E-2</v>
          </cell>
          <cell r="AR695">
            <v>5.6300000000000003E-2</v>
          </cell>
          <cell r="AS695">
            <v>5.6300000000000003E-2</v>
          </cell>
          <cell r="AT695">
            <v>5.6300000000000003E-2</v>
          </cell>
          <cell r="AU695">
            <v>5.6300000000000003E-2</v>
          </cell>
          <cell r="AV695">
            <v>0.06</v>
          </cell>
          <cell r="AW695">
            <v>0.06</v>
          </cell>
          <cell r="AX695">
            <v>0.06</v>
          </cell>
          <cell r="AY695">
            <v>0.09</v>
          </cell>
          <cell r="AZ695">
            <v>0.06</v>
          </cell>
          <cell r="BA695">
            <v>0.06</v>
          </cell>
          <cell r="BB695">
            <v>0.09</v>
          </cell>
          <cell r="BC695">
            <v>0.06</v>
          </cell>
          <cell r="BD695">
            <v>0.06</v>
          </cell>
          <cell r="BE695">
            <v>0.06</v>
          </cell>
          <cell r="BF695">
            <v>0.03</v>
          </cell>
          <cell r="BG695">
            <v>0.03</v>
          </cell>
          <cell r="BH695">
            <v>5.6300000000000003E-2</v>
          </cell>
          <cell r="BI695">
            <v>5.6300000000000003E-2</v>
          </cell>
          <cell r="BJ695">
            <v>5.6300000000000003E-2</v>
          </cell>
          <cell r="BK695">
            <v>5.6300000000000003E-2</v>
          </cell>
          <cell r="BL695">
            <v>5.6300000000000003E-2</v>
          </cell>
          <cell r="BM695">
            <v>5.6300000000000003E-2</v>
          </cell>
          <cell r="BN695">
            <v>5.6300000000000003E-2</v>
          </cell>
          <cell r="BO695">
            <v>5.6300000000000003E-2</v>
          </cell>
          <cell r="BP695">
            <v>5.6300000000000003E-2</v>
          </cell>
          <cell r="BQ695">
            <v>5.6300000000000003E-2</v>
          </cell>
          <cell r="BR695">
            <v>5.6300000000000003E-2</v>
          </cell>
          <cell r="BS695">
            <v>5.6300000000000003E-2</v>
          </cell>
          <cell r="BT695" t="str">
            <v>CFE</v>
          </cell>
          <cell r="BU695" t="str">
            <v>INT</v>
          </cell>
          <cell r="BV695">
            <v>1.4432</v>
          </cell>
          <cell r="BW695">
            <v>1.4432</v>
          </cell>
          <cell r="BX695">
            <v>2.2777577991217868</v>
          </cell>
          <cell r="BY695">
            <v>0</v>
          </cell>
          <cell r="BZ695">
            <v>0</v>
          </cell>
          <cell r="CB695">
            <v>30.975999999999999</v>
          </cell>
          <cell r="CC695">
            <v>32</v>
          </cell>
          <cell r="CD695">
            <v>32</v>
          </cell>
        </row>
        <row r="696">
          <cell r="A696">
            <v>1</v>
          </cell>
          <cell r="B696">
            <v>12</v>
          </cell>
          <cell r="C696" t="str">
            <v>DIC</v>
          </cell>
          <cell r="D696">
            <v>47818</v>
          </cell>
          <cell r="E696">
            <v>2030</v>
          </cell>
          <cell r="F696" t="str">
            <v>CUAHUTITLAN LyFC</v>
          </cell>
          <cell r="G696">
            <v>1</v>
          </cell>
          <cell r="H696" t="str">
            <v>TG</v>
          </cell>
          <cell r="I696">
            <v>32</v>
          </cell>
          <cell r="J696">
            <v>32</v>
          </cell>
          <cell r="K696" t="str">
            <v>DIC</v>
          </cell>
          <cell r="L696">
            <v>2007</v>
          </cell>
          <cell r="M696" t="str">
            <v>CEN</v>
          </cell>
          <cell r="N696" t="str">
            <v>CENTRAL</v>
          </cell>
          <cell r="O696" t="str">
            <v>TER</v>
          </cell>
          <cell r="P696">
            <v>39417</v>
          </cell>
          <cell r="Q696">
            <v>1.4432</v>
          </cell>
          <cell r="R696">
            <v>1.8016000000000001</v>
          </cell>
          <cell r="S696">
            <v>28.279042200878212</v>
          </cell>
          <cell r="T696">
            <v>3.2000000000000001E-2</v>
          </cell>
          <cell r="U696">
            <v>2030</v>
          </cell>
          <cell r="V696" t="str">
            <v>S</v>
          </cell>
          <cell r="W696" t="str">
            <v>MEX</v>
          </cell>
          <cell r="X696">
            <v>0.06</v>
          </cell>
          <cell r="Y696">
            <v>0.06</v>
          </cell>
          <cell r="Z696">
            <v>0.06</v>
          </cell>
          <cell r="AA696">
            <v>0.09</v>
          </cell>
          <cell r="AB696">
            <v>0.06</v>
          </cell>
          <cell r="AC696">
            <v>0.06</v>
          </cell>
          <cell r="AD696">
            <v>0.09</v>
          </cell>
          <cell r="AE696">
            <v>0.06</v>
          </cell>
          <cell r="AF696">
            <v>0.06</v>
          </cell>
          <cell r="AG696">
            <v>0.06</v>
          </cell>
          <cell r="AH696">
            <v>0.03</v>
          </cell>
          <cell r="AI696">
            <v>0.03</v>
          </cell>
          <cell r="AJ696">
            <v>5.6300000000000003E-2</v>
          </cell>
          <cell r="AK696">
            <v>5.6300000000000003E-2</v>
          </cell>
          <cell r="AL696">
            <v>5.6300000000000003E-2</v>
          </cell>
          <cell r="AM696">
            <v>5.6300000000000003E-2</v>
          </cell>
          <cell r="AN696">
            <v>5.6300000000000003E-2</v>
          </cell>
          <cell r="AO696">
            <v>5.6300000000000003E-2</v>
          </cell>
          <cell r="AP696">
            <v>5.6300000000000003E-2</v>
          </cell>
          <cell r="AQ696">
            <v>5.6300000000000003E-2</v>
          </cell>
          <cell r="AR696">
            <v>5.6300000000000003E-2</v>
          </cell>
          <cell r="AS696">
            <v>5.6300000000000003E-2</v>
          </cell>
          <cell r="AT696">
            <v>5.6300000000000003E-2</v>
          </cell>
          <cell r="AU696">
            <v>5.6300000000000003E-2</v>
          </cell>
          <cell r="AV696">
            <v>0.06</v>
          </cell>
          <cell r="AW696">
            <v>0.06</v>
          </cell>
          <cell r="AX696">
            <v>0.06</v>
          </cell>
          <cell r="AY696">
            <v>0.09</v>
          </cell>
          <cell r="AZ696">
            <v>0.06</v>
          </cell>
          <cell r="BA696">
            <v>0.06</v>
          </cell>
          <cell r="BB696">
            <v>0.09</v>
          </cell>
          <cell r="BC696">
            <v>0.06</v>
          </cell>
          <cell r="BD696">
            <v>0.06</v>
          </cell>
          <cell r="BE696">
            <v>0.06</v>
          </cell>
          <cell r="BF696">
            <v>0.03</v>
          </cell>
          <cell r="BG696">
            <v>0.03</v>
          </cell>
          <cell r="BH696">
            <v>5.6300000000000003E-2</v>
          </cell>
          <cell r="BI696">
            <v>5.6300000000000003E-2</v>
          </cell>
          <cell r="BJ696">
            <v>5.6300000000000003E-2</v>
          </cell>
          <cell r="BK696">
            <v>5.6300000000000003E-2</v>
          </cell>
          <cell r="BL696">
            <v>5.6300000000000003E-2</v>
          </cell>
          <cell r="BM696">
            <v>5.6300000000000003E-2</v>
          </cell>
          <cell r="BN696">
            <v>5.6300000000000003E-2</v>
          </cell>
          <cell r="BO696">
            <v>5.6300000000000003E-2</v>
          </cell>
          <cell r="BP696">
            <v>5.6300000000000003E-2</v>
          </cell>
          <cell r="BQ696">
            <v>5.6300000000000003E-2</v>
          </cell>
          <cell r="BR696">
            <v>5.6300000000000003E-2</v>
          </cell>
          <cell r="BS696">
            <v>5.6300000000000003E-2</v>
          </cell>
          <cell r="BT696" t="str">
            <v>CFE</v>
          </cell>
          <cell r="BU696" t="str">
            <v>INT</v>
          </cell>
          <cell r="BV696">
            <v>1.4432</v>
          </cell>
          <cell r="BW696">
            <v>1.4432</v>
          </cell>
          <cell r="BX696">
            <v>2.2777577991217868</v>
          </cell>
          <cell r="BY696">
            <v>0</v>
          </cell>
          <cell r="BZ696">
            <v>0</v>
          </cell>
          <cell r="CB696">
            <v>30.975999999999999</v>
          </cell>
          <cell r="CC696">
            <v>32</v>
          </cell>
          <cell r="CD696">
            <v>32</v>
          </cell>
        </row>
        <row r="697">
          <cell r="A697">
            <v>1</v>
          </cell>
          <cell r="B697">
            <v>12</v>
          </cell>
          <cell r="C697" t="str">
            <v>DIC</v>
          </cell>
          <cell r="D697">
            <v>47818</v>
          </cell>
          <cell r="E697">
            <v>2030</v>
          </cell>
          <cell r="F697" t="str">
            <v>COYOTEPEC LyFC</v>
          </cell>
          <cell r="G697">
            <v>1</v>
          </cell>
          <cell r="H697" t="str">
            <v>TG</v>
          </cell>
          <cell r="I697">
            <v>32</v>
          </cell>
          <cell r="J697">
            <v>32</v>
          </cell>
          <cell r="K697" t="str">
            <v>DIC</v>
          </cell>
          <cell r="L697">
            <v>2007</v>
          </cell>
          <cell r="M697" t="str">
            <v>CEN</v>
          </cell>
          <cell r="N697" t="str">
            <v>CENTRAL</v>
          </cell>
          <cell r="O697" t="str">
            <v>TER</v>
          </cell>
          <cell r="P697">
            <v>39417</v>
          </cell>
          <cell r="Q697">
            <v>1.4432</v>
          </cell>
          <cell r="R697">
            <v>1.8016000000000001</v>
          </cell>
          <cell r="S697">
            <v>28.279042200878212</v>
          </cell>
          <cell r="T697">
            <v>3.2000000000000001E-2</v>
          </cell>
          <cell r="U697">
            <v>2030</v>
          </cell>
          <cell r="V697" t="str">
            <v>S</v>
          </cell>
          <cell r="W697" t="str">
            <v>MEX</v>
          </cell>
          <cell r="X697">
            <v>0.06</v>
          </cell>
          <cell r="Y697">
            <v>0.06</v>
          </cell>
          <cell r="Z697">
            <v>0.06</v>
          </cell>
          <cell r="AA697">
            <v>0.09</v>
          </cell>
          <cell r="AB697">
            <v>0.06</v>
          </cell>
          <cell r="AC697">
            <v>0.06</v>
          </cell>
          <cell r="AD697">
            <v>0.09</v>
          </cell>
          <cell r="AE697">
            <v>0.06</v>
          </cell>
          <cell r="AF697">
            <v>0.06</v>
          </cell>
          <cell r="AG697">
            <v>0.06</v>
          </cell>
          <cell r="AH697">
            <v>0.03</v>
          </cell>
          <cell r="AI697">
            <v>0.03</v>
          </cell>
          <cell r="AJ697">
            <v>5.6300000000000003E-2</v>
          </cell>
          <cell r="AK697">
            <v>5.6300000000000003E-2</v>
          </cell>
          <cell r="AL697">
            <v>5.6300000000000003E-2</v>
          </cell>
          <cell r="AM697">
            <v>5.6300000000000003E-2</v>
          </cell>
          <cell r="AN697">
            <v>5.6300000000000003E-2</v>
          </cell>
          <cell r="AO697">
            <v>5.6300000000000003E-2</v>
          </cell>
          <cell r="AP697">
            <v>5.6300000000000003E-2</v>
          </cell>
          <cell r="AQ697">
            <v>5.6300000000000003E-2</v>
          </cell>
          <cell r="AR697">
            <v>5.6300000000000003E-2</v>
          </cell>
          <cell r="AS697">
            <v>5.6300000000000003E-2</v>
          </cell>
          <cell r="AT697">
            <v>5.6300000000000003E-2</v>
          </cell>
          <cell r="AU697">
            <v>5.6300000000000003E-2</v>
          </cell>
          <cell r="AV697">
            <v>0.06</v>
          </cell>
          <cell r="AW697">
            <v>0.06</v>
          </cell>
          <cell r="AX697">
            <v>0.06</v>
          </cell>
          <cell r="AY697">
            <v>0.09</v>
          </cell>
          <cell r="AZ697">
            <v>0.06</v>
          </cell>
          <cell r="BA697">
            <v>0.06</v>
          </cell>
          <cell r="BB697">
            <v>0.09</v>
          </cell>
          <cell r="BC697">
            <v>0.06</v>
          </cell>
          <cell r="BD697">
            <v>0.06</v>
          </cell>
          <cell r="BE697">
            <v>0.06</v>
          </cell>
          <cell r="BF697">
            <v>0.03</v>
          </cell>
          <cell r="BG697">
            <v>0.03</v>
          </cell>
          <cell r="BH697">
            <v>5.6300000000000003E-2</v>
          </cell>
          <cell r="BI697">
            <v>5.6300000000000003E-2</v>
          </cell>
          <cell r="BJ697">
            <v>5.6300000000000003E-2</v>
          </cell>
          <cell r="BK697">
            <v>5.6300000000000003E-2</v>
          </cell>
          <cell r="BL697">
            <v>5.6300000000000003E-2</v>
          </cell>
          <cell r="BM697">
            <v>5.6300000000000003E-2</v>
          </cell>
          <cell r="BN697">
            <v>5.6300000000000003E-2</v>
          </cell>
          <cell r="BO697">
            <v>5.6300000000000003E-2</v>
          </cell>
          <cell r="BP697">
            <v>5.6300000000000003E-2</v>
          </cell>
          <cell r="BQ697">
            <v>5.6300000000000003E-2</v>
          </cell>
          <cell r="BR697">
            <v>5.6300000000000003E-2</v>
          </cell>
          <cell r="BS697">
            <v>5.6300000000000003E-2</v>
          </cell>
          <cell r="BT697" t="str">
            <v>CFE</v>
          </cell>
          <cell r="BU697" t="str">
            <v>INT</v>
          </cell>
          <cell r="BV697">
            <v>1.4432</v>
          </cell>
          <cell r="BW697">
            <v>1.4432</v>
          </cell>
          <cell r="BX697">
            <v>2.2777577991217868</v>
          </cell>
          <cell r="BY697">
            <v>0</v>
          </cell>
          <cell r="BZ697">
            <v>0</v>
          </cell>
          <cell r="CB697">
            <v>30.975999999999999</v>
          </cell>
          <cell r="CC697">
            <v>32</v>
          </cell>
          <cell r="CD697">
            <v>32</v>
          </cell>
        </row>
        <row r="698">
          <cell r="A698">
            <v>1</v>
          </cell>
          <cell r="B698">
            <v>12</v>
          </cell>
          <cell r="C698" t="str">
            <v>DIC</v>
          </cell>
          <cell r="D698">
            <v>47818</v>
          </cell>
          <cell r="E698">
            <v>2030</v>
          </cell>
          <cell r="F698" t="str">
            <v>COYOTEPEC LyFC</v>
          </cell>
          <cell r="G698">
            <v>2</v>
          </cell>
          <cell r="H698" t="str">
            <v>TG</v>
          </cell>
          <cell r="I698">
            <v>32</v>
          </cell>
          <cell r="J698">
            <v>32</v>
          </cell>
          <cell r="K698" t="str">
            <v>DIC</v>
          </cell>
          <cell r="L698">
            <v>2007</v>
          </cell>
          <cell r="M698" t="str">
            <v>CEN</v>
          </cell>
          <cell r="N698" t="str">
            <v>CENTRAL</v>
          </cell>
          <cell r="O698" t="str">
            <v>TER</v>
          </cell>
          <cell r="P698">
            <v>39417</v>
          </cell>
          <cell r="Q698">
            <v>1.4432</v>
          </cell>
          <cell r="R698">
            <v>1.8016000000000001</v>
          </cell>
          <cell r="S698">
            <v>28.279042200878212</v>
          </cell>
          <cell r="T698">
            <v>3.2000000000000001E-2</v>
          </cell>
          <cell r="U698">
            <v>2030</v>
          </cell>
          <cell r="V698" t="str">
            <v>S</v>
          </cell>
          <cell r="W698" t="str">
            <v>MEX</v>
          </cell>
          <cell r="X698">
            <v>0.06</v>
          </cell>
          <cell r="Y698">
            <v>0.06</v>
          </cell>
          <cell r="Z698">
            <v>0.06</v>
          </cell>
          <cell r="AA698">
            <v>0.09</v>
          </cell>
          <cell r="AB698">
            <v>0.06</v>
          </cell>
          <cell r="AC698">
            <v>0.06</v>
          </cell>
          <cell r="AD698">
            <v>0.09</v>
          </cell>
          <cell r="AE698">
            <v>0.06</v>
          </cell>
          <cell r="AF698">
            <v>0.06</v>
          </cell>
          <cell r="AG698">
            <v>0.06</v>
          </cell>
          <cell r="AH698">
            <v>0.03</v>
          </cell>
          <cell r="AI698">
            <v>0.03</v>
          </cell>
          <cell r="AJ698">
            <v>5.6300000000000003E-2</v>
          </cell>
          <cell r="AK698">
            <v>5.6300000000000003E-2</v>
          </cell>
          <cell r="AL698">
            <v>5.6300000000000003E-2</v>
          </cell>
          <cell r="AM698">
            <v>5.6300000000000003E-2</v>
          </cell>
          <cell r="AN698">
            <v>5.6300000000000003E-2</v>
          </cell>
          <cell r="AO698">
            <v>5.6300000000000003E-2</v>
          </cell>
          <cell r="AP698">
            <v>5.6300000000000003E-2</v>
          </cell>
          <cell r="AQ698">
            <v>5.6300000000000003E-2</v>
          </cell>
          <cell r="AR698">
            <v>5.6300000000000003E-2</v>
          </cell>
          <cell r="AS698">
            <v>5.6300000000000003E-2</v>
          </cell>
          <cell r="AT698">
            <v>5.6300000000000003E-2</v>
          </cell>
          <cell r="AU698">
            <v>5.6300000000000003E-2</v>
          </cell>
          <cell r="AV698">
            <v>0.06</v>
          </cell>
          <cell r="AW698">
            <v>0.06</v>
          </cell>
          <cell r="AX698">
            <v>0.06</v>
          </cell>
          <cell r="AY698">
            <v>0.09</v>
          </cell>
          <cell r="AZ698">
            <v>0.06</v>
          </cell>
          <cell r="BA698">
            <v>0.06</v>
          </cell>
          <cell r="BB698">
            <v>0.09</v>
          </cell>
          <cell r="BC698">
            <v>0.06</v>
          </cell>
          <cell r="BD698">
            <v>0.06</v>
          </cell>
          <cell r="BE698">
            <v>0.06</v>
          </cell>
          <cell r="BF698">
            <v>0.03</v>
          </cell>
          <cell r="BG698">
            <v>0.03</v>
          </cell>
          <cell r="BH698">
            <v>5.6300000000000003E-2</v>
          </cell>
          <cell r="BI698">
            <v>5.6300000000000003E-2</v>
          </cell>
          <cell r="BJ698">
            <v>5.6300000000000003E-2</v>
          </cell>
          <cell r="BK698">
            <v>5.6300000000000003E-2</v>
          </cell>
          <cell r="BL698">
            <v>5.6300000000000003E-2</v>
          </cell>
          <cell r="BM698">
            <v>5.6300000000000003E-2</v>
          </cell>
          <cell r="BN698">
            <v>5.6300000000000003E-2</v>
          </cell>
          <cell r="BO698">
            <v>5.6300000000000003E-2</v>
          </cell>
          <cell r="BP698">
            <v>5.6300000000000003E-2</v>
          </cell>
          <cell r="BQ698">
            <v>5.6300000000000003E-2</v>
          </cell>
          <cell r="BR698">
            <v>5.6300000000000003E-2</v>
          </cell>
          <cell r="BS698">
            <v>5.6300000000000003E-2</v>
          </cell>
          <cell r="BT698" t="str">
            <v>CFE</v>
          </cell>
          <cell r="BU698" t="str">
            <v>INT</v>
          </cell>
          <cell r="BV698">
            <v>1.4432</v>
          </cell>
          <cell r="BW698">
            <v>1.4432</v>
          </cell>
          <cell r="BX698">
            <v>2.2777577991217868</v>
          </cell>
          <cell r="BY698">
            <v>0</v>
          </cell>
          <cell r="BZ698">
            <v>0</v>
          </cell>
          <cell r="CB698">
            <v>30.975999999999999</v>
          </cell>
          <cell r="CC698">
            <v>32</v>
          </cell>
          <cell r="CD698">
            <v>32</v>
          </cell>
        </row>
        <row r="699">
          <cell r="A699">
            <v>1</v>
          </cell>
          <cell r="B699">
            <v>12</v>
          </cell>
          <cell r="C699" t="str">
            <v>DIC</v>
          </cell>
          <cell r="D699">
            <v>47818</v>
          </cell>
          <cell r="E699">
            <v>2030</v>
          </cell>
          <cell r="F699" t="str">
            <v>VALLEJO LyFC</v>
          </cell>
          <cell r="G699">
            <v>1</v>
          </cell>
          <cell r="H699" t="str">
            <v>TG</v>
          </cell>
          <cell r="I699">
            <v>32</v>
          </cell>
          <cell r="J699">
            <v>32</v>
          </cell>
          <cell r="K699" t="str">
            <v>DIC</v>
          </cell>
          <cell r="L699">
            <v>2007</v>
          </cell>
          <cell r="M699" t="str">
            <v>CEN</v>
          </cell>
          <cell r="N699" t="str">
            <v>CENTRAL</v>
          </cell>
          <cell r="O699" t="str">
            <v>TER</v>
          </cell>
          <cell r="P699">
            <v>39417</v>
          </cell>
          <cell r="Q699">
            <v>1.4432</v>
          </cell>
          <cell r="R699">
            <v>1.8016000000000001</v>
          </cell>
          <cell r="S699">
            <v>28.279042200878212</v>
          </cell>
          <cell r="T699">
            <v>3.2000000000000001E-2</v>
          </cell>
          <cell r="U699">
            <v>2030</v>
          </cell>
          <cell r="V699" t="str">
            <v>S</v>
          </cell>
          <cell r="W699" t="str">
            <v>DISTRITO FEDERAL</v>
          </cell>
          <cell r="X699">
            <v>0.06</v>
          </cell>
          <cell r="Y699">
            <v>0.06</v>
          </cell>
          <cell r="Z699">
            <v>0.06</v>
          </cell>
          <cell r="AA699">
            <v>0.09</v>
          </cell>
          <cell r="AB699">
            <v>0.06</v>
          </cell>
          <cell r="AC699">
            <v>0.06</v>
          </cell>
          <cell r="AD699">
            <v>0.09</v>
          </cell>
          <cell r="AE699">
            <v>0.06</v>
          </cell>
          <cell r="AF699">
            <v>0.06</v>
          </cell>
          <cell r="AG699">
            <v>0.06</v>
          </cell>
          <cell r="AH699">
            <v>0.03</v>
          </cell>
          <cell r="AI699">
            <v>0.03</v>
          </cell>
          <cell r="AJ699">
            <v>5.6300000000000003E-2</v>
          </cell>
          <cell r="AK699">
            <v>5.6300000000000003E-2</v>
          </cell>
          <cell r="AL699">
            <v>5.6300000000000003E-2</v>
          </cell>
          <cell r="AM699">
            <v>5.6300000000000003E-2</v>
          </cell>
          <cell r="AN699">
            <v>5.6300000000000003E-2</v>
          </cell>
          <cell r="AO699">
            <v>5.6300000000000003E-2</v>
          </cell>
          <cell r="AP699">
            <v>5.6300000000000003E-2</v>
          </cell>
          <cell r="AQ699">
            <v>5.6300000000000003E-2</v>
          </cell>
          <cell r="AR699">
            <v>5.6300000000000003E-2</v>
          </cell>
          <cell r="AS699">
            <v>5.6300000000000003E-2</v>
          </cell>
          <cell r="AT699">
            <v>5.6300000000000003E-2</v>
          </cell>
          <cell r="AU699">
            <v>5.6300000000000003E-2</v>
          </cell>
          <cell r="AV699">
            <v>0.06</v>
          </cell>
          <cell r="AW699">
            <v>0.06</v>
          </cell>
          <cell r="AX699">
            <v>0.06</v>
          </cell>
          <cell r="AY699">
            <v>0.09</v>
          </cell>
          <cell r="AZ699">
            <v>0.06</v>
          </cell>
          <cell r="BA699">
            <v>0.06</v>
          </cell>
          <cell r="BB699">
            <v>0.09</v>
          </cell>
          <cell r="BC699">
            <v>0.06</v>
          </cell>
          <cell r="BD699">
            <v>0.06</v>
          </cell>
          <cell r="BE699">
            <v>0.06</v>
          </cell>
          <cell r="BF699">
            <v>0.03</v>
          </cell>
          <cell r="BG699">
            <v>0.03</v>
          </cell>
          <cell r="BH699">
            <v>5.6300000000000003E-2</v>
          </cell>
          <cell r="BI699">
            <v>5.6300000000000003E-2</v>
          </cell>
          <cell r="BJ699">
            <v>5.6300000000000003E-2</v>
          </cell>
          <cell r="BK699">
            <v>5.6300000000000003E-2</v>
          </cell>
          <cell r="BL699">
            <v>5.6300000000000003E-2</v>
          </cell>
          <cell r="BM699">
            <v>5.6300000000000003E-2</v>
          </cell>
          <cell r="BN699">
            <v>5.6300000000000003E-2</v>
          </cell>
          <cell r="BO699">
            <v>5.6300000000000003E-2</v>
          </cell>
          <cell r="BP699">
            <v>5.6300000000000003E-2</v>
          </cell>
          <cell r="BQ699">
            <v>5.6300000000000003E-2</v>
          </cell>
          <cell r="BR699">
            <v>5.6300000000000003E-2</v>
          </cell>
          <cell r="BS699">
            <v>5.6300000000000003E-2</v>
          </cell>
          <cell r="BT699" t="str">
            <v>CFE</v>
          </cell>
          <cell r="BU699" t="str">
            <v>INT</v>
          </cell>
          <cell r="BV699">
            <v>1.4432</v>
          </cell>
          <cell r="BW699">
            <v>1.4432</v>
          </cell>
          <cell r="BX699">
            <v>2.2777577991217868</v>
          </cell>
          <cell r="BY699">
            <v>0</v>
          </cell>
          <cell r="BZ699">
            <v>0</v>
          </cell>
          <cell r="CB699">
            <v>30.975999999999999</v>
          </cell>
          <cell r="CC699">
            <v>32</v>
          </cell>
          <cell r="CD699">
            <v>32</v>
          </cell>
        </row>
        <row r="700">
          <cell r="A700">
            <v>1</v>
          </cell>
          <cell r="B700">
            <v>6</v>
          </cell>
          <cell r="C700" t="str">
            <v>DIC</v>
          </cell>
          <cell r="D700">
            <v>47818</v>
          </cell>
          <cell r="E700">
            <v>2030</v>
          </cell>
          <cell r="F700" t="str">
            <v>EL CAJÓN</v>
          </cell>
          <cell r="G700">
            <v>1</v>
          </cell>
          <cell r="H700" t="str">
            <v>HID</v>
          </cell>
          <cell r="I700">
            <v>375</v>
          </cell>
          <cell r="J700">
            <v>375</v>
          </cell>
          <cell r="K700" t="str">
            <v>JUN</v>
          </cell>
          <cell r="L700">
            <v>2007</v>
          </cell>
          <cell r="M700" t="str">
            <v>OCC</v>
          </cell>
          <cell r="N700" t="str">
            <v>TEPIC</v>
          </cell>
          <cell r="O700" t="str">
            <v>HID</v>
          </cell>
          <cell r="P700">
            <v>39234</v>
          </cell>
          <cell r="Q700">
            <v>1.875</v>
          </cell>
          <cell r="R700">
            <v>225</v>
          </cell>
          <cell r="S700">
            <v>350.16702631413335</v>
          </cell>
          <cell r="T700">
            <v>5.0000000000000001E-3</v>
          </cell>
          <cell r="U700">
            <v>2030</v>
          </cell>
          <cell r="V700" t="str">
            <v>S</v>
          </cell>
          <cell r="W700" t="str">
            <v>NAY</v>
          </cell>
          <cell r="X700">
            <v>6.2500000000000003E-3</v>
          </cell>
          <cell r="Y700">
            <v>6.2500000000000003E-3</v>
          </cell>
          <cell r="Z700">
            <v>6.2500000000000003E-3</v>
          </cell>
          <cell r="AA700">
            <v>6.2500000000000003E-3</v>
          </cell>
          <cell r="AB700">
            <v>1.25E-3</v>
          </cell>
          <cell r="AC700">
            <v>1.25E-3</v>
          </cell>
          <cell r="AD700">
            <v>1.25E-3</v>
          </cell>
          <cell r="AE700">
            <v>1.25E-3</v>
          </cell>
          <cell r="AF700">
            <v>1.25E-3</v>
          </cell>
          <cell r="AG700">
            <v>1.25E-3</v>
          </cell>
          <cell r="AH700">
            <v>1.25E-3</v>
          </cell>
          <cell r="AI700">
            <v>5.0000000000000001E-3</v>
          </cell>
          <cell r="AJ700">
            <v>0.6</v>
          </cell>
          <cell r="AK700">
            <v>0.6</v>
          </cell>
          <cell r="AL700">
            <v>0.6</v>
          </cell>
          <cell r="AM700">
            <v>0.6</v>
          </cell>
          <cell r="AN700">
            <v>0.6</v>
          </cell>
          <cell r="AO700">
            <v>0.6</v>
          </cell>
          <cell r="AP700">
            <v>0.6</v>
          </cell>
          <cell r="AQ700">
            <v>0.6</v>
          </cell>
          <cell r="AR700">
            <v>0.6</v>
          </cell>
          <cell r="AS700">
            <v>0.6</v>
          </cell>
          <cell r="AT700">
            <v>0.6</v>
          </cell>
          <cell r="AU700">
            <v>0.6</v>
          </cell>
          <cell r="AV700">
            <v>6.2500000000000003E-3</v>
          </cell>
          <cell r="AW700">
            <v>6.2500000000000003E-3</v>
          </cell>
          <cell r="AX700">
            <v>6.2500000000000003E-3</v>
          </cell>
          <cell r="AY700">
            <v>6.2500000000000003E-3</v>
          </cell>
          <cell r="AZ700">
            <v>1.25E-3</v>
          </cell>
          <cell r="BA700">
            <v>1.25E-3</v>
          </cell>
          <cell r="BB700">
            <v>1.25E-3</v>
          </cell>
          <cell r="BC700">
            <v>1.25E-3</v>
          </cell>
          <cell r="BD700">
            <v>1.25E-3</v>
          </cell>
          <cell r="BE700">
            <v>1.25E-3</v>
          </cell>
          <cell r="BF700">
            <v>1.25E-3</v>
          </cell>
          <cell r="BG700">
            <v>5.0000000000000001E-3</v>
          </cell>
          <cell r="BH700">
            <v>0.6</v>
          </cell>
          <cell r="BI700">
            <v>0.6</v>
          </cell>
          <cell r="BJ700">
            <v>0.6</v>
          </cell>
          <cell r="BK700">
            <v>0.6</v>
          </cell>
          <cell r="BL700">
            <v>0.6</v>
          </cell>
          <cell r="BM700">
            <v>0.6</v>
          </cell>
          <cell r="BN700">
            <v>0.6</v>
          </cell>
          <cell r="BO700">
            <v>0.6</v>
          </cell>
          <cell r="BP700">
            <v>0.6</v>
          </cell>
          <cell r="BQ700">
            <v>0.6</v>
          </cell>
          <cell r="BR700">
            <v>0.6</v>
          </cell>
          <cell r="BS700">
            <v>0.6</v>
          </cell>
          <cell r="BT700" t="str">
            <v>CFE</v>
          </cell>
          <cell r="BU700" t="str">
            <v>INT</v>
          </cell>
          <cell r="BV700">
            <v>1.875</v>
          </cell>
          <cell r="BW700">
            <v>1.875</v>
          </cell>
          <cell r="BX700">
            <v>0</v>
          </cell>
          <cell r="BY700">
            <v>6.1221263162311114E-2</v>
          </cell>
          <cell r="BZ700">
            <v>22.957973685866669</v>
          </cell>
          <cell r="CB700">
            <v>373.125</v>
          </cell>
          <cell r="CC700">
            <v>375</v>
          </cell>
          <cell r="CD700">
            <v>375</v>
          </cell>
        </row>
        <row r="701">
          <cell r="A701">
            <v>1</v>
          </cell>
          <cell r="B701">
            <v>3</v>
          </cell>
          <cell r="C701" t="str">
            <v>DIC</v>
          </cell>
          <cell r="D701">
            <v>47818</v>
          </cell>
          <cell r="E701">
            <v>2030</v>
          </cell>
          <cell r="F701" t="str">
            <v>EL CAJÓN</v>
          </cell>
          <cell r="G701">
            <v>2</v>
          </cell>
          <cell r="H701" t="str">
            <v>HID</v>
          </cell>
          <cell r="I701">
            <v>375</v>
          </cell>
          <cell r="J701">
            <v>375</v>
          </cell>
          <cell r="K701" t="str">
            <v>MAR</v>
          </cell>
          <cell r="L701">
            <v>2007</v>
          </cell>
          <cell r="M701" t="str">
            <v>OCC</v>
          </cell>
          <cell r="N701" t="str">
            <v>TEPIC</v>
          </cell>
          <cell r="O701" t="str">
            <v>HID</v>
          </cell>
          <cell r="P701">
            <v>39142</v>
          </cell>
          <cell r="Q701">
            <v>1.875</v>
          </cell>
          <cell r="R701">
            <v>225</v>
          </cell>
          <cell r="S701">
            <v>350.16702631413335</v>
          </cell>
          <cell r="T701">
            <v>5.0000000000000001E-3</v>
          </cell>
          <cell r="U701">
            <v>2030</v>
          </cell>
          <cell r="V701" t="str">
            <v>S</v>
          </cell>
          <cell r="W701" t="str">
            <v>NAY</v>
          </cell>
          <cell r="X701">
            <v>6.2500000000000003E-3</v>
          </cell>
          <cell r="Y701">
            <v>6.2500000000000003E-3</v>
          </cell>
          <cell r="Z701">
            <v>6.2500000000000003E-3</v>
          </cell>
          <cell r="AA701">
            <v>6.2500000000000003E-3</v>
          </cell>
          <cell r="AB701">
            <v>1.25E-3</v>
          </cell>
          <cell r="AC701">
            <v>1.25E-3</v>
          </cell>
          <cell r="AD701">
            <v>1.25E-3</v>
          </cell>
          <cell r="AE701">
            <v>1.25E-3</v>
          </cell>
          <cell r="AF701">
            <v>1.25E-3</v>
          </cell>
          <cell r="AG701">
            <v>1.25E-3</v>
          </cell>
          <cell r="AH701">
            <v>1.25E-3</v>
          </cell>
          <cell r="AI701">
            <v>5.0000000000000001E-3</v>
          </cell>
          <cell r="AJ701">
            <v>0.6</v>
          </cell>
          <cell r="AK701">
            <v>0.6</v>
          </cell>
          <cell r="AL701">
            <v>0.6</v>
          </cell>
          <cell r="AM701">
            <v>0.6</v>
          </cell>
          <cell r="AN701">
            <v>0.6</v>
          </cell>
          <cell r="AO701">
            <v>0.6</v>
          </cell>
          <cell r="AP701">
            <v>0.6</v>
          </cell>
          <cell r="AQ701">
            <v>0.6</v>
          </cell>
          <cell r="AR701">
            <v>0.6</v>
          </cell>
          <cell r="AS701">
            <v>0.6</v>
          </cell>
          <cell r="AT701">
            <v>0.6</v>
          </cell>
          <cell r="AU701">
            <v>0.6</v>
          </cell>
          <cell r="AV701">
            <v>6.2500000000000003E-3</v>
          </cell>
          <cell r="AW701">
            <v>6.2500000000000003E-3</v>
          </cell>
          <cell r="AX701">
            <v>6.2500000000000003E-3</v>
          </cell>
          <cell r="AY701">
            <v>6.2500000000000003E-3</v>
          </cell>
          <cell r="AZ701">
            <v>1.25E-3</v>
          </cell>
          <cell r="BA701">
            <v>1.25E-3</v>
          </cell>
          <cell r="BB701">
            <v>1.25E-3</v>
          </cell>
          <cell r="BC701">
            <v>1.25E-3</v>
          </cell>
          <cell r="BD701">
            <v>1.25E-3</v>
          </cell>
          <cell r="BE701">
            <v>1.25E-3</v>
          </cell>
          <cell r="BF701">
            <v>1.25E-3</v>
          </cell>
          <cell r="BG701">
            <v>5.0000000000000001E-3</v>
          </cell>
          <cell r="BH701">
            <v>0.6</v>
          </cell>
          <cell r="BI701">
            <v>0.6</v>
          </cell>
          <cell r="BJ701">
            <v>0.6</v>
          </cell>
          <cell r="BK701">
            <v>0.6</v>
          </cell>
          <cell r="BL701">
            <v>0.6</v>
          </cell>
          <cell r="BM701">
            <v>0.6</v>
          </cell>
          <cell r="BN701">
            <v>0.6</v>
          </cell>
          <cell r="BO701">
            <v>0.6</v>
          </cell>
          <cell r="BP701">
            <v>0.6</v>
          </cell>
          <cell r="BQ701">
            <v>0.6</v>
          </cell>
          <cell r="BR701">
            <v>0.6</v>
          </cell>
          <cell r="BS701">
            <v>0.6</v>
          </cell>
          <cell r="BT701" t="str">
            <v>CFE</v>
          </cell>
          <cell r="BU701" t="str">
            <v>INT</v>
          </cell>
          <cell r="BV701">
            <v>1.875</v>
          </cell>
          <cell r="BW701">
            <v>1.875</v>
          </cell>
          <cell r="BX701">
            <v>0</v>
          </cell>
          <cell r="BY701">
            <v>6.1221263162311114E-2</v>
          </cell>
          <cell r="BZ701">
            <v>22.957973685866669</v>
          </cell>
          <cell r="CB701">
            <v>373.125</v>
          </cell>
          <cell r="CC701">
            <v>375</v>
          </cell>
          <cell r="CD701">
            <v>375</v>
          </cell>
        </row>
        <row r="702">
          <cell r="A702">
            <v>1</v>
          </cell>
          <cell r="B702">
            <v>6</v>
          </cell>
          <cell r="C702" t="str">
            <v>DIC</v>
          </cell>
          <cell r="D702">
            <v>47818</v>
          </cell>
          <cell r="E702">
            <v>2030</v>
          </cell>
          <cell r="F702" t="str">
            <v>BAJA CALIFONIA SUR I</v>
          </cell>
          <cell r="G702">
            <v>2</v>
          </cell>
          <cell r="H702" t="str">
            <v>CI</v>
          </cell>
          <cell r="I702">
            <v>41.9</v>
          </cell>
          <cell r="J702">
            <v>41.9</v>
          </cell>
          <cell r="K702" t="str">
            <v>JUN</v>
          </cell>
          <cell r="L702">
            <v>2007</v>
          </cell>
          <cell r="M702" t="str">
            <v>BACS</v>
          </cell>
          <cell r="N702" t="str">
            <v>PAZ</v>
          </cell>
          <cell r="O702" t="str">
            <v>TER</v>
          </cell>
          <cell r="P702">
            <v>39234</v>
          </cell>
          <cell r="Q702">
            <v>4.2947499999999996</v>
          </cell>
          <cell r="R702">
            <v>16.760000000000002</v>
          </cell>
          <cell r="S702">
            <v>34.46275</v>
          </cell>
          <cell r="T702">
            <v>5.7000000000000002E-2</v>
          </cell>
          <cell r="U702">
            <v>2030</v>
          </cell>
          <cell r="V702" t="str">
            <v>N</v>
          </cell>
          <cell r="W702" t="str">
            <v>BCS</v>
          </cell>
          <cell r="X702">
            <v>0.1</v>
          </cell>
          <cell r="Y702">
            <v>0.1</v>
          </cell>
          <cell r="Z702">
            <v>0.1</v>
          </cell>
          <cell r="AA702">
            <v>0.1</v>
          </cell>
          <cell r="AB702">
            <v>0.1</v>
          </cell>
          <cell r="AC702">
            <v>0.1</v>
          </cell>
          <cell r="AD702">
            <v>0.1</v>
          </cell>
          <cell r="AE702">
            <v>0.1</v>
          </cell>
          <cell r="AF702">
            <v>0.1</v>
          </cell>
          <cell r="AG702">
            <v>0.1</v>
          </cell>
          <cell r="AH702">
            <v>0.1</v>
          </cell>
          <cell r="AI702">
            <v>0.1</v>
          </cell>
          <cell r="AJ702">
            <v>0.4</v>
          </cell>
          <cell r="AK702">
            <v>0.4</v>
          </cell>
          <cell r="AL702">
            <v>0.4</v>
          </cell>
          <cell r="AM702">
            <v>0.4</v>
          </cell>
          <cell r="AN702">
            <v>0.4</v>
          </cell>
          <cell r="AO702">
            <v>0.4</v>
          </cell>
          <cell r="AP702">
            <v>0.4</v>
          </cell>
          <cell r="AQ702">
            <v>0.4</v>
          </cell>
          <cell r="AR702">
            <v>0.4</v>
          </cell>
          <cell r="AS702">
            <v>0.4</v>
          </cell>
          <cell r="AT702">
            <v>0.4</v>
          </cell>
          <cell r="AU702">
            <v>0.4</v>
          </cell>
          <cell r="AV702">
            <v>0.1</v>
          </cell>
          <cell r="AW702">
            <v>0.1</v>
          </cell>
          <cell r="AX702">
            <v>0.1</v>
          </cell>
          <cell r="AY702">
            <v>0.1</v>
          </cell>
          <cell r="AZ702">
            <v>0.1</v>
          </cell>
          <cell r="BA702">
            <v>0.1</v>
          </cell>
          <cell r="BB702">
            <v>0.1</v>
          </cell>
          <cell r="BC702">
            <v>0.1</v>
          </cell>
          <cell r="BD702">
            <v>0.1</v>
          </cell>
          <cell r="BE702">
            <v>0.1</v>
          </cell>
          <cell r="BF702">
            <v>0.1</v>
          </cell>
          <cell r="BG702">
            <v>0.1</v>
          </cell>
          <cell r="BH702">
            <v>0.4</v>
          </cell>
          <cell r="BI702">
            <v>0.4</v>
          </cell>
          <cell r="BJ702">
            <v>0.4</v>
          </cell>
          <cell r="BK702">
            <v>0.4</v>
          </cell>
          <cell r="BL702">
            <v>0.4</v>
          </cell>
          <cell r="BM702">
            <v>0.4</v>
          </cell>
          <cell r="BN702">
            <v>0.4</v>
          </cell>
          <cell r="BO702">
            <v>0.4</v>
          </cell>
          <cell r="BP702">
            <v>0.4</v>
          </cell>
          <cell r="BQ702">
            <v>0.4</v>
          </cell>
          <cell r="BR702">
            <v>0.4</v>
          </cell>
          <cell r="BS702">
            <v>0.4</v>
          </cell>
          <cell r="BT702" t="str">
            <v>CFE</v>
          </cell>
          <cell r="BU702" t="str">
            <v>BACS</v>
          </cell>
          <cell r="BV702">
            <v>4.2947499999999996</v>
          </cell>
          <cell r="BW702">
            <v>4.2947499999999996</v>
          </cell>
          <cell r="BX702">
            <v>3.1424999999999996</v>
          </cell>
          <cell r="BZ702">
            <v>0</v>
          </cell>
          <cell r="CB702">
            <v>39.511699999999998</v>
          </cell>
          <cell r="CC702">
            <v>41.9</v>
          </cell>
          <cell r="CD702">
            <v>41.9</v>
          </cell>
        </row>
        <row r="703">
          <cell r="A703">
            <v>1</v>
          </cell>
          <cell r="B703">
            <v>6</v>
          </cell>
          <cell r="C703" t="str">
            <v>DIC</v>
          </cell>
          <cell r="D703">
            <v>47818</v>
          </cell>
          <cell r="E703">
            <v>2030</v>
          </cell>
          <cell r="F703" t="str">
            <v>TAMAZUNCHALE   PEE</v>
          </cell>
          <cell r="G703">
            <v>1</v>
          </cell>
          <cell r="H703" t="str">
            <v>CC</v>
          </cell>
          <cell r="I703">
            <v>1135</v>
          </cell>
          <cell r="J703">
            <v>1135</v>
          </cell>
          <cell r="K703" t="str">
            <v>JUN</v>
          </cell>
          <cell r="L703">
            <v>2007</v>
          </cell>
          <cell r="M703" t="str">
            <v>NES</v>
          </cell>
          <cell r="N703" t="str">
            <v>TAMAZUNCH</v>
          </cell>
          <cell r="O703" t="str">
            <v>TER</v>
          </cell>
          <cell r="P703">
            <v>39234</v>
          </cell>
          <cell r="Q703">
            <v>67.192000000000007</v>
          </cell>
          <cell r="R703">
            <v>22.7</v>
          </cell>
          <cell r="S703">
            <v>978.2704908825674</v>
          </cell>
          <cell r="T703">
            <v>3.3000000000000002E-2</v>
          </cell>
          <cell r="U703">
            <v>2030</v>
          </cell>
          <cell r="V703" t="str">
            <v>N</v>
          </cell>
          <cell r="W703" t="str">
            <v>TAMS</v>
          </cell>
          <cell r="X703">
            <v>5.5E-2</v>
          </cell>
          <cell r="Y703">
            <v>5.5E-2</v>
          </cell>
          <cell r="Z703">
            <v>0.04</v>
          </cell>
          <cell r="AA703">
            <v>0.04</v>
          </cell>
          <cell r="AB703">
            <v>0.01</v>
          </cell>
          <cell r="AC703">
            <v>0.01</v>
          </cell>
          <cell r="AD703">
            <v>0.02</v>
          </cell>
          <cell r="AE703">
            <v>0.03</v>
          </cell>
          <cell r="AF703">
            <v>0.03</v>
          </cell>
          <cell r="AG703">
            <v>5.5E-2</v>
          </cell>
          <cell r="AH703">
            <v>5.5E-2</v>
          </cell>
          <cell r="AI703">
            <v>0.03</v>
          </cell>
          <cell r="AJ703">
            <v>0.02</v>
          </cell>
          <cell r="AK703">
            <v>0.02</v>
          </cell>
          <cell r="AL703">
            <v>0.02</v>
          </cell>
          <cell r="AM703">
            <v>0.02</v>
          </cell>
          <cell r="AN703">
            <v>0.02</v>
          </cell>
          <cell r="AO703">
            <v>0.02</v>
          </cell>
          <cell r="AP703">
            <v>0.02</v>
          </cell>
          <cell r="AQ703">
            <v>0.02</v>
          </cell>
          <cell r="AR703">
            <v>0.02</v>
          </cell>
          <cell r="AS703">
            <v>0.02</v>
          </cell>
          <cell r="AT703">
            <v>0.02</v>
          </cell>
          <cell r="AU703">
            <v>0.02</v>
          </cell>
          <cell r="AV703">
            <v>5.5E-2</v>
          </cell>
          <cell r="AW703">
            <v>5.5E-2</v>
          </cell>
          <cell r="AX703">
            <v>0.04</v>
          </cell>
          <cell r="AY703">
            <v>0.04</v>
          </cell>
          <cell r="AZ703">
            <v>0.01</v>
          </cell>
          <cell r="BA703">
            <v>0.01</v>
          </cell>
          <cell r="BB703">
            <v>0.02</v>
          </cell>
          <cell r="BC703">
            <v>0.03</v>
          </cell>
          <cell r="BD703">
            <v>0.03</v>
          </cell>
          <cell r="BE703">
            <v>5.5E-2</v>
          </cell>
          <cell r="BF703">
            <v>5.5E-2</v>
          </cell>
          <cell r="BG703">
            <v>0.03</v>
          </cell>
          <cell r="BH703">
            <v>0.02</v>
          </cell>
          <cell r="BI703">
            <v>0.02</v>
          </cell>
          <cell r="BJ703">
            <v>0.02</v>
          </cell>
          <cell r="BK703">
            <v>0.02</v>
          </cell>
          <cell r="BL703">
            <v>0.02</v>
          </cell>
          <cell r="BM703">
            <v>0.02</v>
          </cell>
          <cell r="BN703">
            <v>0.02</v>
          </cell>
          <cell r="BO703">
            <v>0.02</v>
          </cell>
          <cell r="BP703">
            <v>0.02</v>
          </cell>
          <cell r="BQ703">
            <v>0.02</v>
          </cell>
          <cell r="BR703">
            <v>0.02</v>
          </cell>
          <cell r="BS703">
            <v>0.02</v>
          </cell>
          <cell r="BT703" t="str">
            <v>PEE</v>
          </cell>
          <cell r="BU703" t="str">
            <v>INT</v>
          </cell>
          <cell r="BV703">
            <v>67.192000000000007</v>
          </cell>
          <cell r="BW703">
            <v>67.192000000000007</v>
          </cell>
          <cell r="BX703">
            <v>89.537509117432535</v>
          </cell>
          <cell r="BY703">
            <v>0</v>
          </cell>
          <cell r="BZ703">
            <v>0</v>
          </cell>
          <cell r="CB703">
            <v>1097.5450000000001</v>
          </cell>
          <cell r="CC703">
            <v>1135</v>
          </cell>
          <cell r="CD703">
            <v>1135</v>
          </cell>
        </row>
        <row r="704">
          <cell r="A704">
            <v>1</v>
          </cell>
          <cell r="B704">
            <v>7</v>
          </cell>
          <cell r="C704" t="str">
            <v>DIC</v>
          </cell>
          <cell r="D704">
            <v>47818</v>
          </cell>
          <cell r="E704">
            <v>2030</v>
          </cell>
          <cell r="F704" t="str">
            <v>HOLBOX</v>
          </cell>
          <cell r="G704">
            <v>9</v>
          </cell>
          <cell r="H704" t="str">
            <v>CI</v>
          </cell>
          <cell r="I704">
            <v>0.8</v>
          </cell>
          <cell r="J704">
            <v>0.8</v>
          </cell>
          <cell r="K704" t="str">
            <v>JUL</v>
          </cell>
          <cell r="L704">
            <v>2007</v>
          </cell>
          <cell r="M704" t="str">
            <v>AIS</v>
          </cell>
          <cell r="N704" t="str">
            <v>AIS</v>
          </cell>
          <cell r="O704" t="str">
            <v>TER</v>
          </cell>
          <cell r="P704">
            <v>39264</v>
          </cell>
          <cell r="Q704">
            <v>8.2000000000000003E-2</v>
          </cell>
          <cell r="R704">
            <v>1.4000000000000002E-2</v>
          </cell>
          <cell r="S704">
            <v>0.65800000000000014</v>
          </cell>
          <cell r="T704">
            <v>4.2999999999999997E-2</v>
          </cell>
          <cell r="U704">
            <v>2030</v>
          </cell>
          <cell r="V704" t="str">
            <v>S</v>
          </cell>
          <cell r="W704" t="str">
            <v>QROO</v>
          </cell>
          <cell r="X704">
            <v>2.3300000000000001E-2</v>
          </cell>
          <cell r="Y704">
            <v>2.3300000000000001E-2</v>
          </cell>
          <cell r="Z704">
            <v>2.3300000000000001E-2</v>
          </cell>
          <cell r="AA704">
            <v>2.3300000000000001E-2</v>
          </cell>
          <cell r="AB704">
            <v>2.3300000000000001E-2</v>
          </cell>
          <cell r="AC704">
            <v>2.3300000000000001E-2</v>
          </cell>
          <cell r="AD704">
            <v>2.3300000000000001E-2</v>
          </cell>
          <cell r="AE704">
            <v>2.3300000000000001E-2</v>
          </cell>
          <cell r="AF704">
            <v>2.3300000000000001E-2</v>
          </cell>
          <cell r="AG704">
            <v>2.3300000000000001E-2</v>
          </cell>
          <cell r="AH704">
            <v>2.3300000000000001E-2</v>
          </cell>
          <cell r="AI704">
            <v>2.3300000000000001E-2</v>
          </cell>
          <cell r="AJ704">
            <v>1.7500000000000002E-2</v>
          </cell>
          <cell r="AK704">
            <v>1.7500000000000002E-2</v>
          </cell>
          <cell r="AL704">
            <v>1.7500000000000002E-2</v>
          </cell>
          <cell r="AM704">
            <v>1.7500000000000002E-2</v>
          </cell>
          <cell r="AN704">
            <v>1.7500000000000002E-2</v>
          </cell>
          <cell r="AO704">
            <v>1.7500000000000002E-2</v>
          </cell>
          <cell r="AP704">
            <v>1.7500000000000002E-2</v>
          </cell>
          <cell r="AQ704">
            <v>1.7500000000000002E-2</v>
          </cell>
          <cell r="AR704">
            <v>1.7500000000000002E-2</v>
          </cell>
          <cell r="AS704">
            <v>1.7500000000000002E-2</v>
          </cell>
          <cell r="AT704">
            <v>1.7500000000000002E-2</v>
          </cell>
          <cell r="AU704">
            <v>1.7500000000000002E-2</v>
          </cell>
          <cell r="AV704">
            <v>2.3300000000000001E-2</v>
          </cell>
          <cell r="AW704">
            <v>2.3300000000000001E-2</v>
          </cell>
          <cell r="AX704">
            <v>2.3300000000000001E-2</v>
          </cell>
          <cell r="AY704">
            <v>2.3300000000000001E-2</v>
          </cell>
          <cell r="AZ704">
            <v>2.3300000000000001E-2</v>
          </cell>
          <cell r="BA704">
            <v>2.3300000000000001E-2</v>
          </cell>
          <cell r="BB704">
            <v>2.3300000000000001E-2</v>
          </cell>
          <cell r="BC704">
            <v>2.3300000000000001E-2</v>
          </cell>
          <cell r="BD704">
            <v>2.3300000000000001E-2</v>
          </cell>
          <cell r="BE704">
            <v>2.3300000000000001E-2</v>
          </cell>
          <cell r="BF704">
            <v>2.3300000000000001E-2</v>
          </cell>
          <cell r="BG704">
            <v>2.3300000000000001E-2</v>
          </cell>
          <cell r="BH704">
            <v>1.7500000000000002E-2</v>
          </cell>
          <cell r="BI704">
            <v>1.7500000000000002E-2</v>
          </cell>
          <cell r="BJ704">
            <v>1.7500000000000002E-2</v>
          </cell>
          <cell r="BK704">
            <v>1.7500000000000002E-2</v>
          </cell>
          <cell r="BL704">
            <v>1.7500000000000002E-2</v>
          </cell>
          <cell r="BM704">
            <v>1.7500000000000002E-2</v>
          </cell>
          <cell r="BN704">
            <v>1.7500000000000002E-2</v>
          </cell>
          <cell r="BO704">
            <v>1.7500000000000002E-2</v>
          </cell>
          <cell r="BP704">
            <v>1.7500000000000002E-2</v>
          </cell>
          <cell r="BQ704">
            <v>1.7500000000000002E-2</v>
          </cell>
          <cell r="BR704">
            <v>1.7500000000000002E-2</v>
          </cell>
          <cell r="BS704">
            <v>1.7500000000000002E-2</v>
          </cell>
          <cell r="BT704" t="str">
            <v>CFE</v>
          </cell>
          <cell r="BU704" t="str">
            <v>AIS</v>
          </cell>
          <cell r="BV704">
            <v>8.2000000000000003E-2</v>
          </cell>
          <cell r="BW704">
            <v>8.2000000000000003E-2</v>
          </cell>
          <cell r="BX704">
            <v>0.06</v>
          </cell>
          <cell r="BZ704">
            <v>0</v>
          </cell>
          <cell r="CB704">
            <v>0.76560000000000006</v>
          </cell>
          <cell r="CC704">
            <v>0.8</v>
          </cell>
          <cell r="CD704">
            <v>0.8</v>
          </cell>
        </row>
        <row r="708">
          <cell r="A708">
            <v>1</v>
          </cell>
          <cell r="B708">
            <v>1</v>
          </cell>
          <cell r="C708" t="str">
            <v>DIC</v>
          </cell>
          <cell r="D708">
            <v>47818</v>
          </cell>
          <cell r="E708">
            <v>2030</v>
          </cell>
          <cell r="F708" t="str">
            <v>LA    VENTA</v>
          </cell>
          <cell r="G708" t="str">
            <v>98'U</v>
          </cell>
          <cell r="H708" t="str">
            <v>EOL</v>
          </cell>
          <cell r="I708">
            <v>83.3</v>
          </cell>
          <cell r="J708">
            <v>83.3</v>
          </cell>
          <cell r="K708" t="str">
            <v>ENE</v>
          </cell>
          <cell r="L708">
            <v>2007</v>
          </cell>
          <cell r="M708" t="str">
            <v>ORI</v>
          </cell>
          <cell r="N708" t="str">
            <v>TEMASCAL</v>
          </cell>
          <cell r="O708" t="str">
            <v>EOL</v>
          </cell>
          <cell r="P708">
            <v>39083</v>
          </cell>
          <cell r="Q708">
            <v>2.4989999999999997</v>
          </cell>
          <cell r="R708">
            <v>4.7480999999999982</v>
          </cell>
          <cell r="S708">
            <v>5.8310000000000031</v>
          </cell>
          <cell r="T708">
            <v>3.2000000000000001E-2</v>
          </cell>
          <cell r="U708">
            <v>2030</v>
          </cell>
          <cell r="V708" t="str">
            <v>S</v>
          </cell>
          <cell r="W708" t="str">
            <v>OAX</v>
          </cell>
          <cell r="X708">
            <v>0.05</v>
          </cell>
          <cell r="Y708">
            <v>0.05</v>
          </cell>
          <cell r="Z708">
            <v>0.04</v>
          </cell>
          <cell r="AA708">
            <v>0.04</v>
          </cell>
          <cell r="AB708">
            <v>0.04</v>
          </cell>
          <cell r="AC708">
            <v>0.04</v>
          </cell>
          <cell r="AD708">
            <v>0.05</v>
          </cell>
          <cell r="AE708">
            <v>0.04</v>
          </cell>
          <cell r="AF708">
            <v>0.04</v>
          </cell>
          <cell r="AG708">
            <v>0.03</v>
          </cell>
          <cell r="AH708">
            <v>0.04</v>
          </cell>
          <cell r="AI708">
            <v>0.03</v>
          </cell>
          <cell r="AJ708">
            <v>0.56999999999999995</v>
          </cell>
          <cell r="AK708">
            <v>0.56999999999999995</v>
          </cell>
          <cell r="AL708">
            <v>0.56999999999999995</v>
          </cell>
          <cell r="AM708">
            <v>0.56999999999999995</v>
          </cell>
          <cell r="AN708">
            <v>0.56999999999999995</v>
          </cell>
          <cell r="AO708">
            <v>0.56999999999999995</v>
          </cell>
          <cell r="AP708">
            <v>0.56999999999999995</v>
          </cell>
          <cell r="AQ708">
            <v>0.56999999999999995</v>
          </cell>
          <cell r="AR708">
            <v>0.56999999999999995</v>
          </cell>
          <cell r="AS708">
            <v>0.56999999999999995</v>
          </cell>
          <cell r="AT708">
            <v>0.56999999999999995</v>
          </cell>
          <cell r="AU708">
            <v>0.56999999999999995</v>
          </cell>
          <cell r="AV708">
            <v>0.05</v>
          </cell>
          <cell r="AW708">
            <v>0.05</v>
          </cell>
          <cell r="AX708">
            <v>0.04</v>
          </cell>
          <cell r="AY708">
            <v>0.04</v>
          </cell>
          <cell r="AZ708">
            <v>0.04</v>
          </cell>
          <cell r="BA708">
            <v>0.04</v>
          </cell>
          <cell r="BB708">
            <v>0.05</v>
          </cell>
          <cell r="BC708">
            <v>0.04</v>
          </cell>
          <cell r="BD708">
            <v>0.04</v>
          </cell>
          <cell r="BE708">
            <v>0.03</v>
          </cell>
          <cell r="BF708">
            <v>0.04</v>
          </cell>
          <cell r="BG708">
            <v>0.03</v>
          </cell>
          <cell r="BH708">
            <v>0.56999999999999995</v>
          </cell>
          <cell r="BI708">
            <v>0.56999999999999995</v>
          </cell>
          <cell r="BJ708">
            <v>0.56999999999999995</v>
          </cell>
          <cell r="BK708">
            <v>0.56999999999999995</v>
          </cell>
          <cell r="BL708">
            <v>0.56999999999999995</v>
          </cell>
          <cell r="BM708">
            <v>0.56999999999999995</v>
          </cell>
          <cell r="BN708">
            <v>0.56999999999999995</v>
          </cell>
          <cell r="BO708">
            <v>0.56999999999999995</v>
          </cell>
          <cell r="BP708">
            <v>0.56999999999999995</v>
          </cell>
          <cell r="BQ708">
            <v>0.56999999999999995</v>
          </cell>
          <cell r="BR708">
            <v>0.56999999999999995</v>
          </cell>
          <cell r="BS708">
            <v>0.56999999999999995</v>
          </cell>
          <cell r="BT708" t="str">
            <v>CFE</v>
          </cell>
          <cell r="BU708" t="str">
            <v>INT</v>
          </cell>
          <cell r="BV708">
            <v>2.4989999999999997</v>
          </cell>
          <cell r="BW708">
            <v>2.4989999999999997</v>
          </cell>
          <cell r="BX708">
            <v>0</v>
          </cell>
          <cell r="BY708">
            <v>0.9</v>
          </cell>
          <cell r="BZ708">
            <v>74.97</v>
          </cell>
          <cell r="CB708">
            <v>80.634399999999999</v>
          </cell>
          <cell r="CC708">
            <v>83.3</v>
          </cell>
          <cell r="CD708">
            <v>83.3</v>
          </cell>
        </row>
        <row r="709">
          <cell r="A709">
            <v>1</v>
          </cell>
          <cell r="B709">
            <v>1</v>
          </cell>
          <cell r="C709" t="str">
            <v>DIC</v>
          </cell>
          <cell r="D709">
            <v>47818</v>
          </cell>
          <cell r="E709">
            <v>2030</v>
          </cell>
          <cell r="F709" t="str">
            <v>Mexhidro SA De CV U2</v>
          </cell>
          <cell r="H709" t="str">
            <v>HID</v>
          </cell>
          <cell r="I709">
            <v>53.02</v>
          </cell>
          <cell r="J709">
            <v>53.02</v>
          </cell>
          <cell r="K709" t="str">
            <v>ENE</v>
          </cell>
          <cell r="L709">
            <v>2007</v>
          </cell>
          <cell r="M709" t="str">
            <v>ORI</v>
          </cell>
          <cell r="N709" t="str">
            <v>ACAPULCO</v>
          </cell>
          <cell r="O709" t="str">
            <v>HID</v>
          </cell>
          <cell r="P709">
            <v>39083</v>
          </cell>
          <cell r="Q709">
            <v>0</v>
          </cell>
          <cell r="R709">
            <v>0</v>
          </cell>
          <cell r="S709">
            <v>53.02</v>
          </cell>
          <cell r="T709">
            <v>0</v>
          </cell>
          <cell r="U709">
            <v>2030</v>
          </cell>
          <cell r="V709" t="str">
            <v>S</v>
          </cell>
          <cell r="W709" t="str">
            <v>GRO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 t="str">
            <v>A</v>
          </cell>
          <cell r="BU709" t="str">
            <v>INT</v>
          </cell>
          <cell r="BV709">
            <v>0</v>
          </cell>
          <cell r="BW709">
            <v>0</v>
          </cell>
          <cell r="BX709">
            <v>0</v>
          </cell>
          <cell r="BZ709">
            <v>0</v>
          </cell>
          <cell r="CB709">
            <v>53.02</v>
          </cell>
          <cell r="CC709">
            <v>53.02</v>
          </cell>
          <cell r="CD709">
            <v>53.02</v>
          </cell>
        </row>
        <row r="710">
          <cell r="D710" t="e">
            <v>#NUM!</v>
          </cell>
          <cell r="I710">
            <v>0</v>
          </cell>
          <cell r="J710">
            <v>0</v>
          </cell>
          <cell r="Q710">
            <v>0</v>
          </cell>
          <cell r="S710">
            <v>0</v>
          </cell>
          <cell r="U710">
            <v>0</v>
          </cell>
          <cell r="BV710">
            <v>0</v>
          </cell>
          <cell r="BW710">
            <v>0</v>
          </cell>
          <cell r="BX710">
            <v>0</v>
          </cell>
        </row>
        <row r="711">
          <cell r="D711" t="e">
            <v>#NUM!</v>
          </cell>
          <cell r="I711">
            <v>0</v>
          </cell>
          <cell r="J711">
            <v>0</v>
          </cell>
          <cell r="Q711">
            <v>0</v>
          </cell>
          <cell r="S711">
            <v>0</v>
          </cell>
          <cell r="U711">
            <v>0</v>
          </cell>
          <cell r="BV711">
            <v>0</v>
          </cell>
          <cell r="BW711">
            <v>0</v>
          </cell>
          <cell r="BX711">
            <v>0</v>
          </cell>
        </row>
        <row r="712">
          <cell r="D712" t="e">
            <v>#NUM!</v>
          </cell>
          <cell r="I712">
            <v>0</v>
          </cell>
          <cell r="J712">
            <v>0</v>
          </cell>
          <cell r="Q712">
            <v>0</v>
          </cell>
          <cell r="S712">
            <v>0</v>
          </cell>
          <cell r="U712">
            <v>0</v>
          </cell>
          <cell r="BV712">
            <v>0</v>
          </cell>
          <cell r="BW712">
            <v>0</v>
          </cell>
          <cell r="BX712">
            <v>0</v>
          </cell>
        </row>
        <row r="713">
          <cell r="A713">
            <v>1</v>
          </cell>
          <cell r="B713">
            <v>1</v>
          </cell>
          <cell r="C713" t="str">
            <v>FEB</v>
          </cell>
          <cell r="D713">
            <v>47515</v>
          </cell>
          <cell r="E713">
            <v>2030</v>
          </cell>
          <cell r="F713" t="str">
            <v xml:space="preserve">HUMEROS    </v>
          </cell>
          <cell r="G713">
            <v>9</v>
          </cell>
          <cell r="H713" t="str">
            <v>GEO</v>
          </cell>
          <cell r="I713">
            <v>26.8</v>
          </cell>
          <cell r="J713">
            <v>26.8</v>
          </cell>
          <cell r="K713" t="str">
            <v>ENE</v>
          </cell>
          <cell r="L713">
            <v>2013</v>
          </cell>
          <cell r="M713" t="str">
            <v>ORI</v>
          </cell>
          <cell r="N713" t="str">
            <v>PUEBLA</v>
          </cell>
          <cell r="O713" t="str">
            <v>TER</v>
          </cell>
          <cell r="P713">
            <v>41275</v>
          </cell>
          <cell r="Q713">
            <v>1.5276000000000001</v>
          </cell>
          <cell r="R713">
            <v>0.49044000000000004</v>
          </cell>
          <cell r="S713">
            <v>25.234111909508155</v>
          </cell>
          <cell r="T713">
            <v>7.2999999999999995E-2</v>
          </cell>
          <cell r="U713">
            <v>2030</v>
          </cell>
          <cell r="V713" t="str">
            <v>S</v>
          </cell>
          <cell r="W713" t="str">
            <v>PUE</v>
          </cell>
          <cell r="X713">
            <v>9.5000000000000001E-2</v>
          </cell>
          <cell r="Y713">
            <v>9.5000000000000001E-2</v>
          </cell>
          <cell r="Z713">
            <v>6.25E-2</v>
          </cell>
          <cell r="AA713">
            <v>6.25E-2</v>
          </cell>
          <cell r="AB713">
            <v>6.25E-2</v>
          </cell>
          <cell r="AC713">
            <v>6.25E-2</v>
          </cell>
          <cell r="AD713">
            <v>9.5000000000000001E-2</v>
          </cell>
          <cell r="AE713">
            <v>6.25E-2</v>
          </cell>
          <cell r="AF713">
            <v>6.25E-2</v>
          </cell>
          <cell r="AG713">
            <v>0.03</v>
          </cell>
          <cell r="AH713">
            <v>6.25E-2</v>
          </cell>
          <cell r="AI713">
            <v>0.03</v>
          </cell>
          <cell r="AJ713">
            <v>1.83E-2</v>
          </cell>
          <cell r="AK713">
            <v>1.83E-2</v>
          </cell>
          <cell r="AL713">
            <v>1.83E-2</v>
          </cell>
          <cell r="AM713">
            <v>1.83E-2</v>
          </cell>
          <cell r="AN713">
            <v>1.83E-2</v>
          </cell>
          <cell r="AO713">
            <v>1.83E-2</v>
          </cell>
          <cell r="AP713">
            <v>1.83E-2</v>
          </cell>
          <cell r="AQ713">
            <v>1.83E-2</v>
          </cell>
          <cell r="AR713">
            <v>1.83E-2</v>
          </cell>
          <cell r="AS713">
            <v>1.83E-2</v>
          </cell>
          <cell r="AT713">
            <v>1.83E-2</v>
          </cell>
          <cell r="AU713">
            <v>1.83E-2</v>
          </cell>
          <cell r="AV713">
            <v>9.5000000000000001E-2</v>
          </cell>
          <cell r="AW713">
            <v>9.5000000000000001E-2</v>
          </cell>
          <cell r="AX713">
            <v>6.25E-2</v>
          </cell>
          <cell r="AY713">
            <v>6.25E-2</v>
          </cell>
          <cell r="AZ713">
            <v>6.25E-2</v>
          </cell>
          <cell r="BA713">
            <v>6.25E-2</v>
          </cell>
          <cell r="BB713">
            <v>9.5000000000000001E-2</v>
          </cell>
          <cell r="BC713">
            <v>6.25E-2</v>
          </cell>
          <cell r="BD713">
            <v>6.25E-2</v>
          </cell>
          <cell r="BE713">
            <v>0.03</v>
          </cell>
          <cell r="BF713">
            <v>6.25E-2</v>
          </cell>
          <cell r="BG713">
            <v>0.03</v>
          </cell>
          <cell r="BH713">
            <v>1.83E-2</v>
          </cell>
          <cell r="BI713">
            <v>1.83E-2</v>
          </cell>
          <cell r="BJ713">
            <v>1.83E-2</v>
          </cell>
          <cell r="BK713">
            <v>1.83E-2</v>
          </cell>
          <cell r="BL713">
            <v>1.83E-2</v>
          </cell>
          <cell r="BM713">
            <v>1.83E-2</v>
          </cell>
          <cell r="BN713">
            <v>1.83E-2</v>
          </cell>
          <cell r="BO713">
            <v>1.83E-2</v>
          </cell>
          <cell r="BP713">
            <v>1.83E-2</v>
          </cell>
          <cell r="BQ713">
            <v>1.83E-2</v>
          </cell>
          <cell r="BR713">
            <v>1.83E-2</v>
          </cell>
          <cell r="BS713">
            <v>1.83E-2</v>
          </cell>
          <cell r="BT713" t="str">
            <v>CFE</v>
          </cell>
          <cell r="BU713" t="str">
            <v>INT</v>
          </cell>
          <cell r="BV713">
            <v>1.5276000000000001</v>
          </cell>
          <cell r="BW713">
            <v>1.5276000000000001</v>
          </cell>
          <cell r="BX713">
            <v>3.828809049184826E-2</v>
          </cell>
          <cell r="BZ713">
            <v>0</v>
          </cell>
          <cell r="CB713">
            <v>24.843600000000002</v>
          </cell>
          <cell r="CC713">
            <v>26.8</v>
          </cell>
          <cell r="CD713">
            <v>26.8</v>
          </cell>
        </row>
        <row r="714">
          <cell r="A714">
            <v>1</v>
          </cell>
          <cell r="B714">
            <v>6</v>
          </cell>
          <cell r="C714" t="str">
            <v>NOV</v>
          </cell>
          <cell r="D714">
            <v>47788</v>
          </cell>
          <cell r="E714">
            <v>2030</v>
          </cell>
          <cell r="F714" t="str">
            <v xml:space="preserve">CERRO PRIETO </v>
          </cell>
          <cell r="G714" t="str">
            <v>4 modulos</v>
          </cell>
          <cell r="H714" t="str">
            <v>SOLAR</v>
          </cell>
          <cell r="I714">
            <v>5</v>
          </cell>
          <cell r="J714">
            <v>5</v>
          </cell>
          <cell r="K714" t="str">
            <v>JUN</v>
          </cell>
          <cell r="L714">
            <v>2013</v>
          </cell>
          <cell r="M714" t="str">
            <v>BC</v>
          </cell>
          <cell r="N714" t="str">
            <v>MEXICALI</v>
          </cell>
          <cell r="O714" t="str">
            <v>TER</v>
          </cell>
          <cell r="P714">
            <v>41426</v>
          </cell>
          <cell r="Q714">
            <v>0</v>
          </cell>
          <cell r="R714">
            <v>1.35</v>
          </cell>
          <cell r="S714">
            <v>4.625</v>
          </cell>
          <cell r="T714">
            <v>5.7000000000000002E-2</v>
          </cell>
          <cell r="U714">
            <v>2030</v>
          </cell>
          <cell r="V714" t="str">
            <v>N</v>
          </cell>
          <cell r="W714" t="str">
            <v>BC</v>
          </cell>
          <cell r="X714">
            <v>5.4800000000000001E-2</v>
          </cell>
          <cell r="Y714">
            <v>5.4800000000000001E-2</v>
          </cell>
          <cell r="Z714">
            <v>5.4800000000000001E-2</v>
          </cell>
          <cell r="AA714">
            <v>5.4800000000000001E-2</v>
          </cell>
          <cell r="AB714">
            <v>5.4800000000000001E-2</v>
          </cell>
          <cell r="AC714">
            <v>5.4800000000000001E-2</v>
          </cell>
          <cell r="AD714">
            <v>5.4800000000000001E-2</v>
          </cell>
          <cell r="AE714">
            <v>5.4800000000000001E-2</v>
          </cell>
          <cell r="AF714">
            <v>5.4800000000000001E-2</v>
          </cell>
          <cell r="AG714">
            <v>5.4800000000000001E-2</v>
          </cell>
          <cell r="AH714">
            <v>5.4800000000000001E-2</v>
          </cell>
          <cell r="AI714">
            <v>5.4800000000000001E-2</v>
          </cell>
          <cell r="AJ714">
            <v>0.27</v>
          </cell>
          <cell r="AK714">
            <v>0.27</v>
          </cell>
          <cell r="AL714">
            <v>0.27</v>
          </cell>
          <cell r="AM714">
            <v>0.27</v>
          </cell>
          <cell r="AN714">
            <v>0.27</v>
          </cell>
          <cell r="AO714">
            <v>0.27</v>
          </cell>
          <cell r="AP714">
            <v>0.27</v>
          </cell>
          <cell r="AQ714">
            <v>0.27</v>
          </cell>
          <cell r="AR714">
            <v>0.27</v>
          </cell>
          <cell r="AS714">
            <v>0.27</v>
          </cell>
          <cell r="AT714">
            <v>0.27</v>
          </cell>
          <cell r="AU714">
            <v>0.27</v>
          </cell>
          <cell r="AV714">
            <v>5.4800000000000001E-2</v>
          </cell>
          <cell r="AW714">
            <v>5.4800000000000001E-2</v>
          </cell>
          <cell r="AX714">
            <v>5.4800000000000001E-2</v>
          </cell>
          <cell r="AY714">
            <v>5.4800000000000001E-2</v>
          </cell>
          <cell r="AZ714">
            <v>5.4800000000000001E-2</v>
          </cell>
          <cell r="BA714">
            <v>5.4800000000000001E-2</v>
          </cell>
          <cell r="BB714">
            <v>5.4800000000000001E-2</v>
          </cell>
          <cell r="BC714">
            <v>5.4800000000000001E-2</v>
          </cell>
          <cell r="BD714">
            <v>5.4800000000000001E-2</v>
          </cell>
          <cell r="BE714">
            <v>5.4800000000000001E-2</v>
          </cell>
          <cell r="BF714">
            <v>5.4800000000000001E-2</v>
          </cell>
          <cell r="BG714">
            <v>5.4800000000000001E-2</v>
          </cell>
          <cell r="BH714">
            <v>0.27</v>
          </cell>
          <cell r="BI714">
            <v>0.27</v>
          </cell>
          <cell r="BJ714">
            <v>0.27</v>
          </cell>
          <cell r="BK714">
            <v>0.27</v>
          </cell>
          <cell r="BL714">
            <v>0.27</v>
          </cell>
          <cell r="BM714">
            <v>0.27</v>
          </cell>
          <cell r="BN714">
            <v>0.27</v>
          </cell>
          <cell r="BO714">
            <v>0.27</v>
          </cell>
          <cell r="BP714">
            <v>0.27</v>
          </cell>
          <cell r="BQ714">
            <v>0.27</v>
          </cell>
          <cell r="BR714">
            <v>0.27</v>
          </cell>
          <cell r="BS714">
            <v>0.27</v>
          </cell>
          <cell r="BT714" t="str">
            <v>CFE</v>
          </cell>
          <cell r="BU714" t="str">
            <v>BC</v>
          </cell>
          <cell r="BV714">
            <v>0</v>
          </cell>
          <cell r="BW714">
            <v>0</v>
          </cell>
          <cell r="BX714">
            <v>0.375</v>
          </cell>
          <cell r="CB714">
            <v>4.7149999999999999</v>
          </cell>
          <cell r="CC714">
            <v>5</v>
          </cell>
          <cell r="CD714">
            <v>5</v>
          </cell>
        </row>
        <row r="715">
          <cell r="D715" t="e">
            <v>#NUM!</v>
          </cell>
          <cell r="I715">
            <v>0</v>
          </cell>
          <cell r="J715">
            <v>0</v>
          </cell>
          <cell r="Q715">
            <v>0</v>
          </cell>
          <cell r="S715">
            <v>0</v>
          </cell>
          <cell r="U715">
            <v>0</v>
          </cell>
          <cell r="BV715">
            <v>0</v>
          </cell>
          <cell r="BW715">
            <v>0</v>
          </cell>
          <cell r="BX715">
            <v>0</v>
          </cell>
        </row>
        <row r="716">
          <cell r="D716" t="e">
            <v>#NUM!</v>
          </cell>
          <cell r="I716">
            <v>0</v>
          </cell>
          <cell r="J716">
            <v>0</v>
          </cell>
          <cell r="Q716">
            <v>0</v>
          </cell>
          <cell r="S716">
            <v>0</v>
          </cell>
          <cell r="U716">
            <v>0</v>
          </cell>
          <cell r="BV716">
            <v>0</v>
          </cell>
          <cell r="BW716">
            <v>0</v>
          </cell>
          <cell r="BX716">
            <v>0</v>
          </cell>
        </row>
        <row r="717">
          <cell r="D717" t="e">
            <v>#NUM!</v>
          </cell>
          <cell r="I717">
            <v>0</v>
          </cell>
          <cell r="J717">
            <v>0</v>
          </cell>
          <cell r="Q717">
            <v>0</v>
          </cell>
          <cell r="S717">
            <v>0</v>
          </cell>
          <cell r="U717">
            <v>0</v>
          </cell>
          <cell r="BV717">
            <v>0</v>
          </cell>
          <cell r="BW717">
            <v>0</v>
          </cell>
          <cell r="BX717">
            <v>0</v>
          </cell>
        </row>
        <row r="718">
          <cell r="D718" t="e">
            <v>#NUM!</v>
          </cell>
          <cell r="I718">
            <v>0</v>
          </cell>
          <cell r="J718">
            <v>0</v>
          </cell>
          <cell r="Q718">
            <v>0</v>
          </cell>
          <cell r="S718">
            <v>0</v>
          </cell>
          <cell r="U718">
            <v>0</v>
          </cell>
          <cell r="BV718">
            <v>0</v>
          </cell>
          <cell r="BW718">
            <v>0</v>
          </cell>
          <cell r="BX718">
            <v>0</v>
          </cell>
        </row>
        <row r="719">
          <cell r="D719" t="e">
            <v>#NUM!</v>
          </cell>
          <cell r="I719">
            <v>0</v>
          </cell>
          <cell r="J719">
            <v>0</v>
          </cell>
          <cell r="Q719">
            <v>0</v>
          </cell>
          <cell r="S719">
            <v>0</v>
          </cell>
          <cell r="U719">
            <v>0</v>
          </cell>
          <cell r="BV719">
            <v>0</v>
          </cell>
          <cell r="BW719">
            <v>0</v>
          </cell>
          <cell r="BX719">
            <v>0</v>
          </cell>
        </row>
        <row r="720">
          <cell r="D720" t="e">
            <v>#NUM!</v>
          </cell>
          <cell r="I720">
            <v>0</v>
          </cell>
          <cell r="J720">
            <v>0</v>
          </cell>
          <cell r="Q720">
            <v>0</v>
          </cell>
          <cell r="S720">
            <v>0</v>
          </cell>
          <cell r="U720">
            <v>0</v>
          </cell>
          <cell r="BV720">
            <v>0</v>
          </cell>
          <cell r="BW720">
            <v>0</v>
          </cell>
          <cell r="BX720">
            <v>0</v>
          </cell>
        </row>
        <row r="721">
          <cell r="D721" t="e">
            <v>#NUM!</v>
          </cell>
          <cell r="I721">
            <v>0</v>
          </cell>
          <cell r="J721">
            <v>0</v>
          </cell>
          <cell r="Q721">
            <v>0</v>
          </cell>
          <cell r="S721">
            <v>0</v>
          </cell>
          <cell r="U721">
            <v>0</v>
          </cell>
          <cell r="BV721">
            <v>0</v>
          </cell>
          <cell r="BW721">
            <v>0</v>
          </cell>
          <cell r="BX721">
            <v>0</v>
          </cell>
        </row>
        <row r="722">
          <cell r="D722" t="e">
            <v>#NUM!</v>
          </cell>
          <cell r="I722">
            <v>0</v>
          </cell>
          <cell r="J722">
            <v>0</v>
          </cell>
          <cell r="Q722">
            <v>0</v>
          </cell>
          <cell r="S722">
            <v>0</v>
          </cell>
          <cell r="U722">
            <v>0</v>
          </cell>
          <cell r="BV722">
            <v>0</v>
          </cell>
          <cell r="BW722">
            <v>0</v>
          </cell>
          <cell r="BX722">
            <v>0</v>
          </cell>
        </row>
        <row r="723">
          <cell r="D723" t="e">
            <v>#NUM!</v>
          </cell>
          <cell r="I723">
            <v>0</v>
          </cell>
          <cell r="J723">
            <v>0</v>
          </cell>
          <cell r="Q723">
            <v>0</v>
          </cell>
          <cell r="S723">
            <v>0</v>
          </cell>
          <cell r="U723">
            <v>0</v>
          </cell>
          <cell r="BV723">
            <v>0</v>
          </cell>
          <cell r="BW723">
            <v>0</v>
          </cell>
          <cell r="BX723">
            <v>0</v>
          </cell>
        </row>
        <row r="724">
          <cell r="D724" t="e">
            <v>#NUM!</v>
          </cell>
          <cell r="I724">
            <v>0</v>
          </cell>
          <cell r="J724">
            <v>0</v>
          </cell>
          <cell r="Q724">
            <v>0</v>
          </cell>
          <cell r="S724">
            <v>0</v>
          </cell>
          <cell r="U724">
            <v>0</v>
          </cell>
          <cell r="BV724">
            <v>0</v>
          </cell>
          <cell r="BW724">
            <v>0</v>
          </cell>
          <cell r="BX724">
            <v>0</v>
          </cell>
        </row>
        <row r="725">
          <cell r="D725" t="e">
            <v>#NUM!</v>
          </cell>
          <cell r="I725">
            <v>0</v>
          </cell>
          <cell r="J725">
            <v>0</v>
          </cell>
          <cell r="Q725">
            <v>0</v>
          </cell>
          <cell r="S725">
            <v>0</v>
          </cell>
          <cell r="U725">
            <v>0</v>
          </cell>
          <cell r="BV725">
            <v>0</v>
          </cell>
          <cell r="BW725">
            <v>0</v>
          </cell>
          <cell r="BX725">
            <v>0</v>
          </cell>
        </row>
        <row r="726">
          <cell r="D726" t="e">
            <v>#NUM!</v>
          </cell>
          <cell r="I726">
            <v>0</v>
          </cell>
          <cell r="J726">
            <v>0</v>
          </cell>
          <cell r="Q726">
            <v>0</v>
          </cell>
          <cell r="S726">
            <v>0</v>
          </cell>
          <cell r="U726">
            <v>0</v>
          </cell>
          <cell r="BV726">
            <v>0</v>
          </cell>
          <cell r="BW726">
            <v>0</v>
          </cell>
          <cell r="BX726">
            <v>0</v>
          </cell>
        </row>
        <row r="727">
          <cell r="D727" t="e">
            <v>#NUM!</v>
          </cell>
          <cell r="I727">
            <v>0</v>
          </cell>
          <cell r="J727">
            <v>0</v>
          </cell>
          <cell r="Q727">
            <v>0</v>
          </cell>
          <cell r="S727">
            <v>0</v>
          </cell>
          <cell r="U727">
            <v>0</v>
          </cell>
          <cell r="BV727">
            <v>0</v>
          </cell>
          <cell r="BW727">
            <v>0</v>
          </cell>
          <cell r="BX727">
            <v>0</v>
          </cell>
        </row>
        <row r="728">
          <cell r="D728" t="e">
            <v>#NUM!</v>
          </cell>
          <cell r="I728">
            <v>0</v>
          </cell>
          <cell r="J728">
            <v>0</v>
          </cell>
          <cell r="Q728">
            <v>0</v>
          </cell>
          <cell r="S728">
            <v>0</v>
          </cell>
          <cell r="U728">
            <v>0</v>
          </cell>
          <cell r="BV728">
            <v>0</v>
          </cell>
          <cell r="BW728">
            <v>0</v>
          </cell>
        </row>
        <row r="729">
          <cell r="D729" t="e">
            <v>#NUM!</v>
          </cell>
          <cell r="I729">
            <v>0</v>
          </cell>
          <cell r="J729">
            <v>0</v>
          </cell>
          <cell r="Q729">
            <v>0</v>
          </cell>
          <cell r="S729">
            <v>0</v>
          </cell>
          <cell r="U729">
            <v>0</v>
          </cell>
          <cell r="BV729">
            <v>0</v>
          </cell>
          <cell r="BW729">
            <v>0</v>
          </cell>
        </row>
      </sheetData>
      <sheetData sheetId="3"/>
      <sheetData sheetId="4">
        <row r="25">
          <cell r="A25" t="str">
            <v>DIA</v>
          </cell>
          <cell r="B25" t="str">
            <v>M</v>
          </cell>
          <cell r="C25" t="str">
            <v>UNO</v>
          </cell>
          <cell r="D25" t="str">
            <v>RET</v>
          </cell>
          <cell r="E25" t="str">
            <v>TRES</v>
          </cell>
          <cell r="F25" t="str">
            <v>NOMBRE</v>
          </cell>
          <cell r="G25" t="str">
            <v>UNIDAD</v>
          </cell>
          <cell r="H25" t="str">
            <v>TIPO</v>
          </cell>
          <cell r="I25" t="str">
            <v>V MW</v>
          </cell>
          <cell r="J25" t="str">
            <v>I MW</v>
          </cell>
          <cell r="K25" t="str">
            <v>MES</v>
          </cell>
          <cell r="L25" t="str">
            <v xml:space="preserve">AÑO </v>
          </cell>
          <cell r="M25" t="str">
            <v>AREA</v>
          </cell>
          <cell r="N25" t="str">
            <v>REGION</v>
          </cell>
          <cell r="O25" t="str">
            <v>CATEGORIA</v>
          </cell>
          <cell r="P25" t="str">
            <v>FECHA</v>
          </cell>
          <cell r="Q25" t="str">
            <v>C-DP-MAN</v>
          </cell>
          <cell r="R25" t="str">
            <v>C-DP-FALL</v>
          </cell>
          <cell r="S25" t="str">
            <v>CAP-TOTAL-DP</v>
          </cell>
          <cell r="T25" t="str">
            <v>USOS PRO</v>
          </cell>
          <cell r="U25" t="str">
            <v>CELDA DISPONIBLE</v>
          </cell>
          <cell r="V25" t="str">
            <v>NTE/SUR</v>
          </cell>
          <cell r="W25" t="str">
            <v>ESTADO</v>
          </cell>
          <cell r="X25">
            <v>1</v>
          </cell>
          <cell r="Y25">
            <v>2</v>
          </cell>
          <cell r="Z25">
            <v>3</v>
          </cell>
          <cell r="AA25">
            <v>4</v>
          </cell>
          <cell r="AB25">
            <v>5</v>
          </cell>
          <cell r="AC25">
            <v>6</v>
          </cell>
          <cell r="AD25">
            <v>7</v>
          </cell>
          <cell r="AE25">
            <v>8</v>
          </cell>
          <cell r="AF25">
            <v>9</v>
          </cell>
          <cell r="AG25">
            <v>10</v>
          </cell>
          <cell r="AH25">
            <v>11</v>
          </cell>
          <cell r="AI25">
            <v>12</v>
          </cell>
          <cell r="AJ25">
            <v>1</v>
          </cell>
          <cell r="AK25">
            <v>2</v>
          </cell>
          <cell r="AL25">
            <v>3</v>
          </cell>
          <cell r="AM25">
            <v>4</v>
          </cell>
          <cell r="AN25">
            <v>5</v>
          </cell>
          <cell r="AO25">
            <v>6</v>
          </cell>
          <cell r="AP25">
            <v>7</v>
          </cell>
          <cell r="AQ25">
            <v>8</v>
          </cell>
          <cell r="AR25">
            <v>9</v>
          </cell>
          <cell r="AS25">
            <v>10</v>
          </cell>
          <cell r="AT25">
            <v>11</v>
          </cell>
          <cell r="AU25">
            <v>12</v>
          </cell>
          <cell r="AV25" t="str">
            <v>ENE</v>
          </cell>
          <cell r="AW25" t="str">
            <v>FEB</v>
          </cell>
          <cell r="AX25" t="str">
            <v>MAR</v>
          </cell>
          <cell r="AY25" t="str">
            <v>ABR</v>
          </cell>
          <cell r="AZ25" t="str">
            <v>MAY</v>
          </cell>
          <cell r="BA25" t="str">
            <v>JUN</v>
          </cell>
          <cell r="BB25" t="str">
            <v>JUL</v>
          </cell>
          <cell r="BC25" t="str">
            <v>AGO</v>
          </cell>
          <cell r="BD25" t="str">
            <v>SEP</v>
          </cell>
          <cell r="BE25" t="str">
            <v>OCT</v>
          </cell>
          <cell r="BF25" t="str">
            <v>NOV</v>
          </cell>
          <cell r="BG25" t="str">
            <v>DIC</v>
          </cell>
          <cell r="BH25" t="str">
            <v>ENE</v>
          </cell>
          <cell r="BI25" t="str">
            <v>FEB</v>
          </cell>
          <cell r="BJ25" t="str">
            <v>MAR</v>
          </cell>
          <cell r="BK25" t="str">
            <v>ABR</v>
          </cell>
          <cell r="BL25" t="str">
            <v>MAY</v>
          </cell>
          <cell r="BM25" t="str">
            <v>JUN</v>
          </cell>
          <cell r="BN25" t="str">
            <v>JUL</v>
          </cell>
          <cell r="BO25" t="str">
            <v>AGO</v>
          </cell>
          <cell r="BP25" t="str">
            <v>SEP</v>
          </cell>
          <cell r="BQ25" t="str">
            <v>OCT</v>
          </cell>
          <cell r="BR25" t="str">
            <v>NOV</v>
          </cell>
          <cell r="BS25" t="str">
            <v>DIC</v>
          </cell>
          <cell r="BT25" t="str">
            <v>A</v>
          </cell>
          <cell r="BU25" t="str">
            <v>B</v>
          </cell>
          <cell r="BV25" t="str">
            <v>DIS2</v>
          </cell>
          <cell r="BW25" t="str">
            <v>DIP3</v>
          </cell>
          <cell r="BX25" t="str">
            <v>DEG TERMICA</v>
          </cell>
          <cell r="BY25" t="str">
            <v>FAC-D-TXT-HID-EOL</v>
          </cell>
          <cell r="BZ25" t="str">
            <v>D-TERXT-NIV-HID</v>
          </cell>
          <cell r="CA25" t="str">
            <v>H</v>
          </cell>
          <cell r="CB25" t="str">
            <v>CAP NETA</v>
          </cell>
          <cell r="CC25" t="str">
            <v>J</v>
          </cell>
          <cell r="CD25" t="str">
            <v>K</v>
          </cell>
          <cell r="CE25" t="str">
            <v>HID NORO</v>
          </cell>
          <cell r="CF25" t="str">
            <v>M</v>
          </cell>
          <cell r="CG25" t="str">
            <v>N</v>
          </cell>
          <cell r="CH25" t="str">
            <v>O</v>
          </cell>
          <cell r="CI25" t="str">
            <v>P</v>
          </cell>
          <cell r="CJ25" t="str">
            <v>Q</v>
          </cell>
          <cell r="CK25" t="str">
            <v>R</v>
          </cell>
          <cell r="CL25" t="str">
            <v>SN</v>
          </cell>
          <cell r="CM25" t="str">
            <v>TS</v>
          </cell>
          <cell r="CN25" t="str">
            <v>U</v>
          </cell>
        </row>
        <row r="26">
          <cell r="A26">
            <v>1</v>
          </cell>
          <cell r="B26">
            <v>11</v>
          </cell>
          <cell r="D26">
            <v>4017</v>
          </cell>
          <cell r="F26" t="str">
            <v>Norte III  (Juárez)  3/  12/</v>
          </cell>
          <cell r="H26" t="str">
            <v>CC</v>
          </cell>
          <cell r="I26">
            <v>932.1</v>
          </cell>
          <cell r="J26">
            <v>932.1</v>
          </cell>
          <cell r="K26" t="str">
            <v>Nov</v>
          </cell>
          <cell r="L26">
            <v>2017</v>
          </cell>
          <cell r="M26" t="str">
            <v>NTE</v>
          </cell>
          <cell r="N26" t="str">
            <v>JUAREZ</v>
          </cell>
          <cell r="O26" t="str">
            <v>TER</v>
          </cell>
          <cell r="P26">
            <v>43040</v>
          </cell>
          <cell r="Q26">
            <v>55.180320000000002</v>
          </cell>
          <cell r="R26">
            <v>18.641999999999999</v>
          </cell>
          <cell r="S26">
            <v>803.38847978118156</v>
          </cell>
          <cell r="T26">
            <v>2.7253668763102673E-2</v>
          </cell>
          <cell r="V26" t="str">
            <v>N</v>
          </cell>
          <cell r="W26" t="str">
            <v>CHIH</v>
          </cell>
          <cell r="X26">
            <v>0.05</v>
          </cell>
          <cell r="Y26">
            <v>0.05</v>
          </cell>
          <cell r="Z26">
            <v>0.05</v>
          </cell>
          <cell r="AA26">
            <v>0.04</v>
          </cell>
          <cell r="AB26">
            <v>0.03</v>
          </cell>
          <cell r="AC26">
            <v>0.03</v>
          </cell>
          <cell r="AD26">
            <v>0.03</v>
          </cell>
          <cell r="AE26">
            <v>0.03</v>
          </cell>
          <cell r="AF26">
            <v>0.04</v>
          </cell>
          <cell r="AG26">
            <v>0.04</v>
          </cell>
          <cell r="AH26">
            <v>0.04</v>
          </cell>
          <cell r="AI26">
            <v>0.04</v>
          </cell>
          <cell r="AJ26">
            <v>0.02</v>
          </cell>
          <cell r="AK26">
            <v>0.02</v>
          </cell>
          <cell r="AL26">
            <v>0.02</v>
          </cell>
          <cell r="AM26">
            <v>0.02</v>
          </cell>
          <cell r="AN26">
            <v>0.02</v>
          </cell>
          <cell r="AO26">
            <v>0.02</v>
          </cell>
          <cell r="AP26">
            <v>0.02</v>
          </cell>
          <cell r="AQ26">
            <v>0.02</v>
          </cell>
          <cell r="AR26">
            <v>0.02</v>
          </cell>
          <cell r="AS26">
            <v>0.02</v>
          </cell>
          <cell r="AT26">
            <v>0.02</v>
          </cell>
          <cell r="AU26">
            <v>0.02</v>
          </cell>
          <cell r="AV26">
            <v>0.05</v>
          </cell>
          <cell r="AW26">
            <v>0.05</v>
          </cell>
          <cell r="AX26">
            <v>0.05</v>
          </cell>
          <cell r="AY26">
            <v>0.04</v>
          </cell>
          <cell r="AZ26">
            <v>0.03</v>
          </cell>
          <cell r="BA26">
            <v>0.03</v>
          </cell>
          <cell r="BB26">
            <v>0.03</v>
          </cell>
          <cell r="BC26">
            <v>0.03</v>
          </cell>
          <cell r="BD26">
            <v>0.04</v>
          </cell>
          <cell r="BE26">
            <v>0.04</v>
          </cell>
          <cell r="BF26">
            <v>0.04</v>
          </cell>
          <cell r="BG26">
            <v>0.04</v>
          </cell>
          <cell r="BH26">
            <v>0.02</v>
          </cell>
          <cell r="BI26">
            <v>0.02</v>
          </cell>
          <cell r="BJ26">
            <v>0.02</v>
          </cell>
          <cell r="BK26">
            <v>0.02</v>
          </cell>
          <cell r="BL26">
            <v>0.02</v>
          </cell>
          <cell r="BM26">
            <v>0.02</v>
          </cell>
          <cell r="BN26">
            <v>0.02</v>
          </cell>
          <cell r="BO26">
            <v>0.02</v>
          </cell>
          <cell r="BP26">
            <v>0.02</v>
          </cell>
          <cell r="BQ26">
            <v>0.02</v>
          </cell>
          <cell r="BR26">
            <v>0.02</v>
          </cell>
          <cell r="BS26">
            <v>0.02</v>
          </cell>
          <cell r="BT26" t="str">
            <v>PEE</v>
          </cell>
          <cell r="BU26" t="str">
            <v>INT</v>
          </cell>
          <cell r="BV26">
            <v>4017</v>
          </cell>
          <cell r="BX26">
            <v>73.531200218818384</v>
          </cell>
          <cell r="BY26">
            <v>0</v>
          </cell>
          <cell r="BZ26">
            <v>0</v>
          </cell>
          <cell r="CB26">
            <v>906.69685534591201</v>
          </cell>
          <cell r="CC26">
            <v>932.1</v>
          </cell>
          <cell r="CD26">
            <v>932.10323275862072</v>
          </cell>
          <cell r="CL26">
            <v>55.180320000000002</v>
          </cell>
          <cell r="CM26">
            <v>55.180320000000002</v>
          </cell>
          <cell r="CN26">
            <v>2017</v>
          </cell>
        </row>
        <row r="27">
          <cell r="A27">
            <v>1</v>
          </cell>
          <cell r="B27">
            <v>9</v>
          </cell>
          <cell r="D27">
            <v>4077</v>
          </cell>
          <cell r="F27" t="str">
            <v>RM CCC Tula</v>
          </cell>
          <cell r="H27" t="str">
            <v>CC</v>
          </cell>
          <cell r="I27">
            <v>24.9</v>
          </cell>
          <cell r="J27">
            <v>24.9</v>
          </cell>
          <cell r="K27" t="str">
            <v>Sep</v>
          </cell>
          <cell r="L27">
            <v>2017</v>
          </cell>
          <cell r="M27" t="str">
            <v>CEN</v>
          </cell>
          <cell r="N27" t="str">
            <v>CENTRAL</v>
          </cell>
          <cell r="O27" t="str">
            <v>TER</v>
          </cell>
          <cell r="P27">
            <v>42979</v>
          </cell>
          <cell r="Q27">
            <v>1.4740800000000001</v>
          </cell>
          <cell r="R27">
            <v>0.498</v>
          </cell>
          <cell r="S27">
            <v>21.653539712558356</v>
          </cell>
          <cell r="T27">
            <v>3.2099999999999997E-2</v>
          </cell>
          <cell r="V27" t="str">
            <v>S</v>
          </cell>
          <cell r="W27" t="str">
            <v>MEX</v>
          </cell>
          <cell r="X27">
            <v>4.4999999999999998E-2</v>
          </cell>
          <cell r="Y27">
            <v>4.4999999999999998E-2</v>
          </cell>
          <cell r="Z27">
            <v>0.04</v>
          </cell>
          <cell r="AA27">
            <v>4.4999999999999998E-2</v>
          </cell>
          <cell r="AB27">
            <v>0.03</v>
          </cell>
          <cell r="AC27">
            <v>0.03</v>
          </cell>
          <cell r="AD27">
            <v>0.03</v>
          </cell>
          <cell r="AE27">
            <v>0.03</v>
          </cell>
          <cell r="AF27">
            <v>0.04</v>
          </cell>
          <cell r="AG27">
            <v>4.4999999999999998E-2</v>
          </cell>
          <cell r="AH27">
            <v>4.4999999999999998E-2</v>
          </cell>
          <cell r="AI27">
            <v>0.04</v>
          </cell>
          <cell r="AJ27">
            <v>0.02</v>
          </cell>
          <cell r="AK27">
            <v>0.02</v>
          </cell>
          <cell r="AL27">
            <v>0.02</v>
          </cell>
          <cell r="AM27">
            <v>0.02</v>
          </cell>
          <cell r="AN27">
            <v>0.02</v>
          </cell>
          <cell r="AO27">
            <v>0.02</v>
          </cell>
          <cell r="AP27">
            <v>0.02</v>
          </cell>
          <cell r="AQ27">
            <v>0.02</v>
          </cell>
          <cell r="AR27">
            <v>0.02</v>
          </cell>
          <cell r="AS27">
            <v>0.02</v>
          </cell>
          <cell r="AT27">
            <v>0.02</v>
          </cell>
          <cell r="AU27">
            <v>0.02</v>
          </cell>
          <cell r="AV27">
            <v>4.4999999999999998E-2</v>
          </cell>
          <cell r="AW27">
            <v>4.4999999999999998E-2</v>
          </cell>
          <cell r="AX27">
            <v>0.04</v>
          </cell>
          <cell r="AY27">
            <v>4.4999999999999998E-2</v>
          </cell>
          <cell r="AZ27">
            <v>0.03</v>
          </cell>
          <cell r="BA27">
            <v>0.03</v>
          </cell>
          <cell r="BB27">
            <v>0.03</v>
          </cell>
          <cell r="BC27">
            <v>0.03</v>
          </cell>
          <cell r="BD27">
            <v>0.04</v>
          </cell>
          <cell r="BE27">
            <v>4.4999999999999998E-2</v>
          </cell>
          <cell r="BF27">
            <v>4.4999999999999998E-2</v>
          </cell>
          <cell r="BG27">
            <v>0.04</v>
          </cell>
          <cell r="BH27">
            <v>0.02</v>
          </cell>
          <cell r="BI27">
            <v>0.02</v>
          </cell>
          <cell r="BJ27">
            <v>0.02</v>
          </cell>
          <cell r="BK27">
            <v>0.02</v>
          </cell>
          <cell r="BL27">
            <v>0.02</v>
          </cell>
          <cell r="BM27">
            <v>0.02</v>
          </cell>
          <cell r="BN27">
            <v>0.02</v>
          </cell>
          <cell r="BO27">
            <v>0.02</v>
          </cell>
          <cell r="BP27">
            <v>0.02</v>
          </cell>
          <cell r="BQ27">
            <v>0.02</v>
          </cell>
          <cell r="BR27">
            <v>0.02</v>
          </cell>
          <cell r="BS27">
            <v>0.02</v>
          </cell>
          <cell r="BT27" t="str">
            <v>CFE</v>
          </cell>
          <cell r="BU27" t="str">
            <v>INT</v>
          </cell>
          <cell r="BV27">
            <v>4077</v>
          </cell>
          <cell r="BX27">
            <v>1.7723802874416403</v>
          </cell>
          <cell r="BY27">
            <v>0</v>
          </cell>
          <cell r="BZ27">
            <v>0</v>
          </cell>
          <cell r="CA27" t="str">
            <v>C</v>
          </cell>
          <cell r="CB27">
            <v>24.100709999999999</v>
          </cell>
          <cell r="CC27">
            <v>24.9</v>
          </cell>
          <cell r="CD27">
            <v>24.9</v>
          </cell>
          <cell r="CL27">
            <v>1.4740800000000001</v>
          </cell>
          <cell r="CM27">
            <v>1.4740800000000001</v>
          </cell>
          <cell r="CN27">
            <v>2017</v>
          </cell>
        </row>
        <row r="28">
          <cell r="A28">
            <v>1</v>
          </cell>
          <cell r="B28">
            <v>4</v>
          </cell>
          <cell r="D28">
            <v>2787</v>
          </cell>
          <cell r="F28" t="str">
            <v>Central (Tula)  3/</v>
          </cell>
          <cell r="H28" t="str">
            <v>CC</v>
          </cell>
          <cell r="I28">
            <v>1162</v>
          </cell>
          <cell r="J28">
            <v>1162</v>
          </cell>
          <cell r="K28" t="str">
            <v>Abr</v>
          </cell>
          <cell r="L28">
            <v>2021</v>
          </cell>
          <cell r="M28" t="str">
            <v>CEN</v>
          </cell>
          <cell r="N28" t="str">
            <v>CENTRAL</v>
          </cell>
          <cell r="O28" t="str">
            <v>TER</v>
          </cell>
          <cell r="P28">
            <v>44287</v>
          </cell>
          <cell r="Q28">
            <v>68.790400000000005</v>
          </cell>
          <cell r="R28">
            <v>23.240000000000002</v>
          </cell>
          <cell r="S28">
            <v>1010.49851991939</v>
          </cell>
          <cell r="T28">
            <v>3.2099999999999997E-2</v>
          </cell>
          <cell r="V28" t="str">
            <v>S</v>
          </cell>
          <cell r="W28" t="str">
            <v>MEX</v>
          </cell>
          <cell r="X28">
            <v>4.4999999999999998E-2</v>
          </cell>
          <cell r="Y28">
            <v>4.4999999999999998E-2</v>
          </cell>
          <cell r="Z28">
            <v>0.04</v>
          </cell>
          <cell r="AA28">
            <v>4.4999999999999998E-2</v>
          </cell>
          <cell r="AB28">
            <v>0.03</v>
          </cell>
          <cell r="AC28">
            <v>0.03</v>
          </cell>
          <cell r="AD28">
            <v>0.03</v>
          </cell>
          <cell r="AE28">
            <v>0.03</v>
          </cell>
          <cell r="AF28">
            <v>0.04</v>
          </cell>
          <cell r="AG28">
            <v>4.4999999999999998E-2</v>
          </cell>
          <cell r="AH28">
            <v>4.4999999999999998E-2</v>
          </cell>
          <cell r="AI28">
            <v>0.04</v>
          </cell>
          <cell r="AJ28">
            <v>0.02</v>
          </cell>
          <cell r="AK28">
            <v>0.02</v>
          </cell>
          <cell r="AL28">
            <v>0.02</v>
          </cell>
          <cell r="AM28">
            <v>0.02</v>
          </cell>
          <cell r="AN28">
            <v>0.02</v>
          </cell>
          <cell r="AO28">
            <v>0.02</v>
          </cell>
          <cell r="AP28">
            <v>0.02</v>
          </cell>
          <cell r="AQ28">
            <v>0.02</v>
          </cell>
          <cell r="AR28">
            <v>0.02</v>
          </cell>
          <cell r="AS28">
            <v>0.02</v>
          </cell>
          <cell r="AT28">
            <v>0.02</v>
          </cell>
          <cell r="AU28">
            <v>0.02</v>
          </cell>
          <cell r="AV28">
            <v>4.4999999999999998E-2</v>
          </cell>
          <cell r="AW28">
            <v>4.4999999999999998E-2</v>
          </cell>
          <cell r="AX28">
            <v>0.04</v>
          </cell>
          <cell r="AY28">
            <v>4.4999999999999998E-2</v>
          </cell>
          <cell r="AZ28">
            <v>0.03</v>
          </cell>
          <cell r="BA28">
            <v>0.03</v>
          </cell>
          <cell r="BB28">
            <v>0.03</v>
          </cell>
          <cell r="BC28">
            <v>0.03</v>
          </cell>
          <cell r="BD28">
            <v>0.04</v>
          </cell>
          <cell r="BE28">
            <v>4.4999999999999998E-2</v>
          </cell>
          <cell r="BF28">
            <v>4.4999999999999998E-2</v>
          </cell>
          <cell r="BG28">
            <v>0.04</v>
          </cell>
          <cell r="BH28">
            <v>0.02</v>
          </cell>
          <cell r="BI28">
            <v>0.02</v>
          </cell>
          <cell r="BJ28">
            <v>0.02</v>
          </cell>
          <cell r="BK28">
            <v>0.02</v>
          </cell>
          <cell r="BL28">
            <v>0.02</v>
          </cell>
          <cell r="BM28">
            <v>0.02</v>
          </cell>
          <cell r="BN28">
            <v>0.02</v>
          </cell>
          <cell r="BO28">
            <v>0.02</v>
          </cell>
          <cell r="BP28">
            <v>0.02</v>
          </cell>
          <cell r="BQ28">
            <v>0.02</v>
          </cell>
          <cell r="BR28">
            <v>0.02</v>
          </cell>
          <cell r="BS28">
            <v>0.02</v>
          </cell>
          <cell r="BT28" t="str">
            <v>CFE</v>
          </cell>
          <cell r="BU28" t="str">
            <v>INT</v>
          </cell>
          <cell r="BV28">
            <v>2787</v>
          </cell>
          <cell r="BX28">
            <v>82.711080080609889</v>
          </cell>
          <cell r="BY28">
            <v>0</v>
          </cell>
          <cell r="BZ28">
            <v>0</v>
          </cell>
          <cell r="CB28">
            <v>1124.6998000000001</v>
          </cell>
          <cell r="CC28">
            <v>1162</v>
          </cell>
          <cell r="CD28">
            <v>1162</v>
          </cell>
          <cell r="CL28">
            <v>68.790400000000005</v>
          </cell>
          <cell r="CM28">
            <v>68.790400000000005</v>
          </cell>
          <cell r="CN28">
            <v>2021</v>
          </cell>
        </row>
        <row r="29">
          <cell r="A29">
            <v>1</v>
          </cell>
          <cell r="B29">
            <v>12</v>
          </cell>
          <cell r="D29">
            <v>3987</v>
          </cell>
          <cell r="F29" t="str">
            <v>Empalme II (Guaymas III)  3/</v>
          </cell>
          <cell r="H29" t="str">
            <v>CC</v>
          </cell>
          <cell r="I29">
            <v>735</v>
          </cell>
          <cell r="J29">
            <v>735</v>
          </cell>
          <cell r="K29" t="str">
            <v>Dic</v>
          </cell>
          <cell r="L29">
            <v>2017</v>
          </cell>
          <cell r="M29" t="str">
            <v>NOR</v>
          </cell>
          <cell r="N29" t="str">
            <v>OBREGON</v>
          </cell>
          <cell r="O29" t="str">
            <v>TER</v>
          </cell>
          <cell r="P29">
            <v>43070</v>
          </cell>
          <cell r="Q29">
            <v>43.512</v>
          </cell>
          <cell r="R29">
            <v>14.700000000000001</v>
          </cell>
          <cell r="S29">
            <v>639.17075055142152</v>
          </cell>
          <cell r="T29">
            <v>2.8400000000000002E-2</v>
          </cell>
          <cell r="V29" t="str">
            <v>N</v>
          </cell>
          <cell r="W29" t="str">
            <v>SON</v>
          </cell>
          <cell r="X29">
            <v>4.4999999999999998E-2</v>
          </cell>
          <cell r="Y29">
            <v>4.4999999999999998E-2</v>
          </cell>
          <cell r="Z29">
            <v>0.04</v>
          </cell>
          <cell r="AA29">
            <v>4.4999999999999998E-2</v>
          </cell>
          <cell r="AB29">
            <v>0.03</v>
          </cell>
          <cell r="AC29">
            <v>0.03</v>
          </cell>
          <cell r="AD29">
            <v>0.03</v>
          </cell>
          <cell r="AE29">
            <v>0.03</v>
          </cell>
          <cell r="AF29">
            <v>0.04</v>
          </cell>
          <cell r="AG29">
            <v>4.4999999999999998E-2</v>
          </cell>
          <cell r="AH29">
            <v>4.4999999999999998E-2</v>
          </cell>
          <cell r="AI29">
            <v>0.04</v>
          </cell>
          <cell r="AJ29">
            <v>0.02</v>
          </cell>
          <cell r="AK29">
            <v>0.02</v>
          </cell>
          <cell r="AL29">
            <v>0.02</v>
          </cell>
          <cell r="AM29">
            <v>0.02</v>
          </cell>
          <cell r="AN29">
            <v>0.02</v>
          </cell>
          <cell r="AO29">
            <v>0.02</v>
          </cell>
          <cell r="AP29">
            <v>0.02</v>
          </cell>
          <cell r="AQ29">
            <v>0.02</v>
          </cell>
          <cell r="AR29">
            <v>0.02</v>
          </cell>
          <cell r="AS29">
            <v>0.02</v>
          </cell>
          <cell r="AT29">
            <v>0.02</v>
          </cell>
          <cell r="AU29">
            <v>0.02</v>
          </cell>
          <cell r="AV29">
            <v>4.4999999999999998E-2</v>
          </cell>
          <cell r="AW29">
            <v>4.4999999999999998E-2</v>
          </cell>
          <cell r="AX29">
            <v>0.04</v>
          </cell>
          <cell r="AY29">
            <v>4.4999999999999998E-2</v>
          </cell>
          <cell r="AZ29">
            <v>0.03</v>
          </cell>
          <cell r="BA29">
            <v>0.03</v>
          </cell>
          <cell r="BB29">
            <v>0.03</v>
          </cell>
          <cell r="BC29">
            <v>0.03</v>
          </cell>
          <cell r="BD29">
            <v>0.04</v>
          </cell>
          <cell r="BE29">
            <v>4.4999999999999998E-2</v>
          </cell>
          <cell r="BF29">
            <v>4.4999999999999998E-2</v>
          </cell>
          <cell r="BG29">
            <v>0.04</v>
          </cell>
          <cell r="BH29">
            <v>0.02</v>
          </cell>
          <cell r="BI29">
            <v>0.02</v>
          </cell>
          <cell r="BJ29">
            <v>0.02</v>
          </cell>
          <cell r="BK29">
            <v>0.02</v>
          </cell>
          <cell r="BL29">
            <v>0.02</v>
          </cell>
          <cell r="BM29">
            <v>0.02</v>
          </cell>
          <cell r="BN29">
            <v>0.02</v>
          </cell>
          <cell r="BO29">
            <v>0.02</v>
          </cell>
          <cell r="BP29">
            <v>0.02</v>
          </cell>
          <cell r="BQ29">
            <v>0.02</v>
          </cell>
          <cell r="BR29">
            <v>0.02</v>
          </cell>
          <cell r="BS29">
            <v>0.02</v>
          </cell>
          <cell r="BT29" t="str">
            <v>CFE</v>
          </cell>
          <cell r="BU29" t="str">
            <v>INT</v>
          </cell>
          <cell r="BV29">
            <v>3987</v>
          </cell>
          <cell r="BX29">
            <v>52.317249448578536</v>
          </cell>
          <cell r="BY29">
            <v>0</v>
          </cell>
          <cell r="BZ29">
            <v>0</v>
          </cell>
          <cell r="CB29">
            <v>714.12599999999998</v>
          </cell>
          <cell r="CC29">
            <v>735</v>
          </cell>
          <cell r="CD29">
            <v>735</v>
          </cell>
          <cell r="CL29">
            <v>43.512</v>
          </cell>
          <cell r="CM29">
            <v>43.512</v>
          </cell>
          <cell r="CN29">
            <v>2017</v>
          </cell>
        </row>
        <row r="30">
          <cell r="A30">
            <v>1</v>
          </cell>
          <cell r="B30">
            <v>4</v>
          </cell>
          <cell r="D30">
            <v>1707</v>
          </cell>
          <cell r="E30" t="str">
            <v>C</v>
          </cell>
          <cell r="F30" t="str">
            <v>Sabinas  I</v>
          </cell>
          <cell r="H30" t="str">
            <v>NGL</v>
          </cell>
          <cell r="I30">
            <v>700</v>
          </cell>
          <cell r="J30">
            <v>700</v>
          </cell>
          <cell r="K30" t="str">
            <v>Abr</v>
          </cell>
          <cell r="L30">
            <v>2024</v>
          </cell>
          <cell r="M30" t="str">
            <v>NES</v>
          </cell>
          <cell r="N30" t="str">
            <v>RIOESCOND</v>
          </cell>
          <cell r="O30" t="str">
            <v>TER</v>
          </cell>
          <cell r="P30">
            <v>45383</v>
          </cell>
          <cell r="Q30">
            <v>54.6</v>
          </cell>
          <cell r="R30">
            <v>14</v>
          </cell>
          <cell r="S30">
            <v>639.71788348646771</v>
          </cell>
          <cell r="T30">
            <v>0.16</v>
          </cell>
          <cell r="V30" t="str">
            <v>N</v>
          </cell>
          <cell r="W30" t="str">
            <v>DGO</v>
          </cell>
          <cell r="X30">
            <v>4.4999999999999998E-2</v>
          </cell>
          <cell r="Y30">
            <v>4.4999999999999998E-2</v>
          </cell>
          <cell r="Z30">
            <v>0.04</v>
          </cell>
          <cell r="AA30">
            <v>4.4999999999999998E-2</v>
          </cell>
          <cell r="AB30">
            <v>0.03</v>
          </cell>
          <cell r="AC30">
            <v>0.03</v>
          </cell>
          <cell r="AD30">
            <v>0.03</v>
          </cell>
          <cell r="AE30">
            <v>0.03</v>
          </cell>
          <cell r="AF30">
            <v>0.04</v>
          </cell>
          <cell r="AG30">
            <v>4.4999999999999998E-2</v>
          </cell>
          <cell r="AH30">
            <v>4.4999999999999998E-2</v>
          </cell>
          <cell r="AI30">
            <v>0.04</v>
          </cell>
          <cell r="AJ30">
            <v>0.02</v>
          </cell>
          <cell r="AK30">
            <v>0.02</v>
          </cell>
          <cell r="AL30">
            <v>0.02</v>
          </cell>
          <cell r="AM30">
            <v>0.02</v>
          </cell>
          <cell r="AN30">
            <v>0.02</v>
          </cell>
          <cell r="AO30">
            <v>0.02</v>
          </cell>
          <cell r="AP30">
            <v>0.02</v>
          </cell>
          <cell r="AQ30">
            <v>0.02</v>
          </cell>
          <cell r="AR30">
            <v>0.02</v>
          </cell>
          <cell r="AS30">
            <v>0.02</v>
          </cell>
          <cell r="AT30">
            <v>0.02</v>
          </cell>
          <cell r="AU30">
            <v>0.02</v>
          </cell>
          <cell r="AV30">
            <v>4.4999999999999998E-2</v>
          </cell>
          <cell r="AW30">
            <v>4.4999999999999998E-2</v>
          </cell>
          <cell r="AX30">
            <v>0.04</v>
          </cell>
          <cell r="AY30">
            <v>4.4999999999999998E-2</v>
          </cell>
          <cell r="AZ30">
            <v>0.03</v>
          </cell>
          <cell r="BA30">
            <v>0.03</v>
          </cell>
          <cell r="BB30">
            <v>0.03</v>
          </cell>
          <cell r="BC30">
            <v>0.03</v>
          </cell>
          <cell r="BD30">
            <v>0.04</v>
          </cell>
          <cell r="BE30">
            <v>4.4999999999999998E-2</v>
          </cell>
          <cell r="BF30">
            <v>4.4999999999999998E-2</v>
          </cell>
          <cell r="BG30">
            <v>0.04</v>
          </cell>
          <cell r="BH30">
            <v>0.02</v>
          </cell>
          <cell r="BI30">
            <v>0.02</v>
          </cell>
          <cell r="BJ30">
            <v>0.02</v>
          </cell>
          <cell r="BK30">
            <v>0.02</v>
          </cell>
          <cell r="BL30">
            <v>0.02</v>
          </cell>
          <cell r="BM30">
            <v>0.02</v>
          </cell>
          <cell r="BN30">
            <v>0.02</v>
          </cell>
          <cell r="BO30">
            <v>0.02</v>
          </cell>
          <cell r="BP30">
            <v>0.02</v>
          </cell>
          <cell r="BQ30">
            <v>0.02</v>
          </cell>
          <cell r="BR30">
            <v>0.02</v>
          </cell>
          <cell r="BS30">
            <v>0.02</v>
          </cell>
          <cell r="BT30" t="str">
            <v>CFE</v>
          </cell>
          <cell r="BU30" t="str">
            <v>INT</v>
          </cell>
          <cell r="BV30">
            <v>1707</v>
          </cell>
          <cell r="BX30">
            <v>5.6821165135322271</v>
          </cell>
          <cell r="BZ30">
            <v>0</v>
          </cell>
          <cell r="CB30">
            <v>588</v>
          </cell>
          <cell r="CC30">
            <v>700</v>
          </cell>
          <cell r="CD30">
            <v>700</v>
          </cell>
          <cell r="CL30">
            <v>54.6</v>
          </cell>
          <cell r="CM30">
            <v>57.19</v>
          </cell>
          <cell r="CN30">
            <v>2024</v>
          </cell>
        </row>
        <row r="31">
          <cell r="A31">
            <v>1</v>
          </cell>
          <cell r="B31">
            <v>8</v>
          </cell>
          <cell r="D31">
            <v>4827</v>
          </cell>
          <cell r="F31" t="str">
            <v xml:space="preserve">Agua Prieta II   3/  7/  9/ </v>
          </cell>
          <cell r="H31" t="str">
            <v>CC</v>
          </cell>
          <cell r="I31">
            <v>404.08600000000001</v>
          </cell>
          <cell r="J31">
            <v>404.08600000000001</v>
          </cell>
          <cell r="K31" t="str">
            <v>Ago</v>
          </cell>
          <cell r="L31">
            <v>2015</v>
          </cell>
          <cell r="M31" t="str">
            <v>NOR</v>
          </cell>
          <cell r="N31" t="str">
            <v>CANANEA</v>
          </cell>
          <cell r="O31" t="str">
            <v>TER</v>
          </cell>
          <cell r="P31">
            <v>42217</v>
          </cell>
          <cell r="Q31">
            <v>23.921891200000001</v>
          </cell>
          <cell r="R31">
            <v>12.688300399999999</v>
          </cell>
          <cell r="S31">
            <v>351.40129511200229</v>
          </cell>
          <cell r="T31">
            <v>2.4960998439937612E-2</v>
          </cell>
          <cell r="V31" t="str">
            <v>N</v>
          </cell>
          <cell r="W31" t="str">
            <v>SON</v>
          </cell>
          <cell r="X31">
            <v>7.6149999999999995E-2</v>
          </cell>
          <cell r="Y31">
            <v>7.6149999999999995E-2</v>
          </cell>
          <cell r="Z31">
            <v>7.1099999999999997E-2</v>
          </cell>
          <cell r="AA31">
            <v>7.6149999999999995E-2</v>
          </cell>
          <cell r="AB31">
            <v>6.0999999999999999E-2</v>
          </cell>
          <cell r="AC31">
            <v>6.0999999999999999E-2</v>
          </cell>
          <cell r="AD31">
            <v>6.0999999999999999E-2</v>
          </cell>
          <cell r="AE31">
            <v>6.0999999999999999E-2</v>
          </cell>
          <cell r="AF31">
            <v>7.1099999999999997E-2</v>
          </cell>
          <cell r="AG31">
            <v>7.6149999999999995E-2</v>
          </cell>
          <cell r="AH31">
            <v>7.6149999999999995E-2</v>
          </cell>
          <cell r="AI31">
            <v>7.1099999999999997E-2</v>
          </cell>
          <cell r="AJ31">
            <v>3.1399999999999997E-2</v>
          </cell>
          <cell r="AK31">
            <v>3.1399999999999997E-2</v>
          </cell>
          <cell r="AL31">
            <v>3.1399999999999997E-2</v>
          </cell>
          <cell r="AM31">
            <v>3.1399999999999997E-2</v>
          </cell>
          <cell r="AN31">
            <v>3.1399999999999997E-2</v>
          </cell>
          <cell r="AO31">
            <v>3.1399999999999997E-2</v>
          </cell>
          <cell r="AP31">
            <v>3.1399999999999997E-2</v>
          </cell>
          <cell r="AQ31">
            <v>3.1399999999999997E-2</v>
          </cell>
          <cell r="AR31">
            <v>3.1399999999999997E-2</v>
          </cell>
          <cell r="AS31">
            <v>3.1399999999999997E-2</v>
          </cell>
          <cell r="AT31">
            <v>3.1399999999999997E-2</v>
          </cell>
          <cell r="AU31">
            <v>3.1399999999999997E-2</v>
          </cell>
          <cell r="AV31">
            <v>7.6149999999999995E-2</v>
          </cell>
          <cell r="AW31">
            <v>7.6149999999999995E-2</v>
          </cell>
          <cell r="AX31">
            <v>7.1099999999999997E-2</v>
          </cell>
          <cell r="AY31">
            <v>7.6149999999999995E-2</v>
          </cell>
          <cell r="AZ31">
            <v>6.0999999999999999E-2</v>
          </cell>
          <cell r="BA31">
            <v>6.0999999999999999E-2</v>
          </cell>
          <cell r="BB31">
            <v>6.0999999999999999E-2</v>
          </cell>
          <cell r="BC31">
            <v>6.0999999999999999E-2</v>
          </cell>
          <cell r="BD31">
            <v>7.1099999999999997E-2</v>
          </cell>
          <cell r="BE31">
            <v>7.6149999999999995E-2</v>
          </cell>
          <cell r="BF31">
            <v>7.6149999999999995E-2</v>
          </cell>
          <cell r="BG31">
            <v>7.1099999999999997E-2</v>
          </cell>
          <cell r="BH31">
            <v>3.1399999999999997E-2</v>
          </cell>
          <cell r="BI31">
            <v>3.1399999999999997E-2</v>
          </cell>
          <cell r="BJ31">
            <v>3.1399999999999997E-2</v>
          </cell>
          <cell r="BK31">
            <v>3.1399999999999997E-2</v>
          </cell>
          <cell r="BL31">
            <v>3.1399999999999997E-2</v>
          </cell>
          <cell r="BM31">
            <v>3.1399999999999997E-2</v>
          </cell>
          <cell r="BN31">
            <v>3.1399999999999997E-2</v>
          </cell>
          <cell r="BO31">
            <v>3.1399999999999997E-2</v>
          </cell>
          <cell r="BP31">
            <v>3.1399999999999997E-2</v>
          </cell>
          <cell r="BQ31">
            <v>3.1399999999999997E-2</v>
          </cell>
          <cell r="BR31">
            <v>3.1399999999999997E-2</v>
          </cell>
          <cell r="BS31">
            <v>3.1399999999999997E-2</v>
          </cell>
          <cell r="BT31" t="str">
            <v>CFE</v>
          </cell>
          <cell r="BU31" t="str">
            <v>INT</v>
          </cell>
          <cell r="BV31">
            <v>4827</v>
          </cell>
          <cell r="BX31">
            <v>28.762813687997699</v>
          </cell>
          <cell r="BY31">
            <v>0</v>
          </cell>
          <cell r="BZ31">
            <v>0</v>
          </cell>
          <cell r="CB31">
            <v>393.9996099843994</v>
          </cell>
          <cell r="CC31">
            <v>404.08600000000001</v>
          </cell>
          <cell r="CD31">
            <v>404.08640000000003</v>
          </cell>
          <cell r="CL31">
            <v>23.921891200000001</v>
          </cell>
          <cell r="CM31">
            <v>23.921891200000001</v>
          </cell>
          <cell r="CN31">
            <v>2015</v>
          </cell>
        </row>
        <row r="32">
          <cell r="A32">
            <v>1</v>
          </cell>
          <cell r="B32">
            <v>9</v>
          </cell>
          <cell r="D32">
            <v>4077</v>
          </cell>
          <cell r="F32" t="str">
            <v>Valle de México II   3/</v>
          </cell>
          <cell r="H32" t="str">
            <v>CC</v>
          </cell>
          <cell r="I32">
            <v>601</v>
          </cell>
          <cell r="J32">
            <v>601</v>
          </cell>
          <cell r="K32" t="str">
            <v>Sep</v>
          </cell>
          <cell r="L32">
            <v>2017</v>
          </cell>
          <cell r="M32" t="str">
            <v>CEN</v>
          </cell>
          <cell r="N32" t="str">
            <v>CENTRAL</v>
          </cell>
          <cell r="O32" t="str">
            <v>TER</v>
          </cell>
          <cell r="P32">
            <v>42979</v>
          </cell>
          <cell r="Q32">
            <v>35.5792</v>
          </cell>
          <cell r="R32">
            <v>18.871399999999998</v>
          </cell>
          <cell r="S32">
            <v>522.64166133524395</v>
          </cell>
          <cell r="T32">
            <v>2.6622296173044731E-2</v>
          </cell>
          <cell r="V32" t="str">
            <v>S</v>
          </cell>
          <cell r="W32" t="str">
            <v>MEX</v>
          </cell>
          <cell r="X32">
            <v>7.6149999999999995E-2</v>
          </cell>
          <cell r="Y32">
            <v>7.6149999999999995E-2</v>
          </cell>
          <cell r="Z32">
            <v>7.1099999999999997E-2</v>
          </cell>
          <cell r="AA32">
            <v>7.6149999999999995E-2</v>
          </cell>
          <cell r="AB32">
            <v>6.0999999999999999E-2</v>
          </cell>
          <cell r="AC32">
            <v>6.0999999999999999E-2</v>
          </cell>
          <cell r="AD32">
            <v>6.0999999999999999E-2</v>
          </cell>
          <cell r="AE32">
            <v>6.0999999999999999E-2</v>
          </cell>
          <cell r="AF32">
            <v>7.1099999999999997E-2</v>
          </cell>
          <cell r="AG32">
            <v>7.6149999999999995E-2</v>
          </cell>
          <cell r="AH32">
            <v>7.6149999999999995E-2</v>
          </cell>
          <cell r="AI32">
            <v>7.1099999999999997E-2</v>
          </cell>
          <cell r="AJ32">
            <v>3.1399999999999997E-2</v>
          </cell>
          <cell r="AK32">
            <v>3.1399999999999997E-2</v>
          </cell>
          <cell r="AL32">
            <v>3.1399999999999997E-2</v>
          </cell>
          <cell r="AM32">
            <v>3.1399999999999997E-2</v>
          </cell>
          <cell r="AN32">
            <v>3.1399999999999997E-2</v>
          </cell>
          <cell r="AO32">
            <v>3.1399999999999997E-2</v>
          </cell>
          <cell r="AP32">
            <v>3.1399999999999997E-2</v>
          </cell>
          <cell r="AQ32">
            <v>3.1399999999999997E-2</v>
          </cell>
          <cell r="AR32">
            <v>3.1399999999999997E-2</v>
          </cell>
          <cell r="AS32">
            <v>3.1399999999999997E-2</v>
          </cell>
          <cell r="AT32">
            <v>3.1399999999999997E-2</v>
          </cell>
          <cell r="AU32">
            <v>3.1399999999999997E-2</v>
          </cell>
          <cell r="AV32">
            <v>7.6149999999999995E-2</v>
          </cell>
          <cell r="AW32">
            <v>7.6149999999999995E-2</v>
          </cell>
          <cell r="AX32">
            <v>7.1099999999999997E-2</v>
          </cell>
          <cell r="AY32">
            <v>7.6149999999999995E-2</v>
          </cell>
          <cell r="AZ32">
            <v>6.0999999999999999E-2</v>
          </cell>
          <cell r="BA32">
            <v>6.0999999999999999E-2</v>
          </cell>
          <cell r="BB32">
            <v>6.0999999999999999E-2</v>
          </cell>
          <cell r="BC32">
            <v>6.0999999999999999E-2</v>
          </cell>
          <cell r="BD32">
            <v>7.1099999999999997E-2</v>
          </cell>
          <cell r="BE32">
            <v>7.6149999999999995E-2</v>
          </cell>
          <cell r="BF32">
            <v>7.6149999999999995E-2</v>
          </cell>
          <cell r="BG32">
            <v>7.1099999999999997E-2</v>
          </cell>
          <cell r="BH32">
            <v>3.1399999999999997E-2</v>
          </cell>
          <cell r="BI32">
            <v>3.1399999999999997E-2</v>
          </cell>
          <cell r="BJ32">
            <v>3.1399999999999997E-2</v>
          </cell>
          <cell r="BK32">
            <v>3.1399999999999997E-2</v>
          </cell>
          <cell r="BL32">
            <v>3.1399999999999997E-2</v>
          </cell>
          <cell r="BM32">
            <v>3.1399999999999997E-2</v>
          </cell>
          <cell r="BN32">
            <v>3.1399999999999997E-2</v>
          </cell>
          <cell r="BO32">
            <v>3.1399999999999997E-2</v>
          </cell>
          <cell r="BP32">
            <v>3.1399999999999997E-2</v>
          </cell>
          <cell r="BQ32">
            <v>3.1399999999999997E-2</v>
          </cell>
          <cell r="BR32">
            <v>3.1399999999999997E-2</v>
          </cell>
          <cell r="BS32">
            <v>3.1399999999999997E-2</v>
          </cell>
          <cell r="BT32" t="str">
            <v>CFE</v>
          </cell>
          <cell r="BU32" t="str">
            <v>INT</v>
          </cell>
          <cell r="BV32">
            <v>4077</v>
          </cell>
          <cell r="BX32">
            <v>42.779138664756061</v>
          </cell>
          <cell r="BY32">
            <v>0</v>
          </cell>
          <cell r="BZ32">
            <v>0</v>
          </cell>
          <cell r="CB32">
            <v>585.00000000000011</v>
          </cell>
          <cell r="CC32">
            <v>601</v>
          </cell>
          <cell r="CD32">
            <v>601</v>
          </cell>
          <cell r="CL32">
            <v>35.5792</v>
          </cell>
          <cell r="CM32">
            <v>35.5792</v>
          </cell>
          <cell r="CN32">
            <v>2017</v>
          </cell>
        </row>
        <row r="33">
          <cell r="A33">
            <v>1</v>
          </cell>
          <cell r="B33">
            <v>4</v>
          </cell>
          <cell r="D33">
            <v>-453</v>
          </cell>
          <cell r="F33" t="str">
            <v>Noreste V (Sabinas)  7/  10/</v>
          </cell>
          <cell r="H33" t="str">
            <v>CAR</v>
          </cell>
          <cell r="I33">
            <v>700</v>
          </cell>
          <cell r="J33">
            <v>700</v>
          </cell>
          <cell r="K33" t="str">
            <v>Abr</v>
          </cell>
          <cell r="L33">
            <v>2030</v>
          </cell>
          <cell r="M33" t="str">
            <v>NES</v>
          </cell>
          <cell r="N33" t="str">
            <v>RIOESCOND</v>
          </cell>
          <cell r="O33" t="str">
            <v>TER</v>
          </cell>
          <cell r="P33">
            <v>47574</v>
          </cell>
          <cell r="Q33">
            <v>0</v>
          </cell>
          <cell r="R33">
            <v>48.650000000000006</v>
          </cell>
          <cell r="S33">
            <v>650.17404814421093</v>
          </cell>
          <cell r="T33">
            <v>6.4000000000000001E-2</v>
          </cell>
          <cell r="V33" t="str">
            <v>N</v>
          </cell>
          <cell r="W33" t="str">
            <v>TAMS</v>
          </cell>
          <cell r="X33">
            <v>7.6700000000000004E-2</v>
          </cell>
          <cell r="Y33">
            <v>7.6700000000000004E-2</v>
          </cell>
          <cell r="Z33">
            <v>7.6700000000000004E-2</v>
          </cell>
          <cell r="AA33">
            <v>7.6700000000000004E-2</v>
          </cell>
          <cell r="AB33">
            <v>7.6700000000000004E-2</v>
          </cell>
          <cell r="AC33">
            <v>7.6700000000000004E-2</v>
          </cell>
          <cell r="AD33">
            <v>7.6700000000000004E-2</v>
          </cell>
          <cell r="AE33">
            <v>7.6700000000000004E-2</v>
          </cell>
          <cell r="AF33">
            <v>7.6700000000000004E-2</v>
          </cell>
          <cell r="AG33">
            <v>7.6700000000000004E-2</v>
          </cell>
          <cell r="AH33">
            <v>7.6700000000000004E-2</v>
          </cell>
          <cell r="AI33">
            <v>7.6700000000000004E-2</v>
          </cell>
          <cell r="AJ33">
            <v>6.9500000000000006E-2</v>
          </cell>
          <cell r="AK33">
            <v>6.9500000000000006E-2</v>
          </cell>
          <cell r="AL33">
            <v>6.9500000000000006E-2</v>
          </cell>
          <cell r="AM33">
            <v>6.9500000000000006E-2</v>
          </cell>
          <cell r="AN33">
            <v>6.9500000000000006E-2</v>
          </cell>
          <cell r="AO33">
            <v>6.9500000000000006E-2</v>
          </cell>
          <cell r="AP33">
            <v>6.9500000000000006E-2</v>
          </cell>
          <cell r="AQ33">
            <v>6.9500000000000006E-2</v>
          </cell>
          <cell r="AR33">
            <v>6.9500000000000006E-2</v>
          </cell>
          <cell r="AS33">
            <v>6.9500000000000006E-2</v>
          </cell>
          <cell r="AT33">
            <v>6.9500000000000006E-2</v>
          </cell>
          <cell r="AU33">
            <v>6.9500000000000006E-2</v>
          </cell>
          <cell r="AV33">
            <v>7.6700000000000004E-2</v>
          </cell>
          <cell r="AW33">
            <v>7.6700000000000004E-2</v>
          </cell>
          <cell r="AX33">
            <v>7.6700000000000004E-2</v>
          </cell>
          <cell r="AY33">
            <v>7.6700000000000004E-2</v>
          </cell>
          <cell r="AZ33">
            <v>7.6700000000000004E-2</v>
          </cell>
          <cell r="BA33">
            <v>7.6700000000000004E-2</v>
          </cell>
          <cell r="BB33">
            <v>7.6700000000000004E-2</v>
          </cell>
          <cell r="BC33">
            <v>7.6700000000000004E-2</v>
          </cell>
          <cell r="BD33">
            <v>7.6700000000000004E-2</v>
          </cell>
          <cell r="BE33">
            <v>7.6700000000000004E-2</v>
          </cell>
          <cell r="BF33">
            <v>7.6700000000000004E-2</v>
          </cell>
          <cell r="BG33">
            <v>7.6700000000000004E-2</v>
          </cell>
          <cell r="BH33">
            <v>6.9500000000000006E-2</v>
          </cell>
          <cell r="BI33">
            <v>6.9500000000000006E-2</v>
          </cell>
          <cell r="BJ33">
            <v>6.9500000000000006E-2</v>
          </cell>
          <cell r="BK33">
            <v>6.9500000000000006E-2</v>
          </cell>
          <cell r="BL33">
            <v>6.9500000000000006E-2</v>
          </cell>
          <cell r="BM33">
            <v>6.9500000000000006E-2</v>
          </cell>
          <cell r="BN33">
            <v>6.9500000000000006E-2</v>
          </cell>
          <cell r="BO33">
            <v>6.9500000000000006E-2</v>
          </cell>
          <cell r="BP33">
            <v>6.9500000000000006E-2</v>
          </cell>
          <cell r="BQ33">
            <v>6.9500000000000006E-2</v>
          </cell>
          <cell r="BR33">
            <v>6.9500000000000006E-2</v>
          </cell>
          <cell r="BS33">
            <v>6.9500000000000006E-2</v>
          </cell>
          <cell r="BT33" t="str">
            <v>CFE</v>
          </cell>
          <cell r="BU33" t="str">
            <v>INT</v>
          </cell>
          <cell r="BV33">
            <v>-453</v>
          </cell>
          <cell r="BX33">
            <v>49.825951855789086</v>
          </cell>
          <cell r="BY33">
            <v>0</v>
          </cell>
          <cell r="BZ33">
            <v>0</v>
          </cell>
          <cell r="CB33">
            <v>655.20000000000005</v>
          </cell>
          <cell r="CC33">
            <v>700</v>
          </cell>
          <cell r="CD33">
            <v>700</v>
          </cell>
          <cell r="CL33">
            <v>0</v>
          </cell>
          <cell r="CM33">
            <v>0</v>
          </cell>
          <cell r="CN33">
            <v>2030</v>
          </cell>
        </row>
        <row r="34">
          <cell r="A34">
            <v>1</v>
          </cell>
          <cell r="B34">
            <v>9</v>
          </cell>
          <cell r="D34">
            <v>-603</v>
          </cell>
          <cell r="F34" t="str">
            <v xml:space="preserve">Río Moctezuma </v>
          </cell>
          <cell r="H34" t="str">
            <v>HID</v>
          </cell>
          <cell r="I34">
            <v>190</v>
          </cell>
          <cell r="J34">
            <v>190</v>
          </cell>
          <cell r="K34" t="str">
            <v>Sep</v>
          </cell>
          <cell r="L34">
            <v>2030</v>
          </cell>
          <cell r="M34" t="str">
            <v>OCC</v>
          </cell>
          <cell r="N34" t="str">
            <v>QUERETARO</v>
          </cell>
          <cell r="O34" t="str">
            <v>HID</v>
          </cell>
          <cell r="P34">
            <v>47727</v>
          </cell>
          <cell r="Q34">
            <v>0</v>
          </cell>
          <cell r="R34">
            <v>1.52</v>
          </cell>
          <cell r="S34">
            <v>178.36795999916089</v>
          </cell>
          <cell r="T34">
            <v>8.7719298245614724E-3</v>
          </cell>
          <cell r="V34" t="str">
            <v>S</v>
          </cell>
          <cell r="W34" t="str">
            <v>QRO/HGO</v>
          </cell>
          <cell r="X34">
            <v>7.17E-2</v>
          </cell>
          <cell r="Y34">
            <v>7.17E-2</v>
          </cell>
          <cell r="Z34">
            <v>6.6799999999999998E-2</v>
          </cell>
          <cell r="AA34">
            <v>7.17E-2</v>
          </cell>
          <cell r="AB34">
            <v>5.7000000000000002E-2</v>
          </cell>
          <cell r="AC34">
            <v>5.7000000000000002E-2</v>
          </cell>
          <cell r="AD34">
            <v>5.7000000000000002E-2</v>
          </cell>
          <cell r="AE34">
            <v>5.7000000000000002E-2</v>
          </cell>
          <cell r="AF34">
            <v>6.6799999999999998E-2</v>
          </cell>
          <cell r="AG34">
            <v>7.17E-2</v>
          </cell>
          <cell r="AH34">
            <v>7.17E-2</v>
          </cell>
          <cell r="AI34">
            <v>6.6799999999999998E-2</v>
          </cell>
          <cell r="AJ34">
            <v>8.0000000000000002E-3</v>
          </cell>
          <cell r="AK34">
            <v>8.0000000000000002E-3</v>
          </cell>
          <cell r="AL34">
            <v>8.0000000000000002E-3</v>
          </cell>
          <cell r="AM34">
            <v>8.0000000000000002E-3</v>
          </cell>
          <cell r="AN34">
            <v>8.0000000000000002E-3</v>
          </cell>
          <cell r="AO34">
            <v>8.0000000000000002E-3</v>
          </cell>
          <cell r="AP34">
            <v>8.0000000000000002E-3</v>
          </cell>
          <cell r="AQ34">
            <v>8.0000000000000002E-3</v>
          </cell>
          <cell r="AR34">
            <v>8.0000000000000002E-3</v>
          </cell>
          <cell r="AS34">
            <v>8.0000000000000002E-3</v>
          </cell>
          <cell r="AT34">
            <v>8.0000000000000002E-3</v>
          </cell>
          <cell r="AU34">
            <v>8.0000000000000002E-3</v>
          </cell>
          <cell r="AV34">
            <v>7.17E-2</v>
          </cell>
          <cell r="AW34">
            <v>7.17E-2</v>
          </cell>
          <cell r="AX34">
            <v>6.6799999999999998E-2</v>
          </cell>
          <cell r="AY34">
            <v>7.17E-2</v>
          </cell>
          <cell r="AZ34">
            <v>5.7000000000000002E-2</v>
          </cell>
          <cell r="BA34">
            <v>5.7000000000000002E-2</v>
          </cell>
          <cell r="BB34">
            <v>5.7000000000000002E-2</v>
          </cell>
          <cell r="BC34">
            <v>5.7000000000000002E-2</v>
          </cell>
          <cell r="BD34">
            <v>6.6799999999999998E-2</v>
          </cell>
          <cell r="BE34">
            <v>7.17E-2</v>
          </cell>
          <cell r="BF34">
            <v>7.17E-2</v>
          </cell>
          <cell r="BG34">
            <v>6.6799999999999998E-2</v>
          </cell>
          <cell r="BH34">
            <v>8.0000000000000002E-3</v>
          </cell>
          <cell r="BI34">
            <v>8.0000000000000002E-3</v>
          </cell>
          <cell r="BJ34">
            <v>8.0000000000000002E-3</v>
          </cell>
          <cell r="BK34">
            <v>8.0000000000000002E-3</v>
          </cell>
          <cell r="BL34">
            <v>8.0000000000000002E-3</v>
          </cell>
          <cell r="BM34">
            <v>8.0000000000000002E-3</v>
          </cell>
          <cell r="BN34">
            <v>8.0000000000000002E-3</v>
          </cell>
          <cell r="BO34">
            <v>8.0000000000000002E-3</v>
          </cell>
          <cell r="BP34">
            <v>8.0000000000000002E-3</v>
          </cell>
          <cell r="BQ34">
            <v>8.0000000000000002E-3</v>
          </cell>
          <cell r="BR34">
            <v>8.0000000000000002E-3</v>
          </cell>
          <cell r="BS34">
            <v>8.0000000000000002E-3</v>
          </cell>
          <cell r="BT34" t="str">
            <v>CFE</v>
          </cell>
          <cell r="BU34" t="str">
            <v>INT</v>
          </cell>
          <cell r="BV34">
            <v>-603</v>
          </cell>
          <cell r="BX34">
            <v>0</v>
          </cell>
          <cell r="BY34">
            <v>6.1221263162311114E-2</v>
          </cell>
          <cell r="BZ34">
            <v>11.632040000839112</v>
          </cell>
          <cell r="CB34">
            <v>188.33333333333331</v>
          </cell>
          <cell r="CC34">
            <v>190</v>
          </cell>
          <cell r="CD34">
            <v>190</v>
          </cell>
          <cell r="CL34">
            <v>0</v>
          </cell>
          <cell r="CM34">
            <v>0</v>
          </cell>
          <cell r="CN34">
            <v>2030</v>
          </cell>
        </row>
        <row r="35">
          <cell r="A35">
            <v>1</v>
          </cell>
          <cell r="B35">
            <v>8</v>
          </cell>
          <cell r="D35">
            <v>-573</v>
          </cell>
          <cell r="H35" t="str">
            <v>TG</v>
          </cell>
          <cell r="I35">
            <v>0</v>
          </cell>
          <cell r="J35">
            <v>0</v>
          </cell>
          <cell r="K35" t="str">
            <v>Ago</v>
          </cell>
          <cell r="L35">
            <v>2030</v>
          </cell>
          <cell r="M35" t="str">
            <v>NOR</v>
          </cell>
          <cell r="N35" t="str">
            <v>CANANEA</v>
          </cell>
          <cell r="O35" t="str">
            <v>TER</v>
          </cell>
          <cell r="P35">
            <v>47696</v>
          </cell>
          <cell r="Q35">
            <v>0</v>
          </cell>
          <cell r="R35">
            <v>0</v>
          </cell>
          <cell r="S35">
            <v>0</v>
          </cell>
          <cell r="T35">
            <v>2.4960998439937612E-2</v>
          </cell>
          <cell r="V35" t="str">
            <v>N</v>
          </cell>
          <cell r="W35" t="str">
            <v>SON</v>
          </cell>
          <cell r="X35">
            <v>7.6149999999999995E-2</v>
          </cell>
          <cell r="Y35">
            <v>7.6149999999999995E-2</v>
          </cell>
          <cell r="Z35">
            <v>7.1099999999999997E-2</v>
          </cell>
          <cell r="AA35">
            <v>7.6149999999999995E-2</v>
          </cell>
          <cell r="AB35">
            <v>6.0999999999999999E-2</v>
          </cell>
          <cell r="AC35">
            <v>6.0999999999999999E-2</v>
          </cell>
          <cell r="AD35">
            <v>6.0999999999999999E-2</v>
          </cell>
          <cell r="AE35">
            <v>6.0999999999999999E-2</v>
          </cell>
          <cell r="AF35">
            <v>7.1099999999999997E-2</v>
          </cell>
          <cell r="AG35">
            <v>7.6149999999999995E-2</v>
          </cell>
          <cell r="AH35">
            <v>7.6149999999999995E-2</v>
          </cell>
          <cell r="AI35">
            <v>7.1099999999999997E-2</v>
          </cell>
          <cell r="AJ35">
            <v>3.1399999999999997E-2</v>
          </cell>
          <cell r="AK35">
            <v>3.1399999999999997E-2</v>
          </cell>
          <cell r="AL35">
            <v>3.1399999999999997E-2</v>
          </cell>
          <cell r="AM35">
            <v>3.1399999999999997E-2</v>
          </cell>
          <cell r="AN35">
            <v>3.1399999999999997E-2</v>
          </cell>
          <cell r="AO35">
            <v>3.1399999999999997E-2</v>
          </cell>
          <cell r="AP35">
            <v>3.1399999999999997E-2</v>
          </cell>
          <cell r="AQ35">
            <v>3.1399999999999997E-2</v>
          </cell>
          <cell r="AR35">
            <v>3.1399999999999997E-2</v>
          </cell>
          <cell r="AS35">
            <v>3.1399999999999997E-2</v>
          </cell>
          <cell r="AT35">
            <v>3.1399999999999997E-2</v>
          </cell>
          <cell r="AU35">
            <v>3.1399999999999997E-2</v>
          </cell>
          <cell r="AV35">
            <v>7.6149999999999995E-2</v>
          </cell>
          <cell r="AW35">
            <v>7.6149999999999995E-2</v>
          </cell>
          <cell r="AX35">
            <v>7.1099999999999997E-2</v>
          </cell>
          <cell r="AY35">
            <v>7.6149999999999995E-2</v>
          </cell>
          <cell r="AZ35">
            <v>6.0999999999999999E-2</v>
          </cell>
          <cell r="BA35">
            <v>6.0999999999999999E-2</v>
          </cell>
          <cell r="BB35">
            <v>6.0999999999999999E-2</v>
          </cell>
          <cell r="BC35">
            <v>6.0999999999999999E-2</v>
          </cell>
          <cell r="BD35">
            <v>7.1099999999999997E-2</v>
          </cell>
          <cell r="BE35">
            <v>7.6149999999999995E-2</v>
          </cell>
          <cell r="BF35">
            <v>7.6149999999999995E-2</v>
          </cell>
          <cell r="BG35">
            <v>7.1099999999999997E-2</v>
          </cell>
          <cell r="BH35">
            <v>3.1399999999999997E-2</v>
          </cell>
          <cell r="BI35">
            <v>3.1399999999999997E-2</v>
          </cell>
          <cell r="BJ35">
            <v>3.1399999999999997E-2</v>
          </cell>
          <cell r="BK35">
            <v>3.1399999999999997E-2</v>
          </cell>
          <cell r="BL35">
            <v>3.1399999999999997E-2</v>
          </cell>
          <cell r="BM35">
            <v>3.1399999999999997E-2</v>
          </cell>
          <cell r="BN35">
            <v>3.1399999999999997E-2</v>
          </cell>
          <cell r="BO35">
            <v>3.1399999999999997E-2</v>
          </cell>
          <cell r="BP35">
            <v>3.1399999999999997E-2</v>
          </cell>
          <cell r="BQ35">
            <v>3.1399999999999997E-2</v>
          </cell>
          <cell r="BR35">
            <v>3.1399999999999997E-2</v>
          </cell>
          <cell r="BS35">
            <v>3.1399999999999997E-2</v>
          </cell>
          <cell r="BT35" t="str">
            <v>CFE</v>
          </cell>
          <cell r="BU35" t="str">
            <v>INT</v>
          </cell>
          <cell r="BV35">
            <v>-573</v>
          </cell>
          <cell r="BX35">
            <v>0</v>
          </cell>
          <cell r="BY35">
            <v>0</v>
          </cell>
          <cell r="BZ35">
            <v>0</v>
          </cell>
          <cell r="CB35">
            <v>0</v>
          </cell>
          <cell r="CL35">
            <v>0</v>
          </cell>
          <cell r="CM35">
            <v>0</v>
          </cell>
          <cell r="CN35">
            <v>2030</v>
          </cell>
        </row>
        <row r="36">
          <cell r="A36">
            <v>1</v>
          </cell>
          <cell r="B36">
            <v>3</v>
          </cell>
          <cell r="D36">
            <v>-423</v>
          </cell>
          <cell r="F36" t="str">
            <v>Agua Prieta II   3/</v>
          </cell>
          <cell r="H36" t="str">
            <v>TG</v>
          </cell>
          <cell r="I36">
            <v>-154.33000000000001</v>
          </cell>
          <cell r="J36">
            <v>-154.33000000000001</v>
          </cell>
          <cell r="K36" t="str">
            <v>Mar</v>
          </cell>
          <cell r="L36">
            <v>2030</v>
          </cell>
          <cell r="M36" t="str">
            <v>NOR</v>
          </cell>
          <cell r="N36" t="str">
            <v>CANANEA</v>
          </cell>
          <cell r="O36" t="str">
            <v>TER</v>
          </cell>
          <cell r="P36">
            <v>47543</v>
          </cell>
          <cell r="Q36">
            <v>0</v>
          </cell>
          <cell r="R36">
            <v>-4.8459620000000001</v>
          </cell>
          <cell r="S36">
            <v>-143.34480121442297</v>
          </cell>
          <cell r="T36">
            <v>2.4960998439937612E-2</v>
          </cell>
          <cell r="V36" t="str">
            <v>N</v>
          </cell>
          <cell r="W36" t="str">
            <v>SON</v>
          </cell>
          <cell r="X36">
            <v>7.6149999999999995E-2</v>
          </cell>
          <cell r="Y36">
            <v>7.6149999999999995E-2</v>
          </cell>
          <cell r="Z36">
            <v>7.1099999999999997E-2</v>
          </cell>
          <cell r="AA36">
            <v>7.6149999999999995E-2</v>
          </cell>
          <cell r="AB36">
            <v>6.0999999999999999E-2</v>
          </cell>
          <cell r="AC36">
            <v>6.0999999999999999E-2</v>
          </cell>
          <cell r="AD36">
            <v>6.0999999999999999E-2</v>
          </cell>
          <cell r="AE36">
            <v>6.0999999999999999E-2</v>
          </cell>
          <cell r="AF36">
            <v>7.1099999999999997E-2</v>
          </cell>
          <cell r="AG36">
            <v>7.6149999999999995E-2</v>
          </cell>
          <cell r="AH36">
            <v>7.6149999999999995E-2</v>
          </cell>
          <cell r="AI36">
            <v>7.1099999999999997E-2</v>
          </cell>
          <cell r="AJ36">
            <v>3.1399999999999997E-2</v>
          </cell>
          <cell r="AK36">
            <v>3.1399999999999997E-2</v>
          </cell>
          <cell r="AL36">
            <v>3.1399999999999997E-2</v>
          </cell>
          <cell r="AM36">
            <v>3.1399999999999997E-2</v>
          </cell>
          <cell r="AN36">
            <v>3.1399999999999997E-2</v>
          </cell>
          <cell r="AO36">
            <v>3.1399999999999997E-2</v>
          </cell>
          <cell r="AP36">
            <v>3.1399999999999997E-2</v>
          </cell>
          <cell r="AQ36">
            <v>3.1399999999999997E-2</v>
          </cell>
          <cell r="AR36">
            <v>3.1399999999999997E-2</v>
          </cell>
          <cell r="AS36">
            <v>3.1399999999999997E-2</v>
          </cell>
          <cell r="AT36">
            <v>3.1399999999999997E-2</v>
          </cell>
          <cell r="AU36">
            <v>3.1399999999999997E-2</v>
          </cell>
          <cell r="AV36">
            <v>7.6149999999999995E-2</v>
          </cell>
          <cell r="AW36">
            <v>7.6149999999999995E-2</v>
          </cell>
          <cell r="AX36">
            <v>7.1099999999999997E-2</v>
          </cell>
          <cell r="AY36">
            <v>7.6149999999999995E-2</v>
          </cell>
          <cell r="AZ36">
            <v>6.0999999999999999E-2</v>
          </cell>
          <cell r="BA36">
            <v>6.0999999999999999E-2</v>
          </cell>
          <cell r="BB36">
            <v>6.0999999999999999E-2</v>
          </cell>
          <cell r="BC36">
            <v>6.0999999999999999E-2</v>
          </cell>
          <cell r="BD36">
            <v>7.1099999999999997E-2</v>
          </cell>
          <cell r="BE36">
            <v>7.6149999999999995E-2</v>
          </cell>
          <cell r="BF36">
            <v>7.6149999999999995E-2</v>
          </cell>
          <cell r="BG36">
            <v>7.1099999999999997E-2</v>
          </cell>
          <cell r="BH36">
            <v>3.1399999999999997E-2</v>
          </cell>
          <cell r="BI36">
            <v>3.1399999999999997E-2</v>
          </cell>
          <cell r="BJ36">
            <v>3.1399999999999997E-2</v>
          </cell>
          <cell r="BK36">
            <v>3.1399999999999997E-2</v>
          </cell>
          <cell r="BL36">
            <v>3.1399999999999997E-2</v>
          </cell>
          <cell r="BM36">
            <v>3.1399999999999997E-2</v>
          </cell>
          <cell r="BN36">
            <v>3.1399999999999997E-2</v>
          </cell>
          <cell r="BO36">
            <v>3.1399999999999997E-2</v>
          </cell>
          <cell r="BP36">
            <v>3.1399999999999997E-2</v>
          </cell>
          <cell r="BQ36">
            <v>3.1399999999999997E-2</v>
          </cell>
          <cell r="BR36">
            <v>3.1399999999999997E-2</v>
          </cell>
          <cell r="BS36">
            <v>3.1399999999999997E-2</v>
          </cell>
          <cell r="BT36" t="str">
            <v>CFE</v>
          </cell>
          <cell r="BU36" t="str">
            <v>INT</v>
          </cell>
          <cell r="BV36">
            <v>-423</v>
          </cell>
          <cell r="BX36">
            <v>-10.985198785577044</v>
          </cell>
          <cell r="BY36">
            <v>0</v>
          </cell>
          <cell r="BZ36">
            <v>0</v>
          </cell>
          <cell r="CB36">
            <v>-150.47776911076443</v>
          </cell>
          <cell r="CC36">
            <v>-154.33000000000001</v>
          </cell>
          <cell r="CD36">
            <v>-154.33000000000001</v>
          </cell>
          <cell r="CL36">
            <v>0</v>
          </cell>
          <cell r="CM36">
            <v>0</v>
          </cell>
          <cell r="CN36">
            <v>2030</v>
          </cell>
        </row>
        <row r="37">
          <cell r="A37">
            <v>1</v>
          </cell>
          <cell r="B37">
            <v>12</v>
          </cell>
          <cell r="D37">
            <v>3987</v>
          </cell>
          <cell r="F37" t="str">
            <v>Baja California Sur VI</v>
          </cell>
          <cell r="H37" t="str">
            <v>CI</v>
          </cell>
          <cell r="I37">
            <v>43</v>
          </cell>
          <cell r="J37">
            <v>43</v>
          </cell>
          <cell r="K37" t="str">
            <v>Dic</v>
          </cell>
          <cell r="L37">
            <v>2017</v>
          </cell>
          <cell r="M37" t="str">
            <v>BACS</v>
          </cell>
          <cell r="N37" t="str">
            <v>PAZ</v>
          </cell>
          <cell r="O37" t="str">
            <v>TER</v>
          </cell>
          <cell r="P37">
            <v>43070</v>
          </cell>
          <cell r="Q37">
            <v>4.4074999999999998</v>
          </cell>
          <cell r="R37">
            <v>1.8919999999999999</v>
          </cell>
          <cell r="S37">
            <v>35.3675</v>
          </cell>
          <cell r="T37">
            <v>4.6511627906976626E-2</v>
          </cell>
          <cell r="V37" t="str">
            <v>S</v>
          </cell>
          <cell r="W37" t="str">
            <v>BCS</v>
          </cell>
          <cell r="X37">
            <v>5.6000000000000001E-2</v>
          </cell>
          <cell r="Y37">
            <v>5.6000000000000001E-2</v>
          </cell>
          <cell r="Z37">
            <v>5.6000000000000001E-2</v>
          </cell>
          <cell r="AA37">
            <v>5.6000000000000001E-2</v>
          </cell>
          <cell r="AB37">
            <v>5.6000000000000001E-2</v>
          </cell>
          <cell r="AC37">
            <v>5.6000000000000001E-2</v>
          </cell>
          <cell r="AD37">
            <v>5.6000000000000001E-2</v>
          </cell>
          <cell r="AE37">
            <v>5.6000000000000001E-2</v>
          </cell>
          <cell r="AF37">
            <v>5.6000000000000001E-2</v>
          </cell>
          <cell r="AG37">
            <v>5.6000000000000001E-2</v>
          </cell>
          <cell r="AH37">
            <v>5.6000000000000001E-2</v>
          </cell>
          <cell r="AI37">
            <v>5.6000000000000001E-2</v>
          </cell>
          <cell r="AJ37">
            <v>4.3999999999999997E-2</v>
          </cell>
          <cell r="AK37">
            <v>4.3999999999999997E-2</v>
          </cell>
          <cell r="AL37">
            <v>4.3999999999999997E-2</v>
          </cell>
          <cell r="AM37">
            <v>4.3999999999999997E-2</v>
          </cell>
          <cell r="AN37">
            <v>4.3999999999999997E-2</v>
          </cell>
          <cell r="AO37">
            <v>4.3999999999999997E-2</v>
          </cell>
          <cell r="AP37">
            <v>4.3999999999999997E-2</v>
          </cell>
          <cell r="AQ37">
            <v>4.3999999999999997E-2</v>
          </cell>
          <cell r="AR37">
            <v>4.3999999999999997E-2</v>
          </cell>
          <cell r="AS37">
            <v>4.3999999999999997E-2</v>
          </cell>
          <cell r="AT37">
            <v>4.3999999999999997E-2</v>
          </cell>
          <cell r="AU37">
            <v>4.3999999999999997E-2</v>
          </cell>
          <cell r="AV37">
            <v>5.6000000000000001E-2</v>
          </cell>
          <cell r="AW37">
            <v>5.6000000000000001E-2</v>
          </cell>
          <cell r="AX37">
            <v>5.6000000000000001E-2</v>
          </cell>
          <cell r="AY37">
            <v>5.6000000000000001E-2</v>
          </cell>
          <cell r="AZ37">
            <v>5.6000000000000001E-2</v>
          </cell>
          <cell r="BA37">
            <v>5.6000000000000001E-2</v>
          </cell>
          <cell r="BB37">
            <v>5.6000000000000001E-2</v>
          </cell>
          <cell r="BC37">
            <v>5.6000000000000001E-2</v>
          </cell>
          <cell r="BD37">
            <v>5.6000000000000001E-2</v>
          </cell>
          <cell r="BE37">
            <v>5.6000000000000001E-2</v>
          </cell>
          <cell r="BF37">
            <v>5.6000000000000001E-2</v>
          </cell>
          <cell r="BG37">
            <v>5.6000000000000001E-2</v>
          </cell>
          <cell r="BH37">
            <v>4.3999999999999997E-2</v>
          </cell>
          <cell r="BI37">
            <v>4.3999999999999997E-2</v>
          </cell>
          <cell r="BJ37">
            <v>4.3999999999999997E-2</v>
          </cell>
          <cell r="BK37">
            <v>4.3999999999999997E-2</v>
          </cell>
          <cell r="BL37">
            <v>4.3999999999999997E-2</v>
          </cell>
          <cell r="BM37">
            <v>4.3999999999999997E-2</v>
          </cell>
          <cell r="BN37">
            <v>4.3999999999999997E-2</v>
          </cell>
          <cell r="BO37">
            <v>4.3999999999999997E-2</v>
          </cell>
          <cell r="BP37">
            <v>4.3999999999999997E-2</v>
          </cell>
          <cell r="BQ37">
            <v>4.3999999999999997E-2</v>
          </cell>
          <cell r="BR37">
            <v>4.3999999999999997E-2</v>
          </cell>
          <cell r="BS37">
            <v>4.3999999999999997E-2</v>
          </cell>
          <cell r="BT37" t="str">
            <v>CFE</v>
          </cell>
          <cell r="BU37" t="str">
            <v>BACS</v>
          </cell>
          <cell r="BV37">
            <v>3987</v>
          </cell>
          <cell r="BX37">
            <v>3.2250000000000001</v>
          </cell>
          <cell r="BY37">
            <v>0</v>
          </cell>
          <cell r="BZ37">
            <v>0</v>
          </cell>
          <cell r="CB37">
            <v>41.000000000000007</v>
          </cell>
          <cell r="CC37">
            <v>43</v>
          </cell>
          <cell r="CD37">
            <v>43</v>
          </cell>
          <cell r="CL37">
            <v>4.4074999999999998</v>
          </cell>
          <cell r="CM37">
            <v>4.4074999999999998</v>
          </cell>
          <cell r="CN37">
            <v>2017</v>
          </cell>
        </row>
        <row r="38">
          <cell r="A38">
            <v>1</v>
          </cell>
          <cell r="B38">
            <v>4</v>
          </cell>
          <cell r="D38">
            <v>-453</v>
          </cell>
          <cell r="E38" t="str">
            <v>C</v>
          </cell>
          <cell r="F38" t="str">
            <v>Noroeste II</v>
          </cell>
          <cell r="H38" t="str">
            <v>NGL</v>
          </cell>
          <cell r="I38">
            <v>700</v>
          </cell>
          <cell r="J38">
            <v>700</v>
          </cell>
          <cell r="K38" t="str">
            <v>Abr</v>
          </cell>
          <cell r="L38">
            <v>2030</v>
          </cell>
          <cell r="M38" t="str">
            <v>NOR</v>
          </cell>
          <cell r="N38" t="str">
            <v>HERMOSILL</v>
          </cell>
          <cell r="O38" t="str">
            <v>TER</v>
          </cell>
          <cell r="P38">
            <v>47574</v>
          </cell>
          <cell r="Q38">
            <v>0</v>
          </cell>
          <cell r="R38">
            <v>14</v>
          </cell>
          <cell r="S38">
            <v>644.77862873814729</v>
          </cell>
          <cell r="T38">
            <v>0.1057142857142855</v>
          </cell>
          <cell r="V38" t="str">
            <v>N</v>
          </cell>
          <cell r="W38" t="str">
            <v>SON</v>
          </cell>
          <cell r="X38">
            <v>0.04</v>
          </cell>
          <cell r="Y38">
            <v>0.04</v>
          </cell>
          <cell r="Z38">
            <v>0.04</v>
          </cell>
          <cell r="AA38">
            <v>0.04</v>
          </cell>
          <cell r="AB38">
            <v>0.04</v>
          </cell>
          <cell r="AC38">
            <v>0.04</v>
          </cell>
          <cell r="AD38">
            <v>0.04</v>
          </cell>
          <cell r="AE38">
            <v>0.04</v>
          </cell>
          <cell r="AF38">
            <v>0.04</v>
          </cell>
          <cell r="AG38">
            <v>0.04</v>
          </cell>
          <cell r="AH38">
            <v>0.04</v>
          </cell>
          <cell r="AI38">
            <v>0.04</v>
          </cell>
          <cell r="AJ38">
            <v>0.02</v>
          </cell>
          <cell r="AK38">
            <v>0.02</v>
          </cell>
          <cell r="AL38">
            <v>0.02</v>
          </cell>
          <cell r="AM38">
            <v>0.02</v>
          </cell>
          <cell r="AN38">
            <v>0.02</v>
          </cell>
          <cell r="AO38">
            <v>0.02</v>
          </cell>
          <cell r="AP38">
            <v>0.02</v>
          </cell>
          <cell r="AQ38">
            <v>0.02</v>
          </cell>
          <cell r="AR38">
            <v>0.02</v>
          </cell>
          <cell r="AS38">
            <v>0.02</v>
          </cell>
          <cell r="AT38">
            <v>0.02</v>
          </cell>
          <cell r="AU38">
            <v>0.02</v>
          </cell>
          <cell r="AV38">
            <v>0.04</v>
          </cell>
          <cell r="AW38">
            <v>0.04</v>
          </cell>
          <cell r="AX38">
            <v>0.04</v>
          </cell>
          <cell r="AY38">
            <v>0.04</v>
          </cell>
          <cell r="AZ38">
            <v>0.04</v>
          </cell>
          <cell r="BA38">
            <v>0.04</v>
          </cell>
          <cell r="BB38">
            <v>0.04</v>
          </cell>
          <cell r="BC38">
            <v>0.04</v>
          </cell>
          <cell r="BD38">
            <v>0.04</v>
          </cell>
          <cell r="BE38">
            <v>0.04</v>
          </cell>
          <cell r="BF38">
            <v>0.04</v>
          </cell>
          <cell r="BG38">
            <v>0.04</v>
          </cell>
          <cell r="BH38">
            <v>0.02</v>
          </cell>
          <cell r="BI38">
            <v>0.02</v>
          </cell>
          <cell r="BJ38">
            <v>0.02</v>
          </cell>
          <cell r="BK38">
            <v>0.02</v>
          </cell>
          <cell r="BL38">
            <v>0.02</v>
          </cell>
          <cell r="BM38">
            <v>0.02</v>
          </cell>
          <cell r="BN38">
            <v>0.02</v>
          </cell>
          <cell r="BO38">
            <v>0.02</v>
          </cell>
          <cell r="BP38">
            <v>0.02</v>
          </cell>
          <cell r="BQ38">
            <v>0.02</v>
          </cell>
          <cell r="BR38">
            <v>0.02</v>
          </cell>
          <cell r="BS38">
            <v>0.02</v>
          </cell>
          <cell r="BT38" t="str">
            <v>PEE</v>
          </cell>
          <cell r="BU38" t="str">
            <v>INT</v>
          </cell>
          <cell r="BV38">
            <v>-453</v>
          </cell>
          <cell r="BX38">
            <v>55.221371261852667</v>
          </cell>
          <cell r="BZ38">
            <v>0</v>
          </cell>
          <cell r="CB38">
            <v>626.00000000000011</v>
          </cell>
          <cell r="CC38">
            <v>700</v>
          </cell>
          <cell r="CD38">
            <v>700</v>
          </cell>
          <cell r="CL38">
            <v>0</v>
          </cell>
          <cell r="CM38">
            <v>0</v>
          </cell>
          <cell r="CN38">
            <v>2030</v>
          </cell>
        </row>
        <row r="39">
          <cell r="A39">
            <v>1</v>
          </cell>
          <cell r="B39">
            <v>8</v>
          </cell>
          <cell r="D39">
            <v>-573</v>
          </cell>
          <cell r="F39" t="str">
            <v>Boca Del Cerro</v>
          </cell>
          <cell r="H39" t="str">
            <v>HID</v>
          </cell>
          <cell r="I39">
            <v>0</v>
          </cell>
          <cell r="J39">
            <v>0</v>
          </cell>
          <cell r="K39" t="str">
            <v>Ago</v>
          </cell>
          <cell r="L39">
            <v>2030</v>
          </cell>
          <cell r="M39" t="str">
            <v>ORI</v>
          </cell>
          <cell r="N39" t="str">
            <v>VERACRUZ</v>
          </cell>
          <cell r="O39" t="str">
            <v>HID</v>
          </cell>
          <cell r="P39">
            <v>47696</v>
          </cell>
          <cell r="Q39">
            <v>0</v>
          </cell>
          <cell r="R39">
            <v>0</v>
          </cell>
          <cell r="S39">
            <v>0</v>
          </cell>
          <cell r="T39">
            <v>5.0000000000000001E-3</v>
          </cell>
          <cell r="V39" t="str">
            <v>S</v>
          </cell>
          <cell r="W39" t="str">
            <v>VER</v>
          </cell>
          <cell r="X39">
            <v>6.6799999999999998E-2</v>
          </cell>
          <cell r="Y39">
            <v>6.6799999999999998E-2</v>
          </cell>
          <cell r="Z39">
            <v>6.6799999999999998E-2</v>
          </cell>
          <cell r="AA39">
            <v>6.6799999999999998E-2</v>
          </cell>
          <cell r="AB39">
            <v>6.6799999999999998E-2</v>
          </cell>
          <cell r="AC39">
            <v>6.6799999999999998E-2</v>
          </cell>
          <cell r="AD39">
            <v>6.6799999999999998E-2</v>
          </cell>
          <cell r="AE39">
            <v>6.6799999999999998E-2</v>
          </cell>
          <cell r="AF39">
            <v>6.6799999999999998E-2</v>
          </cell>
          <cell r="AG39">
            <v>6.6799999999999998E-2</v>
          </cell>
          <cell r="AH39">
            <v>6.6799999999999998E-2</v>
          </cell>
          <cell r="AI39">
            <v>6.6799999999999998E-2</v>
          </cell>
          <cell r="AJ39">
            <v>8.0000000000000002E-3</v>
          </cell>
          <cell r="AK39">
            <v>8.0000000000000002E-3</v>
          </cell>
          <cell r="AL39">
            <v>8.0000000000000002E-3</v>
          </cell>
          <cell r="AM39">
            <v>8.0000000000000002E-3</v>
          </cell>
          <cell r="AN39">
            <v>8.0000000000000002E-3</v>
          </cell>
          <cell r="AO39">
            <v>8.0000000000000002E-3</v>
          </cell>
          <cell r="AP39">
            <v>8.0000000000000002E-3</v>
          </cell>
          <cell r="AQ39">
            <v>8.0000000000000002E-3</v>
          </cell>
          <cell r="AR39">
            <v>8.0000000000000002E-3</v>
          </cell>
          <cell r="AS39">
            <v>8.0000000000000002E-3</v>
          </cell>
          <cell r="AT39">
            <v>8.0000000000000002E-3</v>
          </cell>
          <cell r="AU39">
            <v>8.0000000000000002E-3</v>
          </cell>
          <cell r="AV39">
            <v>6.6799999999999998E-2</v>
          </cell>
          <cell r="AW39">
            <v>6.6799999999999998E-2</v>
          </cell>
          <cell r="AX39">
            <v>6.6799999999999998E-2</v>
          </cell>
          <cell r="AY39">
            <v>6.6799999999999998E-2</v>
          </cell>
          <cell r="AZ39">
            <v>6.6799999999999998E-2</v>
          </cell>
          <cell r="BA39">
            <v>6.6799999999999998E-2</v>
          </cell>
          <cell r="BB39">
            <v>6.6799999999999998E-2</v>
          </cell>
          <cell r="BC39">
            <v>6.6799999999999998E-2</v>
          </cell>
          <cell r="BD39">
            <v>6.6799999999999998E-2</v>
          </cell>
          <cell r="BE39">
            <v>6.6799999999999998E-2</v>
          </cell>
          <cell r="BF39">
            <v>6.6799999999999998E-2</v>
          </cell>
          <cell r="BG39">
            <v>6.6799999999999998E-2</v>
          </cell>
          <cell r="BH39">
            <v>8.0000000000000002E-3</v>
          </cell>
          <cell r="BI39">
            <v>8.0000000000000002E-3</v>
          </cell>
          <cell r="BJ39">
            <v>8.0000000000000002E-3</v>
          </cell>
          <cell r="BK39">
            <v>8.0000000000000002E-3</v>
          </cell>
          <cell r="BL39">
            <v>8.0000000000000002E-3</v>
          </cell>
          <cell r="BM39">
            <v>8.0000000000000002E-3</v>
          </cell>
          <cell r="BN39">
            <v>8.0000000000000002E-3</v>
          </cell>
          <cell r="BO39">
            <v>8.0000000000000002E-3</v>
          </cell>
          <cell r="BP39">
            <v>8.0000000000000002E-3</v>
          </cell>
          <cell r="BQ39">
            <v>8.0000000000000002E-3</v>
          </cell>
          <cell r="BR39">
            <v>8.0000000000000002E-3</v>
          </cell>
          <cell r="BS39">
            <v>8.0000000000000002E-3</v>
          </cell>
          <cell r="BT39" t="str">
            <v>CFE</v>
          </cell>
          <cell r="BU39" t="str">
            <v>INT</v>
          </cell>
          <cell r="BV39">
            <v>-573</v>
          </cell>
          <cell r="BX39">
            <v>0</v>
          </cell>
          <cell r="BY39">
            <v>6.1221263162311114E-2</v>
          </cell>
          <cell r="BZ39">
            <v>0</v>
          </cell>
          <cell r="CB39">
            <v>0</v>
          </cell>
          <cell r="CC39">
            <v>0</v>
          </cell>
          <cell r="CD39">
            <v>0</v>
          </cell>
          <cell r="CL39">
            <v>0</v>
          </cell>
          <cell r="CM39">
            <v>0</v>
          </cell>
          <cell r="CN39">
            <v>2030</v>
          </cell>
        </row>
        <row r="40">
          <cell r="A40">
            <v>1</v>
          </cell>
          <cell r="B40">
            <v>6</v>
          </cell>
          <cell r="D40">
            <v>-513</v>
          </cell>
          <cell r="F40" t="str">
            <v xml:space="preserve">Villita  Ampliación </v>
          </cell>
          <cell r="H40" t="str">
            <v>HID</v>
          </cell>
          <cell r="I40">
            <v>150.80000000000001</v>
          </cell>
          <cell r="J40">
            <v>150.80000000000001</v>
          </cell>
          <cell r="K40" t="str">
            <v>Jun</v>
          </cell>
          <cell r="L40">
            <v>2030</v>
          </cell>
          <cell r="M40" t="str">
            <v>CEN</v>
          </cell>
          <cell r="N40" t="str">
            <v>LCARDENAS</v>
          </cell>
          <cell r="O40" t="str">
            <v>HID</v>
          </cell>
          <cell r="P40">
            <v>47635</v>
          </cell>
          <cell r="Q40">
            <v>0</v>
          </cell>
          <cell r="R40">
            <v>1.2064000000000001</v>
          </cell>
          <cell r="S40">
            <v>141.56783351512348</v>
          </cell>
          <cell r="T40">
            <v>1.52E-2</v>
          </cell>
          <cell r="V40" t="str">
            <v>S</v>
          </cell>
          <cell r="W40" t="str">
            <v>GRO</v>
          </cell>
          <cell r="X40">
            <v>7.17E-2</v>
          </cell>
          <cell r="Y40">
            <v>7.17E-2</v>
          </cell>
          <cell r="Z40">
            <v>6.6799999999999998E-2</v>
          </cell>
          <cell r="AA40">
            <v>7.17E-2</v>
          </cell>
          <cell r="AB40">
            <v>5.7000000000000002E-2</v>
          </cell>
          <cell r="AC40">
            <v>5.7000000000000002E-2</v>
          </cell>
          <cell r="AD40">
            <v>5.7000000000000002E-2</v>
          </cell>
          <cell r="AE40">
            <v>5.7000000000000002E-2</v>
          </cell>
          <cell r="AF40">
            <v>6.6799999999999998E-2</v>
          </cell>
          <cell r="AG40">
            <v>7.17E-2</v>
          </cell>
          <cell r="AH40">
            <v>7.17E-2</v>
          </cell>
          <cell r="AI40">
            <v>6.6799999999999998E-2</v>
          </cell>
          <cell r="AJ40">
            <v>8.0000000000000002E-3</v>
          </cell>
          <cell r="AK40">
            <v>8.0000000000000002E-3</v>
          </cell>
          <cell r="AL40">
            <v>8.0000000000000002E-3</v>
          </cell>
          <cell r="AM40">
            <v>8.0000000000000002E-3</v>
          </cell>
          <cell r="AN40">
            <v>8.0000000000000002E-3</v>
          </cell>
          <cell r="AO40">
            <v>8.0000000000000002E-3</v>
          </cell>
          <cell r="AP40">
            <v>8.0000000000000002E-3</v>
          </cell>
          <cell r="AQ40">
            <v>8.0000000000000002E-3</v>
          </cell>
          <cell r="AR40">
            <v>8.0000000000000002E-3</v>
          </cell>
          <cell r="AS40">
            <v>8.0000000000000002E-3</v>
          </cell>
          <cell r="AT40">
            <v>8.0000000000000002E-3</v>
          </cell>
          <cell r="AU40">
            <v>8.0000000000000002E-3</v>
          </cell>
          <cell r="AV40">
            <v>7.17E-2</v>
          </cell>
          <cell r="AW40">
            <v>7.17E-2</v>
          </cell>
          <cell r="AX40">
            <v>6.6799999999999998E-2</v>
          </cell>
          <cell r="AY40">
            <v>7.17E-2</v>
          </cell>
          <cell r="AZ40">
            <v>5.7000000000000002E-2</v>
          </cell>
          <cell r="BA40">
            <v>5.7000000000000002E-2</v>
          </cell>
          <cell r="BB40">
            <v>5.7000000000000002E-2</v>
          </cell>
          <cell r="BC40">
            <v>5.7000000000000002E-2</v>
          </cell>
          <cell r="BD40">
            <v>6.6799999999999998E-2</v>
          </cell>
          <cell r="BE40">
            <v>7.17E-2</v>
          </cell>
          <cell r="BF40">
            <v>7.17E-2</v>
          </cell>
          <cell r="BG40">
            <v>6.6799999999999998E-2</v>
          </cell>
          <cell r="BH40">
            <v>8.0000000000000002E-3</v>
          </cell>
          <cell r="BI40">
            <v>8.0000000000000002E-3</v>
          </cell>
          <cell r="BJ40">
            <v>8.0000000000000002E-3</v>
          </cell>
          <cell r="BK40">
            <v>8.0000000000000002E-3</v>
          </cell>
          <cell r="BL40">
            <v>8.0000000000000002E-3</v>
          </cell>
          <cell r="BM40">
            <v>8.0000000000000002E-3</v>
          </cell>
          <cell r="BN40">
            <v>8.0000000000000002E-3</v>
          </cell>
          <cell r="BO40">
            <v>8.0000000000000002E-3</v>
          </cell>
          <cell r="BP40">
            <v>8.0000000000000002E-3</v>
          </cell>
          <cell r="BQ40">
            <v>8.0000000000000002E-3</v>
          </cell>
          <cell r="BR40">
            <v>8.0000000000000002E-3</v>
          </cell>
          <cell r="BS40">
            <v>8.0000000000000002E-3</v>
          </cell>
          <cell r="BT40" t="str">
            <v>CFE</v>
          </cell>
          <cell r="BU40" t="str">
            <v>INT</v>
          </cell>
          <cell r="BV40">
            <v>-513</v>
          </cell>
          <cell r="BX40">
            <v>0</v>
          </cell>
          <cell r="BY40">
            <v>6.1221263162311114E-2</v>
          </cell>
          <cell r="BZ40">
            <v>9.232166484876517</v>
          </cell>
          <cell r="CB40">
            <v>148.50784000000002</v>
          </cell>
          <cell r="CC40">
            <v>150.80000000000001</v>
          </cell>
          <cell r="CD40">
            <v>150.80000000000001</v>
          </cell>
          <cell r="CL40">
            <v>0</v>
          </cell>
          <cell r="CM40">
            <v>0</v>
          </cell>
          <cell r="CN40">
            <v>2030</v>
          </cell>
        </row>
        <row r="41">
          <cell r="A41">
            <v>1</v>
          </cell>
          <cell r="B41">
            <v>4</v>
          </cell>
          <cell r="D41">
            <v>-453</v>
          </cell>
          <cell r="F41" t="str">
            <v>Infiernillo  Repotenciación 200 MW</v>
          </cell>
          <cell r="H41" t="str">
            <v>HID</v>
          </cell>
          <cell r="I41">
            <v>0</v>
          </cell>
          <cell r="J41">
            <v>0</v>
          </cell>
          <cell r="K41" t="str">
            <v>Abr</v>
          </cell>
          <cell r="L41">
            <v>2030</v>
          </cell>
          <cell r="M41" t="str">
            <v>CEN</v>
          </cell>
          <cell r="N41" t="str">
            <v>LCARDENAS</v>
          </cell>
          <cell r="O41" t="str">
            <v>HID</v>
          </cell>
          <cell r="P41">
            <v>47574</v>
          </cell>
          <cell r="Q41">
            <v>0</v>
          </cell>
          <cell r="R41">
            <v>0</v>
          </cell>
          <cell r="S41">
            <v>0</v>
          </cell>
          <cell r="T41">
            <v>5.0000000000000001E-3</v>
          </cell>
          <cell r="V41" t="str">
            <v>S</v>
          </cell>
          <cell r="W41" t="str">
            <v>GRO</v>
          </cell>
          <cell r="X41">
            <v>6.6799999999999998E-2</v>
          </cell>
          <cell r="Y41">
            <v>6.6799999999999998E-2</v>
          </cell>
          <cell r="Z41">
            <v>6.6799999999999998E-2</v>
          </cell>
          <cell r="AA41">
            <v>6.6799999999999998E-2</v>
          </cell>
          <cell r="AB41">
            <v>6.6799999999999998E-2</v>
          </cell>
          <cell r="AC41">
            <v>6.6799999999999998E-2</v>
          </cell>
          <cell r="AD41">
            <v>6.6799999999999998E-2</v>
          </cell>
          <cell r="AE41">
            <v>6.6799999999999998E-2</v>
          </cell>
          <cell r="AF41">
            <v>6.6799999999999998E-2</v>
          </cell>
          <cell r="AG41">
            <v>6.6799999999999998E-2</v>
          </cell>
          <cell r="AH41">
            <v>6.6799999999999998E-2</v>
          </cell>
          <cell r="AI41">
            <v>6.6799999999999998E-2</v>
          </cell>
          <cell r="AJ41">
            <v>8.0000000000000002E-3</v>
          </cell>
          <cell r="AK41">
            <v>8.0000000000000002E-3</v>
          </cell>
          <cell r="AL41">
            <v>8.0000000000000002E-3</v>
          </cell>
          <cell r="AM41">
            <v>8.0000000000000002E-3</v>
          </cell>
          <cell r="AN41">
            <v>8.0000000000000002E-3</v>
          </cell>
          <cell r="AO41">
            <v>8.0000000000000002E-3</v>
          </cell>
          <cell r="AP41">
            <v>8.0000000000000002E-3</v>
          </cell>
          <cell r="AQ41">
            <v>8.0000000000000002E-3</v>
          </cell>
          <cell r="AR41">
            <v>8.0000000000000002E-3</v>
          </cell>
          <cell r="AS41">
            <v>8.0000000000000002E-3</v>
          </cell>
          <cell r="AT41">
            <v>8.0000000000000002E-3</v>
          </cell>
          <cell r="AU41">
            <v>8.0000000000000002E-3</v>
          </cell>
          <cell r="AV41">
            <v>6.6799999999999998E-2</v>
          </cell>
          <cell r="AW41">
            <v>6.6799999999999998E-2</v>
          </cell>
          <cell r="AX41">
            <v>6.6799999999999998E-2</v>
          </cell>
          <cell r="AY41">
            <v>6.6799999999999998E-2</v>
          </cell>
          <cell r="AZ41">
            <v>6.6799999999999998E-2</v>
          </cell>
          <cell r="BA41">
            <v>6.6799999999999998E-2</v>
          </cell>
          <cell r="BB41">
            <v>6.6799999999999998E-2</v>
          </cell>
          <cell r="BC41">
            <v>6.6799999999999998E-2</v>
          </cell>
          <cell r="BD41">
            <v>6.6799999999999998E-2</v>
          </cell>
          <cell r="BE41">
            <v>6.6799999999999998E-2</v>
          </cell>
          <cell r="BF41">
            <v>6.6799999999999998E-2</v>
          </cell>
          <cell r="BG41">
            <v>6.6799999999999998E-2</v>
          </cell>
          <cell r="BH41">
            <v>8.0000000000000002E-3</v>
          </cell>
          <cell r="BI41">
            <v>8.0000000000000002E-3</v>
          </cell>
          <cell r="BJ41">
            <v>8.0000000000000002E-3</v>
          </cell>
          <cell r="BK41">
            <v>8.0000000000000002E-3</v>
          </cell>
          <cell r="BL41">
            <v>8.0000000000000002E-3</v>
          </cell>
          <cell r="BM41">
            <v>8.0000000000000002E-3</v>
          </cell>
          <cell r="BN41">
            <v>8.0000000000000002E-3</v>
          </cell>
          <cell r="BO41">
            <v>8.0000000000000002E-3</v>
          </cell>
          <cell r="BP41">
            <v>8.0000000000000002E-3</v>
          </cell>
          <cell r="BQ41">
            <v>8.0000000000000002E-3</v>
          </cell>
          <cell r="BR41">
            <v>8.0000000000000002E-3</v>
          </cell>
          <cell r="BS41">
            <v>8.0000000000000002E-3</v>
          </cell>
          <cell r="BT41" t="str">
            <v>CFE</v>
          </cell>
          <cell r="BU41" t="str">
            <v>INT</v>
          </cell>
          <cell r="BV41">
            <v>-453</v>
          </cell>
          <cell r="BX41">
            <v>0</v>
          </cell>
          <cell r="BY41">
            <v>6.1221263162311114E-2</v>
          </cell>
          <cell r="BZ41">
            <v>0</v>
          </cell>
          <cell r="CB41">
            <v>0</v>
          </cell>
          <cell r="CC41">
            <v>0</v>
          </cell>
          <cell r="CD41">
            <v>0</v>
          </cell>
          <cell r="CL41">
            <v>0</v>
          </cell>
          <cell r="CM41">
            <v>0</v>
          </cell>
          <cell r="CN41">
            <v>2030</v>
          </cell>
        </row>
        <row r="42">
          <cell r="A42">
            <v>1</v>
          </cell>
          <cell r="B42">
            <v>4</v>
          </cell>
          <cell r="D42">
            <v>-453</v>
          </cell>
          <cell r="F42" t="str">
            <v>Oriental I  7/</v>
          </cell>
          <cell r="H42" t="str">
            <v>CAR</v>
          </cell>
          <cell r="I42">
            <v>700</v>
          </cell>
          <cell r="J42">
            <v>700</v>
          </cell>
          <cell r="K42" t="str">
            <v>Abr</v>
          </cell>
          <cell r="L42">
            <v>2030</v>
          </cell>
          <cell r="M42" t="str">
            <v>ORI</v>
          </cell>
          <cell r="N42" t="str">
            <v>GRIJALVA</v>
          </cell>
          <cell r="O42" t="str">
            <v>TER</v>
          </cell>
          <cell r="P42">
            <v>47574</v>
          </cell>
          <cell r="Q42">
            <v>0</v>
          </cell>
          <cell r="R42">
            <v>48.650000000000006</v>
          </cell>
          <cell r="S42">
            <v>650.17404814421093</v>
          </cell>
          <cell r="T42">
            <v>6.4000000000000001E-2</v>
          </cell>
          <cell r="V42" t="str">
            <v>S</v>
          </cell>
          <cell r="W42" t="str">
            <v>VER</v>
          </cell>
          <cell r="X42">
            <v>7.6700000000000004E-2</v>
          </cell>
          <cell r="Y42">
            <v>7.6700000000000004E-2</v>
          </cell>
          <cell r="Z42">
            <v>7.6700000000000004E-2</v>
          </cell>
          <cell r="AA42">
            <v>7.6700000000000004E-2</v>
          </cell>
          <cell r="AB42">
            <v>7.6700000000000004E-2</v>
          </cell>
          <cell r="AC42">
            <v>7.6700000000000004E-2</v>
          </cell>
          <cell r="AD42">
            <v>7.6700000000000004E-2</v>
          </cell>
          <cell r="AE42">
            <v>7.6700000000000004E-2</v>
          </cell>
          <cell r="AF42">
            <v>7.6700000000000004E-2</v>
          </cell>
          <cell r="AG42">
            <v>7.6700000000000004E-2</v>
          </cell>
          <cell r="AH42">
            <v>7.6700000000000004E-2</v>
          </cell>
          <cell r="AI42">
            <v>7.6700000000000004E-2</v>
          </cell>
          <cell r="AJ42">
            <v>6.9500000000000006E-2</v>
          </cell>
          <cell r="AK42">
            <v>6.9500000000000006E-2</v>
          </cell>
          <cell r="AL42">
            <v>6.9500000000000006E-2</v>
          </cell>
          <cell r="AM42">
            <v>6.9500000000000006E-2</v>
          </cell>
          <cell r="AN42">
            <v>6.9500000000000006E-2</v>
          </cell>
          <cell r="AO42">
            <v>6.9500000000000006E-2</v>
          </cell>
          <cell r="AP42">
            <v>6.9500000000000006E-2</v>
          </cell>
          <cell r="AQ42">
            <v>6.9500000000000006E-2</v>
          </cell>
          <cell r="AR42">
            <v>6.9500000000000006E-2</v>
          </cell>
          <cell r="AS42">
            <v>6.9500000000000006E-2</v>
          </cell>
          <cell r="AT42">
            <v>6.9500000000000006E-2</v>
          </cell>
          <cell r="AU42">
            <v>6.9500000000000006E-2</v>
          </cell>
          <cell r="AV42">
            <v>7.6700000000000004E-2</v>
          </cell>
          <cell r="AW42">
            <v>7.6700000000000004E-2</v>
          </cell>
          <cell r="AX42">
            <v>7.6700000000000004E-2</v>
          </cell>
          <cell r="AY42">
            <v>7.6700000000000004E-2</v>
          </cell>
          <cell r="AZ42">
            <v>7.6700000000000004E-2</v>
          </cell>
          <cell r="BA42">
            <v>7.6700000000000004E-2</v>
          </cell>
          <cell r="BB42">
            <v>7.6700000000000004E-2</v>
          </cell>
          <cell r="BC42">
            <v>7.6700000000000004E-2</v>
          </cell>
          <cell r="BD42">
            <v>7.6700000000000004E-2</v>
          </cell>
          <cell r="BE42">
            <v>7.6700000000000004E-2</v>
          </cell>
          <cell r="BF42">
            <v>7.6700000000000004E-2</v>
          </cell>
          <cell r="BG42">
            <v>7.6700000000000004E-2</v>
          </cell>
          <cell r="BH42">
            <v>6.9500000000000006E-2</v>
          </cell>
          <cell r="BI42">
            <v>6.9500000000000006E-2</v>
          </cell>
          <cell r="BJ42">
            <v>6.9500000000000006E-2</v>
          </cell>
          <cell r="BK42">
            <v>6.9500000000000006E-2</v>
          </cell>
          <cell r="BL42">
            <v>6.9500000000000006E-2</v>
          </cell>
          <cell r="BM42">
            <v>6.9500000000000006E-2</v>
          </cell>
          <cell r="BN42">
            <v>6.9500000000000006E-2</v>
          </cell>
          <cell r="BO42">
            <v>6.9500000000000006E-2</v>
          </cell>
          <cell r="BP42">
            <v>6.9500000000000006E-2</v>
          </cell>
          <cell r="BQ42">
            <v>6.9500000000000006E-2</v>
          </cell>
          <cell r="BR42">
            <v>6.9500000000000006E-2</v>
          </cell>
          <cell r="BS42">
            <v>6.9500000000000006E-2</v>
          </cell>
          <cell r="BT42" t="str">
            <v>CFE</v>
          </cell>
          <cell r="BU42" t="str">
            <v>INT</v>
          </cell>
          <cell r="BV42">
            <v>-453</v>
          </cell>
          <cell r="BX42">
            <v>49.825951855789086</v>
          </cell>
          <cell r="BY42">
            <v>0</v>
          </cell>
          <cell r="BZ42">
            <v>0</v>
          </cell>
          <cell r="CB42">
            <v>655.20000000000005</v>
          </cell>
          <cell r="CC42">
            <v>700</v>
          </cell>
          <cell r="CD42">
            <v>700</v>
          </cell>
          <cell r="CL42">
            <v>0</v>
          </cell>
          <cell r="CM42">
            <v>0</v>
          </cell>
          <cell r="CN42">
            <v>2030</v>
          </cell>
        </row>
        <row r="43">
          <cell r="A43">
            <v>1</v>
          </cell>
          <cell r="B43">
            <v>4</v>
          </cell>
          <cell r="D43">
            <v>3867</v>
          </cell>
          <cell r="F43" t="str">
            <v>Noreste (Escobedo)   3/</v>
          </cell>
          <cell r="H43" t="str">
            <v>CC</v>
          </cell>
          <cell r="I43">
            <v>1034</v>
          </cell>
          <cell r="J43">
            <v>1034</v>
          </cell>
          <cell r="K43" t="str">
            <v>Abr</v>
          </cell>
          <cell r="L43">
            <v>2018</v>
          </cell>
          <cell r="M43" t="str">
            <v>NES</v>
          </cell>
          <cell r="N43" t="str">
            <v>MONTERREY</v>
          </cell>
          <cell r="O43" t="str">
            <v>TER</v>
          </cell>
          <cell r="P43">
            <v>43191</v>
          </cell>
          <cell r="Q43">
            <v>61.212800000000001</v>
          </cell>
          <cell r="R43">
            <v>32.467599999999997</v>
          </cell>
          <cell r="S43">
            <v>891.21734587892047</v>
          </cell>
          <cell r="T43">
            <v>2.7173913043477986E-2</v>
          </cell>
          <cell r="V43" t="str">
            <v>N</v>
          </cell>
          <cell r="W43" t="str">
            <v>NL</v>
          </cell>
          <cell r="X43">
            <v>7.6149999999999995E-2</v>
          </cell>
          <cell r="Y43">
            <v>7.6149999999999995E-2</v>
          </cell>
          <cell r="Z43">
            <v>7.1099999999999997E-2</v>
          </cell>
          <cell r="AA43">
            <v>7.6149999999999995E-2</v>
          </cell>
          <cell r="AB43">
            <v>6.0999999999999999E-2</v>
          </cell>
          <cell r="AC43">
            <v>6.0999999999999999E-2</v>
          </cell>
          <cell r="AD43">
            <v>6.0999999999999999E-2</v>
          </cell>
          <cell r="AE43">
            <v>6.0999999999999999E-2</v>
          </cell>
          <cell r="AF43">
            <v>7.1099999999999997E-2</v>
          </cell>
          <cell r="AG43">
            <v>7.6149999999999995E-2</v>
          </cell>
          <cell r="AH43">
            <v>7.6149999999999995E-2</v>
          </cell>
          <cell r="AI43">
            <v>7.1099999999999997E-2</v>
          </cell>
          <cell r="AJ43">
            <v>3.1399999999999997E-2</v>
          </cell>
          <cell r="AK43">
            <v>3.1399999999999997E-2</v>
          </cell>
          <cell r="AL43">
            <v>3.1399999999999997E-2</v>
          </cell>
          <cell r="AM43">
            <v>3.1399999999999997E-2</v>
          </cell>
          <cell r="AN43">
            <v>3.1399999999999997E-2</v>
          </cell>
          <cell r="AO43">
            <v>3.1399999999999997E-2</v>
          </cell>
          <cell r="AP43">
            <v>3.1399999999999997E-2</v>
          </cell>
          <cell r="AQ43">
            <v>3.1399999999999997E-2</v>
          </cell>
          <cell r="AR43">
            <v>3.1399999999999997E-2</v>
          </cell>
          <cell r="AS43">
            <v>3.1399999999999997E-2</v>
          </cell>
          <cell r="AT43">
            <v>3.1399999999999997E-2</v>
          </cell>
          <cell r="AU43">
            <v>3.1399999999999997E-2</v>
          </cell>
          <cell r="AV43">
            <v>7.6149999999999995E-2</v>
          </cell>
          <cell r="AW43">
            <v>7.6149999999999995E-2</v>
          </cell>
          <cell r="AX43">
            <v>7.1099999999999997E-2</v>
          </cell>
          <cell r="AY43">
            <v>7.6149999999999995E-2</v>
          </cell>
          <cell r="AZ43">
            <v>6.0999999999999999E-2</v>
          </cell>
          <cell r="BA43">
            <v>6.0999999999999999E-2</v>
          </cell>
          <cell r="BB43">
            <v>6.0999999999999999E-2</v>
          </cell>
          <cell r="BC43">
            <v>6.0999999999999999E-2</v>
          </cell>
          <cell r="BD43">
            <v>7.1099999999999997E-2</v>
          </cell>
          <cell r="BE43">
            <v>7.6149999999999995E-2</v>
          </cell>
          <cell r="BF43">
            <v>7.6149999999999995E-2</v>
          </cell>
          <cell r="BG43">
            <v>7.1099999999999997E-2</v>
          </cell>
          <cell r="BH43">
            <v>3.1399999999999997E-2</v>
          </cell>
          <cell r="BI43">
            <v>3.1399999999999997E-2</v>
          </cell>
          <cell r="BJ43">
            <v>3.1399999999999997E-2</v>
          </cell>
          <cell r="BK43">
            <v>3.1399999999999997E-2</v>
          </cell>
          <cell r="BL43">
            <v>3.1399999999999997E-2</v>
          </cell>
          <cell r="BM43">
            <v>3.1399999999999997E-2</v>
          </cell>
          <cell r="BN43">
            <v>3.1399999999999997E-2</v>
          </cell>
          <cell r="BO43">
            <v>3.1399999999999997E-2</v>
          </cell>
          <cell r="BP43">
            <v>3.1399999999999997E-2</v>
          </cell>
          <cell r="BQ43">
            <v>3.1399999999999997E-2</v>
          </cell>
          <cell r="BR43">
            <v>3.1399999999999997E-2</v>
          </cell>
          <cell r="BS43">
            <v>3.1399999999999997E-2</v>
          </cell>
          <cell r="BT43" t="str">
            <v>PEE</v>
          </cell>
          <cell r="BU43" t="str">
            <v>INT</v>
          </cell>
          <cell r="BV43">
            <v>3867</v>
          </cell>
          <cell r="BX43">
            <v>81.569854121079501</v>
          </cell>
          <cell r="BY43">
            <v>0</v>
          </cell>
          <cell r="BZ43">
            <v>0</v>
          </cell>
          <cell r="CB43">
            <v>1005.9021739130437</v>
          </cell>
          <cell r="CC43">
            <v>1034</v>
          </cell>
          <cell r="CD43">
            <v>1034</v>
          </cell>
          <cell r="CL43">
            <v>61.212800000000001</v>
          </cell>
          <cell r="CM43">
            <v>61.212800000000001</v>
          </cell>
          <cell r="CN43">
            <v>2018</v>
          </cell>
        </row>
        <row r="44">
          <cell r="A44">
            <v>1</v>
          </cell>
          <cell r="B44">
            <v>4</v>
          </cell>
          <cell r="D44">
            <v>2427</v>
          </cell>
          <cell r="F44" t="str">
            <v>Mérida   TG 3/</v>
          </cell>
          <cell r="H44" t="str">
            <v>TG</v>
          </cell>
          <cell r="I44">
            <v>169.4</v>
          </cell>
          <cell r="J44">
            <v>169.4</v>
          </cell>
          <cell r="K44" t="str">
            <v>Abr</v>
          </cell>
          <cell r="L44">
            <v>2022</v>
          </cell>
          <cell r="M44" t="str">
            <v>PEN</v>
          </cell>
          <cell r="N44" t="str">
            <v>MERIDA</v>
          </cell>
          <cell r="O44" t="str">
            <v>TER</v>
          </cell>
          <cell r="P44">
            <v>44652</v>
          </cell>
          <cell r="Q44">
            <v>7.6399400000000002</v>
          </cell>
          <cell r="R44">
            <v>3.3880000000000003</v>
          </cell>
          <cell r="S44">
            <v>149.70217965089904</v>
          </cell>
          <cell r="T44">
            <v>2.7777777777778154E-2</v>
          </cell>
          <cell r="V44" t="str">
            <v>S</v>
          </cell>
          <cell r="W44" t="str">
            <v>CAMP</v>
          </cell>
          <cell r="X44">
            <v>0.05</v>
          </cell>
          <cell r="Y44">
            <v>0.05</v>
          </cell>
          <cell r="Z44">
            <v>0.04</v>
          </cell>
          <cell r="AA44">
            <v>0.04</v>
          </cell>
          <cell r="AB44">
            <v>0.03</v>
          </cell>
          <cell r="AC44">
            <v>0.03</v>
          </cell>
          <cell r="AD44">
            <v>0.04</v>
          </cell>
          <cell r="AE44">
            <v>0.04</v>
          </cell>
          <cell r="AF44">
            <v>0.04</v>
          </cell>
          <cell r="AG44">
            <v>0.03</v>
          </cell>
          <cell r="AH44">
            <v>0.04</v>
          </cell>
          <cell r="AI44">
            <v>0.04</v>
          </cell>
          <cell r="AJ44">
            <v>0.02</v>
          </cell>
          <cell r="AK44">
            <v>0.02</v>
          </cell>
          <cell r="AL44">
            <v>0.02</v>
          </cell>
          <cell r="AM44">
            <v>0.02</v>
          </cell>
          <cell r="AN44">
            <v>0.02</v>
          </cell>
          <cell r="AO44">
            <v>0.02</v>
          </cell>
          <cell r="AP44">
            <v>0.02</v>
          </cell>
          <cell r="AQ44">
            <v>0.02</v>
          </cell>
          <cell r="AR44">
            <v>0.02</v>
          </cell>
          <cell r="AS44">
            <v>0.02</v>
          </cell>
          <cell r="AT44">
            <v>0.02</v>
          </cell>
          <cell r="AU44">
            <v>0.02</v>
          </cell>
          <cell r="AV44">
            <v>0.05</v>
          </cell>
          <cell r="AW44">
            <v>0.05</v>
          </cell>
          <cell r="AX44">
            <v>0.04</v>
          </cell>
          <cell r="AY44">
            <v>0.04</v>
          </cell>
          <cell r="AZ44">
            <v>0.03</v>
          </cell>
          <cell r="BA44">
            <v>0.03</v>
          </cell>
          <cell r="BB44">
            <v>0.04</v>
          </cell>
          <cell r="BC44">
            <v>0.04</v>
          </cell>
          <cell r="BD44">
            <v>0.04</v>
          </cell>
          <cell r="BE44">
            <v>0.03</v>
          </cell>
          <cell r="BF44">
            <v>0.04</v>
          </cell>
          <cell r="BG44">
            <v>0.04</v>
          </cell>
          <cell r="BH44">
            <v>0.02</v>
          </cell>
          <cell r="BI44">
            <v>0.02</v>
          </cell>
          <cell r="BJ44">
            <v>0.02</v>
          </cell>
          <cell r="BK44">
            <v>0.02</v>
          </cell>
          <cell r="BL44">
            <v>0.02</v>
          </cell>
          <cell r="BM44">
            <v>0.02</v>
          </cell>
          <cell r="BN44">
            <v>0.02</v>
          </cell>
          <cell r="BO44">
            <v>0.02</v>
          </cell>
          <cell r="BP44">
            <v>0.02</v>
          </cell>
          <cell r="BQ44">
            <v>0.02</v>
          </cell>
          <cell r="BR44">
            <v>0.02</v>
          </cell>
          <cell r="BS44">
            <v>0.02</v>
          </cell>
          <cell r="BT44" t="str">
            <v>CFE</v>
          </cell>
          <cell r="BU44" t="str">
            <v>INT</v>
          </cell>
          <cell r="BV44">
            <v>2427</v>
          </cell>
          <cell r="BX44">
            <v>12.057880349100959</v>
          </cell>
          <cell r="BY44">
            <v>0</v>
          </cell>
          <cell r="BZ44">
            <v>0</v>
          </cell>
          <cell r="CB44">
            <v>164.6944444444444</v>
          </cell>
          <cell r="CC44">
            <v>169.4</v>
          </cell>
          <cell r="CD44">
            <v>169.4</v>
          </cell>
          <cell r="CL44">
            <v>7.6399400000000002</v>
          </cell>
          <cell r="CM44">
            <v>7.6399400000000002</v>
          </cell>
          <cell r="CN44">
            <v>2022</v>
          </cell>
        </row>
        <row r="45">
          <cell r="A45">
            <v>1</v>
          </cell>
          <cell r="B45">
            <v>4</v>
          </cell>
          <cell r="D45">
            <v>987</v>
          </cell>
          <cell r="E45" t="str">
            <v>C</v>
          </cell>
          <cell r="F45" t="str">
            <v>Pacífico II</v>
          </cell>
          <cell r="H45" t="str">
            <v>NGL</v>
          </cell>
          <cell r="I45">
            <v>700</v>
          </cell>
          <cell r="J45">
            <v>700</v>
          </cell>
          <cell r="K45" t="str">
            <v>Abr</v>
          </cell>
          <cell r="L45">
            <v>2026</v>
          </cell>
          <cell r="M45" t="str">
            <v>CEN</v>
          </cell>
          <cell r="N45" t="str">
            <v>LCARDENAS</v>
          </cell>
          <cell r="O45" t="str">
            <v>TER</v>
          </cell>
          <cell r="P45">
            <v>46113</v>
          </cell>
          <cell r="Q45">
            <v>57.19</v>
          </cell>
          <cell r="R45">
            <v>30.799999999999997</v>
          </cell>
          <cell r="S45">
            <v>637.12788348646768</v>
          </cell>
          <cell r="T45">
            <v>0.16</v>
          </cell>
          <cell r="V45" t="str">
            <v>S</v>
          </cell>
          <cell r="W45" t="str">
            <v>VER</v>
          </cell>
          <cell r="X45">
            <v>6.0999999999999999E-2</v>
          </cell>
          <cell r="Y45">
            <v>6.0999999999999999E-2</v>
          </cell>
          <cell r="Z45">
            <v>5.6000000000000001E-2</v>
          </cell>
          <cell r="AA45">
            <v>6.0999999999999999E-2</v>
          </cell>
          <cell r="AB45">
            <v>4.5999999999999999E-2</v>
          </cell>
          <cell r="AC45">
            <v>4.5999999999999999E-2</v>
          </cell>
          <cell r="AD45">
            <v>4.5999999999999999E-2</v>
          </cell>
          <cell r="AE45">
            <v>4.5999999999999999E-2</v>
          </cell>
          <cell r="AF45">
            <v>5.6000000000000001E-2</v>
          </cell>
          <cell r="AG45">
            <v>6.0999999999999999E-2</v>
          </cell>
          <cell r="AH45">
            <v>6.0999999999999999E-2</v>
          </cell>
          <cell r="AI45">
            <v>5.6000000000000001E-2</v>
          </cell>
          <cell r="AJ45">
            <v>4.3999999999999997E-2</v>
          </cell>
          <cell r="AK45">
            <v>4.3999999999999997E-2</v>
          </cell>
          <cell r="AL45">
            <v>4.3999999999999997E-2</v>
          </cell>
          <cell r="AM45">
            <v>4.3999999999999997E-2</v>
          </cell>
          <cell r="AN45">
            <v>4.3999999999999997E-2</v>
          </cell>
          <cell r="AO45">
            <v>4.3999999999999997E-2</v>
          </cell>
          <cell r="AP45">
            <v>4.3999999999999997E-2</v>
          </cell>
          <cell r="AQ45">
            <v>4.3999999999999997E-2</v>
          </cell>
          <cell r="AR45">
            <v>4.3999999999999997E-2</v>
          </cell>
          <cell r="AS45">
            <v>4.3999999999999997E-2</v>
          </cell>
          <cell r="AT45">
            <v>4.3999999999999997E-2</v>
          </cell>
          <cell r="AU45">
            <v>4.3999999999999997E-2</v>
          </cell>
          <cell r="AV45">
            <v>6.0999999999999999E-2</v>
          </cell>
          <cell r="AW45">
            <v>6.0999999999999999E-2</v>
          </cell>
          <cell r="AX45">
            <v>5.6000000000000001E-2</v>
          </cell>
          <cell r="AY45">
            <v>6.0999999999999999E-2</v>
          </cell>
          <cell r="AZ45">
            <v>4.5999999999999999E-2</v>
          </cell>
          <cell r="BA45">
            <v>4.5999999999999999E-2</v>
          </cell>
          <cell r="BB45">
            <v>4.5999999999999999E-2</v>
          </cell>
          <cell r="BC45">
            <v>4.5999999999999999E-2</v>
          </cell>
          <cell r="BD45">
            <v>5.6000000000000001E-2</v>
          </cell>
          <cell r="BE45">
            <v>6.0999999999999999E-2</v>
          </cell>
          <cell r="BF45">
            <v>6.0999999999999999E-2</v>
          </cell>
          <cell r="BG45">
            <v>5.6000000000000001E-2</v>
          </cell>
          <cell r="BH45">
            <v>4.3999999999999997E-2</v>
          </cell>
          <cell r="BI45">
            <v>4.3999999999999997E-2</v>
          </cell>
          <cell r="BJ45">
            <v>4.3999999999999997E-2</v>
          </cell>
          <cell r="BK45">
            <v>4.3999999999999997E-2</v>
          </cell>
          <cell r="BL45">
            <v>4.3999999999999997E-2</v>
          </cell>
          <cell r="BM45">
            <v>4.3999999999999997E-2</v>
          </cell>
          <cell r="BN45">
            <v>4.3999999999999997E-2</v>
          </cell>
          <cell r="BO45">
            <v>4.3999999999999997E-2</v>
          </cell>
          <cell r="BP45">
            <v>4.3999999999999997E-2</v>
          </cell>
          <cell r="BQ45">
            <v>4.3999999999999997E-2</v>
          </cell>
          <cell r="BR45">
            <v>4.3999999999999997E-2</v>
          </cell>
          <cell r="BS45">
            <v>4.3999999999999997E-2</v>
          </cell>
          <cell r="BT45" t="str">
            <v>CFE</v>
          </cell>
          <cell r="BU45" t="str">
            <v>INT</v>
          </cell>
          <cell r="BV45">
            <v>987</v>
          </cell>
          <cell r="BX45">
            <v>5.6821165135322271</v>
          </cell>
          <cell r="BZ45">
            <v>0</v>
          </cell>
          <cell r="CB45">
            <v>588</v>
          </cell>
          <cell r="CC45">
            <v>700</v>
          </cell>
          <cell r="CD45">
            <v>700</v>
          </cell>
          <cell r="CL45">
            <v>54.6</v>
          </cell>
          <cell r="CM45">
            <v>57.19</v>
          </cell>
          <cell r="CN45">
            <v>2026</v>
          </cell>
        </row>
        <row r="46">
          <cell r="A46">
            <v>1</v>
          </cell>
          <cell r="B46">
            <v>4</v>
          </cell>
          <cell r="D46">
            <v>2787</v>
          </cell>
          <cell r="F46" t="str">
            <v>Eólica I</v>
          </cell>
          <cell r="H46" t="str">
            <v>EOL</v>
          </cell>
          <cell r="I46">
            <v>200</v>
          </cell>
          <cell r="J46">
            <v>200</v>
          </cell>
          <cell r="K46" t="str">
            <v>Abr</v>
          </cell>
          <cell r="L46">
            <v>2021</v>
          </cell>
          <cell r="M46" t="str">
            <v>NES</v>
          </cell>
          <cell r="N46" t="str">
            <v>REYNOSA</v>
          </cell>
          <cell r="O46" t="str">
            <v>EOL</v>
          </cell>
          <cell r="P46">
            <v>44287</v>
          </cell>
          <cell r="Q46">
            <v>0</v>
          </cell>
          <cell r="R46">
            <v>10.64</v>
          </cell>
          <cell r="S46">
            <v>20</v>
          </cell>
          <cell r="T46">
            <v>1.3806706114398574E-2</v>
          </cell>
          <cell r="V46" t="str">
            <v>S</v>
          </cell>
          <cell r="W46" t="str">
            <v>OAX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0.53200000000000003</v>
          </cell>
          <cell r="AK46">
            <v>0.53200000000000003</v>
          </cell>
          <cell r="AL46">
            <v>0.53200000000000003</v>
          </cell>
          <cell r="AM46">
            <v>0.53200000000000003</v>
          </cell>
          <cell r="AN46">
            <v>0.53200000000000003</v>
          </cell>
          <cell r="AO46">
            <v>0.53200000000000003</v>
          </cell>
          <cell r="AP46">
            <v>0.53200000000000003</v>
          </cell>
          <cell r="AQ46">
            <v>0.53200000000000003</v>
          </cell>
          <cell r="AR46">
            <v>0.53200000000000003</v>
          </cell>
          <cell r="AS46">
            <v>0.53200000000000003</v>
          </cell>
          <cell r="AT46">
            <v>0.53200000000000003</v>
          </cell>
          <cell r="AU46">
            <v>0.53200000000000003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0.53200000000000003</v>
          </cell>
          <cell r="BI46">
            <v>0.53200000000000003</v>
          </cell>
          <cell r="BJ46">
            <v>0.53200000000000003</v>
          </cell>
          <cell r="BK46">
            <v>0.53200000000000003</v>
          </cell>
          <cell r="BL46">
            <v>0.53200000000000003</v>
          </cell>
          <cell r="BM46">
            <v>0.53200000000000003</v>
          </cell>
          <cell r="BN46">
            <v>0.53200000000000003</v>
          </cell>
          <cell r="BO46">
            <v>0.53200000000000003</v>
          </cell>
          <cell r="BP46">
            <v>0.53200000000000003</v>
          </cell>
          <cell r="BQ46">
            <v>0.53200000000000003</v>
          </cell>
          <cell r="BR46">
            <v>0.53200000000000003</v>
          </cell>
          <cell r="BS46">
            <v>0.53200000000000003</v>
          </cell>
          <cell r="BT46" t="str">
            <v>CFE</v>
          </cell>
          <cell r="BU46" t="str">
            <v>INT</v>
          </cell>
          <cell r="BV46">
            <v>2787</v>
          </cell>
          <cell r="BX46">
            <v>0</v>
          </cell>
          <cell r="BY46">
            <v>0.9</v>
          </cell>
          <cell r="BZ46">
            <v>180</v>
          </cell>
          <cell r="CB46">
            <v>197.23865877712029</v>
          </cell>
          <cell r="CC46">
            <v>200</v>
          </cell>
          <cell r="CD46">
            <v>200</v>
          </cell>
          <cell r="CL46">
            <v>0</v>
          </cell>
          <cell r="CM46">
            <v>0</v>
          </cell>
          <cell r="CN46">
            <v>2021</v>
          </cell>
        </row>
        <row r="48">
          <cell r="A48">
            <v>1</v>
          </cell>
          <cell r="B48">
            <v>4</v>
          </cell>
          <cell r="D48">
            <v>2427</v>
          </cell>
          <cell r="F48" t="str">
            <v>Eólica II</v>
          </cell>
          <cell r="H48" t="str">
            <v>EOL</v>
          </cell>
          <cell r="I48">
            <v>200</v>
          </cell>
          <cell r="J48">
            <v>200</v>
          </cell>
          <cell r="K48" t="str">
            <v>Abr</v>
          </cell>
          <cell r="L48">
            <v>2022</v>
          </cell>
          <cell r="M48" t="str">
            <v>ORI</v>
          </cell>
          <cell r="N48" t="str">
            <v>TEMASCAL</v>
          </cell>
          <cell r="O48" t="str">
            <v>EOL</v>
          </cell>
          <cell r="P48">
            <v>44652</v>
          </cell>
          <cell r="Q48">
            <v>0</v>
          </cell>
          <cell r="R48">
            <v>10.64</v>
          </cell>
          <cell r="S48">
            <v>20</v>
          </cell>
          <cell r="T48">
            <v>1.3806706114398574E-2</v>
          </cell>
          <cell r="V48" t="str">
            <v>S</v>
          </cell>
          <cell r="W48" t="str">
            <v>OAX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0.53200000000000003</v>
          </cell>
          <cell r="AK48">
            <v>0.53200000000000003</v>
          </cell>
          <cell r="AL48">
            <v>0.53200000000000003</v>
          </cell>
          <cell r="AM48">
            <v>0.53200000000000003</v>
          </cell>
          <cell r="AN48">
            <v>0.53200000000000003</v>
          </cell>
          <cell r="AO48">
            <v>0.53200000000000003</v>
          </cell>
          <cell r="AP48">
            <v>0.53200000000000003</v>
          </cell>
          <cell r="AQ48">
            <v>0.53200000000000003</v>
          </cell>
          <cell r="AR48">
            <v>0.53200000000000003</v>
          </cell>
          <cell r="AS48">
            <v>0.53200000000000003</v>
          </cell>
          <cell r="AT48">
            <v>0.53200000000000003</v>
          </cell>
          <cell r="AU48">
            <v>0.53200000000000003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0.53200000000000003</v>
          </cell>
          <cell r="BI48">
            <v>0.53200000000000003</v>
          </cell>
          <cell r="BJ48">
            <v>0.53200000000000003</v>
          </cell>
          <cell r="BK48">
            <v>0.53200000000000003</v>
          </cell>
          <cell r="BL48">
            <v>0.53200000000000003</v>
          </cell>
          <cell r="BM48">
            <v>0.53200000000000003</v>
          </cell>
          <cell r="BN48">
            <v>0.53200000000000003</v>
          </cell>
          <cell r="BO48">
            <v>0.53200000000000003</v>
          </cell>
          <cell r="BP48">
            <v>0.53200000000000003</v>
          </cell>
          <cell r="BQ48">
            <v>0.53200000000000003</v>
          </cell>
          <cell r="BR48">
            <v>0.53200000000000003</v>
          </cell>
          <cell r="BS48">
            <v>0.53200000000000003</v>
          </cell>
          <cell r="BT48" t="str">
            <v>CFE</v>
          </cell>
          <cell r="BU48" t="str">
            <v>INT</v>
          </cell>
          <cell r="BV48">
            <v>2427</v>
          </cell>
          <cell r="BX48">
            <v>0</v>
          </cell>
          <cell r="BY48">
            <v>0.9</v>
          </cell>
          <cell r="BZ48">
            <v>180</v>
          </cell>
          <cell r="CB48">
            <v>197.23865877712029</v>
          </cell>
          <cell r="CC48">
            <v>200</v>
          </cell>
          <cell r="CD48">
            <v>200</v>
          </cell>
          <cell r="CL48">
            <v>0</v>
          </cell>
          <cell r="CM48">
            <v>0</v>
          </cell>
          <cell r="CN48">
            <v>2022</v>
          </cell>
        </row>
        <row r="49">
          <cell r="A49">
            <v>1</v>
          </cell>
          <cell r="B49">
            <v>4</v>
          </cell>
          <cell r="D49">
            <v>2067</v>
          </cell>
          <cell r="F49" t="str">
            <v>Eólica III</v>
          </cell>
          <cell r="H49" t="str">
            <v>EOL</v>
          </cell>
          <cell r="I49">
            <v>200</v>
          </cell>
          <cell r="J49">
            <v>200</v>
          </cell>
          <cell r="K49" t="str">
            <v>Abr</v>
          </cell>
          <cell r="L49">
            <v>2023</v>
          </cell>
          <cell r="M49" t="str">
            <v>NTE</v>
          </cell>
          <cell r="N49" t="str">
            <v>LAGUNA</v>
          </cell>
          <cell r="O49" t="str">
            <v>EOL</v>
          </cell>
          <cell r="P49">
            <v>45017</v>
          </cell>
          <cell r="Q49">
            <v>0</v>
          </cell>
          <cell r="R49">
            <v>10.64</v>
          </cell>
          <cell r="S49">
            <v>20</v>
          </cell>
          <cell r="T49">
            <v>1.3806706114398574E-2</v>
          </cell>
          <cell r="V49" t="str">
            <v>S</v>
          </cell>
          <cell r="W49" t="str">
            <v>OAX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0.53200000000000003</v>
          </cell>
          <cell r="AK49">
            <v>0.53200000000000003</v>
          </cell>
          <cell r="AL49">
            <v>0.53200000000000003</v>
          </cell>
          <cell r="AM49">
            <v>0.53200000000000003</v>
          </cell>
          <cell r="AN49">
            <v>0.53200000000000003</v>
          </cell>
          <cell r="AO49">
            <v>0.53200000000000003</v>
          </cell>
          <cell r="AP49">
            <v>0.53200000000000003</v>
          </cell>
          <cell r="AQ49">
            <v>0.53200000000000003</v>
          </cell>
          <cell r="AR49">
            <v>0.53200000000000003</v>
          </cell>
          <cell r="AS49">
            <v>0.53200000000000003</v>
          </cell>
          <cell r="AT49">
            <v>0.53200000000000003</v>
          </cell>
          <cell r="AU49">
            <v>0.53200000000000003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0.53200000000000003</v>
          </cell>
          <cell r="BI49">
            <v>0.53200000000000003</v>
          </cell>
          <cell r="BJ49">
            <v>0.53200000000000003</v>
          </cell>
          <cell r="BK49">
            <v>0.53200000000000003</v>
          </cell>
          <cell r="BL49">
            <v>0.53200000000000003</v>
          </cell>
          <cell r="BM49">
            <v>0.53200000000000003</v>
          </cell>
          <cell r="BN49">
            <v>0.53200000000000003</v>
          </cell>
          <cell r="BO49">
            <v>0.53200000000000003</v>
          </cell>
          <cell r="BP49">
            <v>0.53200000000000003</v>
          </cell>
          <cell r="BQ49">
            <v>0.53200000000000003</v>
          </cell>
          <cell r="BR49">
            <v>0.53200000000000003</v>
          </cell>
          <cell r="BS49">
            <v>0.53200000000000003</v>
          </cell>
          <cell r="BT49" t="str">
            <v>CFE</v>
          </cell>
          <cell r="BU49" t="str">
            <v>INT</v>
          </cell>
          <cell r="BV49">
            <v>2067</v>
          </cell>
          <cell r="BX49">
            <v>0</v>
          </cell>
          <cell r="BY49">
            <v>0.9</v>
          </cell>
          <cell r="BZ49">
            <v>180</v>
          </cell>
          <cell r="CB49">
            <v>197.23865877712029</v>
          </cell>
          <cell r="CC49">
            <v>200</v>
          </cell>
          <cell r="CD49">
            <v>200</v>
          </cell>
          <cell r="CL49">
            <v>0</v>
          </cell>
          <cell r="CM49">
            <v>0</v>
          </cell>
          <cell r="CN49">
            <v>2023</v>
          </cell>
        </row>
        <row r="50">
          <cell r="A50">
            <v>1</v>
          </cell>
          <cell r="B50">
            <v>4</v>
          </cell>
          <cell r="D50">
            <v>2067</v>
          </cell>
          <cell r="F50" t="str">
            <v>Baja California V (Mexicali)  2/  3/</v>
          </cell>
          <cell r="H50" t="str">
            <v>CC</v>
          </cell>
          <cell r="I50">
            <v>522</v>
          </cell>
          <cell r="J50">
            <v>522</v>
          </cell>
          <cell r="K50" t="str">
            <v>Abr</v>
          </cell>
          <cell r="L50">
            <v>2023</v>
          </cell>
          <cell r="M50" t="str">
            <v>BC</v>
          </cell>
          <cell r="N50" t="str">
            <v>MEXICALI</v>
          </cell>
          <cell r="O50" t="str">
            <v>TER</v>
          </cell>
          <cell r="P50">
            <v>45017</v>
          </cell>
          <cell r="Q50">
            <v>30.9024</v>
          </cell>
          <cell r="R50">
            <v>22.968</v>
          </cell>
          <cell r="S50">
            <v>451.94760000000002</v>
          </cell>
          <cell r="T50">
            <v>3.7999999999999999E-2</v>
          </cell>
          <cell r="V50" t="str">
            <v>N</v>
          </cell>
          <cell r="W50" t="str">
            <v>BC</v>
          </cell>
          <cell r="X50">
            <v>5.6000000000000001E-2</v>
          </cell>
          <cell r="Y50">
            <v>5.6000000000000001E-2</v>
          </cell>
          <cell r="Z50">
            <v>5.6000000000000001E-2</v>
          </cell>
          <cell r="AA50">
            <v>5.6000000000000001E-2</v>
          </cell>
          <cell r="AB50">
            <v>5.6000000000000001E-2</v>
          </cell>
          <cell r="AC50">
            <v>5.6000000000000001E-2</v>
          </cell>
          <cell r="AD50">
            <v>5.6000000000000001E-2</v>
          </cell>
          <cell r="AE50">
            <v>5.6000000000000001E-2</v>
          </cell>
          <cell r="AF50">
            <v>5.6000000000000001E-2</v>
          </cell>
          <cell r="AG50">
            <v>5.6000000000000001E-2</v>
          </cell>
          <cell r="AH50">
            <v>5.6000000000000001E-2</v>
          </cell>
          <cell r="AI50">
            <v>5.6000000000000001E-2</v>
          </cell>
          <cell r="AJ50">
            <v>4.3999999999999997E-2</v>
          </cell>
          <cell r="AK50">
            <v>4.3999999999999997E-2</v>
          </cell>
          <cell r="AL50">
            <v>4.3999999999999997E-2</v>
          </cell>
          <cell r="AM50">
            <v>4.3999999999999997E-2</v>
          </cell>
          <cell r="AN50">
            <v>4.3999999999999997E-2</v>
          </cell>
          <cell r="AO50">
            <v>4.3999999999999997E-2</v>
          </cell>
          <cell r="AP50">
            <v>4.3999999999999997E-2</v>
          </cell>
          <cell r="AQ50">
            <v>4.3999999999999997E-2</v>
          </cell>
          <cell r="AR50">
            <v>4.3999999999999997E-2</v>
          </cell>
          <cell r="AS50">
            <v>4.3999999999999997E-2</v>
          </cell>
          <cell r="AT50">
            <v>4.3999999999999997E-2</v>
          </cell>
          <cell r="AU50">
            <v>4.3999999999999997E-2</v>
          </cell>
          <cell r="AV50">
            <v>5.6000000000000001E-2</v>
          </cell>
          <cell r="AW50">
            <v>5.6000000000000001E-2</v>
          </cell>
          <cell r="AX50">
            <v>5.6000000000000001E-2</v>
          </cell>
          <cell r="AY50">
            <v>5.6000000000000001E-2</v>
          </cell>
          <cell r="AZ50">
            <v>5.6000000000000001E-2</v>
          </cell>
          <cell r="BA50">
            <v>5.6000000000000001E-2</v>
          </cell>
          <cell r="BB50">
            <v>5.6000000000000001E-2</v>
          </cell>
          <cell r="BC50">
            <v>5.6000000000000001E-2</v>
          </cell>
          <cell r="BD50">
            <v>5.6000000000000001E-2</v>
          </cell>
          <cell r="BE50">
            <v>5.6000000000000001E-2</v>
          </cell>
          <cell r="BF50">
            <v>5.6000000000000001E-2</v>
          </cell>
          <cell r="BG50">
            <v>5.6000000000000001E-2</v>
          </cell>
          <cell r="BH50">
            <v>4.3999999999999997E-2</v>
          </cell>
          <cell r="BI50">
            <v>4.3999999999999997E-2</v>
          </cell>
          <cell r="BJ50">
            <v>4.3999999999999997E-2</v>
          </cell>
          <cell r="BK50">
            <v>4.3999999999999997E-2</v>
          </cell>
          <cell r="BL50">
            <v>4.3999999999999997E-2</v>
          </cell>
          <cell r="BM50">
            <v>4.3999999999999997E-2</v>
          </cell>
          <cell r="BN50">
            <v>4.3999999999999997E-2</v>
          </cell>
          <cell r="BO50">
            <v>4.3999999999999997E-2</v>
          </cell>
          <cell r="BP50">
            <v>4.3999999999999997E-2</v>
          </cell>
          <cell r="BQ50">
            <v>4.3999999999999997E-2</v>
          </cell>
          <cell r="BR50">
            <v>4.3999999999999997E-2</v>
          </cell>
          <cell r="BS50">
            <v>4.3999999999999997E-2</v>
          </cell>
          <cell r="BT50" t="str">
            <v>CFE</v>
          </cell>
          <cell r="BU50" t="str">
            <v>BC</v>
          </cell>
          <cell r="BV50">
            <v>2067</v>
          </cell>
          <cell r="BX50">
            <v>39.15</v>
          </cell>
          <cell r="BY50">
            <v>0</v>
          </cell>
          <cell r="BZ50">
            <v>0</v>
          </cell>
          <cell r="CB50">
            <v>502.16399999999999</v>
          </cell>
          <cell r="CC50">
            <v>522</v>
          </cell>
          <cell r="CD50">
            <v>522</v>
          </cell>
          <cell r="CL50">
            <v>30.9024</v>
          </cell>
          <cell r="CM50">
            <v>30.9024</v>
          </cell>
          <cell r="CN50">
            <v>2023</v>
          </cell>
        </row>
        <row r="51">
          <cell r="A51">
            <v>1</v>
          </cell>
          <cell r="B51">
            <v>4</v>
          </cell>
          <cell r="D51">
            <v>-453</v>
          </cell>
          <cell r="F51" t="str">
            <v>Central  III  (Tula) 6/</v>
          </cell>
          <cell r="H51" t="str">
            <v>CC</v>
          </cell>
          <cell r="I51">
            <v>1160</v>
          </cell>
          <cell r="J51">
            <v>1160</v>
          </cell>
          <cell r="K51" t="str">
            <v>Abr</v>
          </cell>
          <cell r="L51">
            <v>2030</v>
          </cell>
          <cell r="M51" t="str">
            <v>CEN</v>
          </cell>
          <cell r="N51" t="str">
            <v>CENTRAL</v>
          </cell>
          <cell r="O51" t="str">
            <v>TER</v>
          </cell>
          <cell r="P51">
            <v>47574</v>
          </cell>
          <cell r="Q51">
            <v>0</v>
          </cell>
          <cell r="R51">
            <v>23.2</v>
          </cell>
          <cell r="S51">
            <v>1068.4902990517871</v>
          </cell>
          <cell r="T51">
            <v>2.6622296173044731E-2</v>
          </cell>
          <cell r="V51" t="str">
            <v>S</v>
          </cell>
          <cell r="W51" t="str">
            <v>MEX</v>
          </cell>
          <cell r="X51">
            <v>0.04</v>
          </cell>
          <cell r="Y51">
            <v>0.04</v>
          </cell>
          <cell r="Z51">
            <v>0.04</v>
          </cell>
          <cell r="AA51">
            <v>0.04</v>
          </cell>
          <cell r="AB51">
            <v>0.04</v>
          </cell>
          <cell r="AC51">
            <v>0.04</v>
          </cell>
          <cell r="AD51">
            <v>0.04</v>
          </cell>
          <cell r="AE51">
            <v>0.04</v>
          </cell>
          <cell r="AF51">
            <v>0.04</v>
          </cell>
          <cell r="AG51">
            <v>0.04</v>
          </cell>
          <cell r="AH51">
            <v>0.04</v>
          </cell>
          <cell r="AI51">
            <v>0.04</v>
          </cell>
          <cell r="AJ51">
            <v>0.02</v>
          </cell>
          <cell r="AK51">
            <v>0.02</v>
          </cell>
          <cell r="AL51">
            <v>0.02</v>
          </cell>
          <cell r="AM51">
            <v>0.02</v>
          </cell>
          <cell r="AN51">
            <v>0.02</v>
          </cell>
          <cell r="AO51">
            <v>0.02</v>
          </cell>
          <cell r="AP51">
            <v>0.02</v>
          </cell>
          <cell r="AQ51">
            <v>0.02</v>
          </cell>
          <cell r="AR51">
            <v>0.02</v>
          </cell>
          <cell r="AS51">
            <v>0.02</v>
          </cell>
          <cell r="AT51">
            <v>0.02</v>
          </cell>
          <cell r="AU51">
            <v>0.02</v>
          </cell>
          <cell r="AV51">
            <v>0.04</v>
          </cell>
          <cell r="AW51">
            <v>0.04</v>
          </cell>
          <cell r="AX51">
            <v>0.04</v>
          </cell>
          <cell r="AY51">
            <v>0.04</v>
          </cell>
          <cell r="AZ51">
            <v>0.04</v>
          </cell>
          <cell r="BA51">
            <v>0.04</v>
          </cell>
          <cell r="BB51">
            <v>0.04</v>
          </cell>
          <cell r="BC51">
            <v>0.04</v>
          </cell>
          <cell r="BD51">
            <v>0.04</v>
          </cell>
          <cell r="BE51">
            <v>0.04</v>
          </cell>
          <cell r="BF51">
            <v>0.04</v>
          </cell>
          <cell r="BG51">
            <v>0.04</v>
          </cell>
          <cell r="BH51">
            <v>0.02</v>
          </cell>
          <cell r="BI51">
            <v>0.02</v>
          </cell>
          <cell r="BJ51">
            <v>0.02</v>
          </cell>
          <cell r="BK51">
            <v>0.02</v>
          </cell>
          <cell r="BL51">
            <v>0.02</v>
          </cell>
          <cell r="BM51">
            <v>0.02</v>
          </cell>
          <cell r="BN51">
            <v>0.02</v>
          </cell>
          <cell r="BO51">
            <v>0.02</v>
          </cell>
          <cell r="BP51">
            <v>0.02</v>
          </cell>
          <cell r="BQ51">
            <v>0.02</v>
          </cell>
          <cell r="BR51">
            <v>0.02</v>
          </cell>
          <cell r="BS51">
            <v>0.02</v>
          </cell>
          <cell r="BT51" t="str">
            <v>PEE</v>
          </cell>
          <cell r="BU51" t="str">
            <v>INT</v>
          </cell>
          <cell r="BV51">
            <v>-453</v>
          </cell>
          <cell r="BX51">
            <v>91.509700948212981</v>
          </cell>
          <cell r="BY51">
            <v>0</v>
          </cell>
          <cell r="BZ51">
            <v>0</v>
          </cell>
          <cell r="CB51">
            <v>1129.118136439268</v>
          </cell>
          <cell r="CC51">
            <v>1160</v>
          </cell>
          <cell r="CD51">
            <v>1160</v>
          </cell>
          <cell r="CL51">
            <v>0</v>
          </cell>
          <cell r="CM51">
            <v>0</v>
          </cell>
          <cell r="CN51">
            <v>2030</v>
          </cell>
        </row>
        <row r="52">
          <cell r="A52">
            <v>1</v>
          </cell>
          <cell r="B52">
            <v>4</v>
          </cell>
          <cell r="D52">
            <v>1707</v>
          </cell>
          <cell r="F52" t="str">
            <v>Eólica IV</v>
          </cell>
          <cell r="H52" t="str">
            <v>EOL</v>
          </cell>
          <cell r="I52">
            <v>200</v>
          </cell>
          <cell r="J52">
            <v>200</v>
          </cell>
          <cell r="K52" t="str">
            <v>Abr</v>
          </cell>
          <cell r="L52">
            <v>2024</v>
          </cell>
          <cell r="M52" t="str">
            <v>ORI</v>
          </cell>
          <cell r="N52" t="str">
            <v>TEMASCAL</v>
          </cell>
          <cell r="O52" t="str">
            <v>EOL</v>
          </cell>
          <cell r="P52">
            <v>45383</v>
          </cell>
          <cell r="Q52">
            <v>0</v>
          </cell>
          <cell r="R52">
            <v>10.64</v>
          </cell>
          <cell r="S52">
            <v>20</v>
          </cell>
          <cell r="T52">
            <v>1.3806706114398574E-2</v>
          </cell>
          <cell r="V52" t="str">
            <v>S</v>
          </cell>
          <cell r="W52" t="str">
            <v>OAX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0.53200000000000003</v>
          </cell>
          <cell r="AK52">
            <v>0.53200000000000003</v>
          </cell>
          <cell r="AL52">
            <v>0.53200000000000003</v>
          </cell>
          <cell r="AM52">
            <v>0.53200000000000003</v>
          </cell>
          <cell r="AN52">
            <v>0.53200000000000003</v>
          </cell>
          <cell r="AO52">
            <v>0.53200000000000003</v>
          </cell>
          <cell r="AP52">
            <v>0.53200000000000003</v>
          </cell>
          <cell r="AQ52">
            <v>0.53200000000000003</v>
          </cell>
          <cell r="AR52">
            <v>0.53200000000000003</v>
          </cell>
          <cell r="AS52">
            <v>0.53200000000000003</v>
          </cell>
          <cell r="AT52">
            <v>0.53200000000000003</v>
          </cell>
          <cell r="AU52">
            <v>0.53200000000000003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0.53200000000000003</v>
          </cell>
          <cell r="BI52">
            <v>0.53200000000000003</v>
          </cell>
          <cell r="BJ52">
            <v>0.53200000000000003</v>
          </cell>
          <cell r="BK52">
            <v>0.53200000000000003</v>
          </cell>
          <cell r="BL52">
            <v>0.53200000000000003</v>
          </cell>
          <cell r="BM52">
            <v>0.53200000000000003</v>
          </cell>
          <cell r="BN52">
            <v>0.53200000000000003</v>
          </cell>
          <cell r="BO52">
            <v>0.53200000000000003</v>
          </cell>
          <cell r="BP52">
            <v>0.53200000000000003</v>
          </cell>
          <cell r="BQ52">
            <v>0.53200000000000003</v>
          </cell>
          <cell r="BR52">
            <v>0.53200000000000003</v>
          </cell>
          <cell r="BS52">
            <v>0.53200000000000003</v>
          </cell>
          <cell r="BT52" t="str">
            <v>CFE</v>
          </cell>
          <cell r="BU52" t="str">
            <v>INT</v>
          </cell>
          <cell r="BV52">
            <v>1707</v>
          </cell>
          <cell r="BX52">
            <v>0</v>
          </cell>
          <cell r="BY52">
            <v>0.9</v>
          </cell>
          <cell r="BZ52">
            <v>180</v>
          </cell>
          <cell r="CB52">
            <v>197.23865877712029</v>
          </cell>
          <cell r="CC52">
            <v>200</v>
          </cell>
          <cell r="CD52">
            <v>200</v>
          </cell>
          <cell r="CL52">
            <v>0</v>
          </cell>
          <cell r="CM52">
            <v>0</v>
          </cell>
          <cell r="CN52">
            <v>2024</v>
          </cell>
        </row>
        <row r="53">
          <cell r="A53">
            <v>1</v>
          </cell>
          <cell r="B53">
            <v>4</v>
          </cell>
          <cell r="D53">
            <v>-453</v>
          </cell>
          <cell r="F53" t="str">
            <v>Manzanillo II rep U1 3/ 5/</v>
          </cell>
          <cell r="H53" t="str">
            <v>CC</v>
          </cell>
          <cell r="I53">
            <v>460</v>
          </cell>
          <cell r="J53">
            <v>460</v>
          </cell>
          <cell r="K53" t="str">
            <v>Abr</v>
          </cell>
          <cell r="L53">
            <v>2030</v>
          </cell>
          <cell r="M53" t="str">
            <v>OCC</v>
          </cell>
          <cell r="N53" t="str">
            <v>MANZANILL</v>
          </cell>
          <cell r="O53" t="str">
            <v>TER</v>
          </cell>
          <cell r="P53">
            <v>47574</v>
          </cell>
          <cell r="Q53">
            <v>0</v>
          </cell>
          <cell r="R53">
            <v>14.443999999999999</v>
          </cell>
          <cell r="S53">
            <v>427.25723163762433</v>
          </cell>
          <cell r="T53">
            <v>2.8260869565217367E-2</v>
          </cell>
          <cell r="V53" t="str">
            <v>S</v>
          </cell>
          <cell r="W53" t="str">
            <v>COL</v>
          </cell>
          <cell r="X53">
            <v>0.11219999999999999</v>
          </cell>
          <cell r="Y53">
            <v>0.11219999999999999</v>
          </cell>
          <cell r="Z53">
            <v>7.1099999999999997E-2</v>
          </cell>
          <cell r="AA53">
            <v>7.1099999999999997E-2</v>
          </cell>
          <cell r="AB53">
            <v>0.03</v>
          </cell>
          <cell r="AC53">
            <v>0.03</v>
          </cell>
          <cell r="AD53">
            <v>0.03</v>
          </cell>
          <cell r="AE53">
            <v>0.03</v>
          </cell>
          <cell r="AF53">
            <v>7.1099999999999997E-2</v>
          </cell>
          <cell r="AG53">
            <v>7.1099999999999997E-2</v>
          </cell>
          <cell r="AH53">
            <v>7.1099999999999997E-2</v>
          </cell>
          <cell r="AI53">
            <v>7.1099999999999997E-2</v>
          </cell>
          <cell r="AJ53">
            <v>3.1399999999999997E-2</v>
          </cell>
          <cell r="AK53">
            <v>3.1399999999999997E-2</v>
          </cell>
          <cell r="AL53">
            <v>3.1399999999999997E-2</v>
          </cell>
          <cell r="AM53">
            <v>3.1399999999999997E-2</v>
          </cell>
          <cell r="AN53">
            <v>3.1399999999999997E-2</v>
          </cell>
          <cell r="AO53">
            <v>3.1399999999999997E-2</v>
          </cell>
          <cell r="AP53">
            <v>3.1399999999999997E-2</v>
          </cell>
          <cell r="AQ53">
            <v>3.1399999999999997E-2</v>
          </cell>
          <cell r="AR53">
            <v>3.1399999999999997E-2</v>
          </cell>
          <cell r="AS53">
            <v>3.1399999999999997E-2</v>
          </cell>
          <cell r="AT53">
            <v>3.1399999999999997E-2</v>
          </cell>
          <cell r="AU53">
            <v>3.1399999999999997E-2</v>
          </cell>
          <cell r="AV53">
            <v>0.11219999999999999</v>
          </cell>
          <cell r="AW53">
            <v>0.11219999999999999</v>
          </cell>
          <cell r="AX53">
            <v>7.1099999999999997E-2</v>
          </cell>
          <cell r="AY53">
            <v>7.1099999999999997E-2</v>
          </cell>
          <cell r="AZ53">
            <v>0.03</v>
          </cell>
          <cell r="BA53">
            <v>0.03</v>
          </cell>
          <cell r="BB53">
            <v>0.03</v>
          </cell>
          <cell r="BC53">
            <v>0.03</v>
          </cell>
          <cell r="BD53">
            <v>7.1099999999999997E-2</v>
          </cell>
          <cell r="BE53">
            <v>7.1099999999999997E-2</v>
          </cell>
          <cell r="BF53">
            <v>7.1099999999999997E-2</v>
          </cell>
          <cell r="BG53">
            <v>7.1099999999999997E-2</v>
          </cell>
          <cell r="BH53">
            <v>3.1399999999999997E-2</v>
          </cell>
          <cell r="BI53">
            <v>3.1399999999999997E-2</v>
          </cell>
          <cell r="BJ53">
            <v>3.1399999999999997E-2</v>
          </cell>
          <cell r="BK53">
            <v>3.1399999999999997E-2</v>
          </cell>
          <cell r="BL53">
            <v>3.1399999999999997E-2</v>
          </cell>
          <cell r="BM53">
            <v>3.1399999999999997E-2</v>
          </cell>
          <cell r="BN53">
            <v>3.1399999999999997E-2</v>
          </cell>
          <cell r="BO53">
            <v>3.1399999999999997E-2</v>
          </cell>
          <cell r="BP53">
            <v>3.1399999999999997E-2</v>
          </cell>
          <cell r="BQ53">
            <v>3.1399999999999997E-2</v>
          </cell>
          <cell r="BR53">
            <v>3.1399999999999997E-2</v>
          </cell>
          <cell r="BS53">
            <v>3.1399999999999997E-2</v>
          </cell>
          <cell r="BT53" t="str">
            <v>CFE</v>
          </cell>
          <cell r="BU53" t="str">
            <v>INT</v>
          </cell>
          <cell r="BV53">
            <v>-453</v>
          </cell>
          <cell r="BX53">
            <v>32.742768362375685</v>
          </cell>
          <cell r="BY53">
            <v>0</v>
          </cell>
          <cell r="BZ53">
            <v>0</v>
          </cell>
          <cell r="CB53">
            <v>447</v>
          </cell>
          <cell r="CC53">
            <v>460</v>
          </cell>
          <cell r="CD53">
            <v>460</v>
          </cell>
          <cell r="CL53">
            <v>0</v>
          </cell>
          <cell r="CM53">
            <v>0</v>
          </cell>
          <cell r="CN53">
            <v>2030</v>
          </cell>
        </row>
        <row r="54">
          <cell r="A54">
            <v>1</v>
          </cell>
          <cell r="B54">
            <v>4</v>
          </cell>
          <cell r="D54">
            <v>-453</v>
          </cell>
          <cell r="F54" t="str">
            <v>Geotermoeléctrica III</v>
          </cell>
          <cell r="H54" t="str">
            <v>GEO</v>
          </cell>
          <cell r="I54">
            <v>50</v>
          </cell>
          <cell r="J54">
            <v>50</v>
          </cell>
          <cell r="K54" t="str">
            <v>Abr</v>
          </cell>
          <cell r="L54">
            <v>2030</v>
          </cell>
          <cell r="M54" t="str">
            <v>ORI</v>
          </cell>
          <cell r="N54" t="str">
            <v>GRIJALVA</v>
          </cell>
          <cell r="O54" t="str">
            <v>TER</v>
          </cell>
          <cell r="P54">
            <v>47574</v>
          </cell>
          <cell r="Q54">
            <v>0</v>
          </cell>
          <cell r="R54">
            <v>3.1</v>
          </cell>
          <cell r="S54">
            <v>49.928566995351026</v>
          </cell>
          <cell r="T54">
            <v>6.5420560747663961E-2</v>
          </cell>
          <cell r="V54" t="str">
            <v>S</v>
          </cell>
          <cell r="W54" t="str">
            <v>CHIS</v>
          </cell>
          <cell r="X54">
            <v>3.7999999999999999E-2</v>
          </cell>
          <cell r="Y54">
            <v>3.7999999999999999E-2</v>
          </cell>
          <cell r="Z54">
            <v>3.7999999999999999E-2</v>
          </cell>
          <cell r="AA54">
            <v>3.7999999999999999E-2</v>
          </cell>
          <cell r="AB54">
            <v>3.7999999999999999E-2</v>
          </cell>
          <cell r="AC54">
            <v>3.7999999999999999E-2</v>
          </cell>
          <cell r="AD54">
            <v>3.7999999999999999E-2</v>
          </cell>
          <cell r="AE54">
            <v>3.7999999999999999E-2</v>
          </cell>
          <cell r="AF54">
            <v>3.7999999999999999E-2</v>
          </cell>
          <cell r="AG54">
            <v>3.7999999999999999E-2</v>
          </cell>
          <cell r="AH54">
            <v>3.7999999999999999E-2</v>
          </cell>
          <cell r="AI54">
            <v>3.7999999999999999E-2</v>
          </cell>
          <cell r="AJ54">
            <v>6.2E-2</v>
          </cell>
          <cell r="AK54">
            <v>6.2E-2</v>
          </cell>
          <cell r="AL54">
            <v>6.2E-2</v>
          </cell>
          <cell r="AM54">
            <v>6.2E-2</v>
          </cell>
          <cell r="AN54">
            <v>6.2E-2</v>
          </cell>
          <cell r="AO54">
            <v>6.2E-2</v>
          </cell>
          <cell r="AP54">
            <v>6.2E-2</v>
          </cell>
          <cell r="AQ54">
            <v>6.2E-2</v>
          </cell>
          <cell r="AR54">
            <v>6.2E-2</v>
          </cell>
          <cell r="AS54">
            <v>6.2E-2</v>
          </cell>
          <cell r="AT54">
            <v>6.2E-2</v>
          </cell>
          <cell r="AU54">
            <v>6.2E-2</v>
          </cell>
          <cell r="AV54">
            <v>3.7999999999999999E-2</v>
          </cell>
          <cell r="AW54">
            <v>3.7999999999999999E-2</v>
          </cell>
          <cell r="AX54">
            <v>3.7999999999999999E-2</v>
          </cell>
          <cell r="AY54">
            <v>3.7999999999999999E-2</v>
          </cell>
          <cell r="AZ54">
            <v>3.7999999999999999E-2</v>
          </cell>
          <cell r="BA54">
            <v>3.7999999999999999E-2</v>
          </cell>
          <cell r="BB54">
            <v>3.7999999999999999E-2</v>
          </cell>
          <cell r="BC54">
            <v>3.7999999999999999E-2</v>
          </cell>
          <cell r="BD54">
            <v>3.7999999999999999E-2</v>
          </cell>
          <cell r="BE54">
            <v>3.7999999999999999E-2</v>
          </cell>
          <cell r="BF54">
            <v>3.7999999999999999E-2</v>
          </cell>
          <cell r="BG54">
            <v>3.7999999999999999E-2</v>
          </cell>
          <cell r="BH54">
            <v>6.2E-2</v>
          </cell>
          <cell r="BI54">
            <v>6.2E-2</v>
          </cell>
          <cell r="BJ54">
            <v>6.2E-2</v>
          </cell>
          <cell r="BK54">
            <v>6.2E-2</v>
          </cell>
          <cell r="BL54">
            <v>6.2E-2</v>
          </cell>
          <cell r="BM54">
            <v>6.2E-2</v>
          </cell>
          <cell r="BN54">
            <v>6.2E-2</v>
          </cell>
          <cell r="BO54">
            <v>6.2E-2</v>
          </cell>
          <cell r="BP54">
            <v>6.2E-2</v>
          </cell>
          <cell r="BQ54">
            <v>6.2E-2</v>
          </cell>
          <cell r="BR54">
            <v>6.2E-2</v>
          </cell>
          <cell r="BS54">
            <v>6.2E-2</v>
          </cell>
          <cell r="BT54" t="str">
            <v>CFE</v>
          </cell>
          <cell r="BU54" t="str">
            <v>INT</v>
          </cell>
          <cell r="BV54">
            <v>-453</v>
          </cell>
          <cell r="BX54">
            <v>7.1433004648970636E-2</v>
          </cell>
          <cell r="BZ54">
            <v>0</v>
          </cell>
          <cell r="CB54">
            <v>46.728971962616804</v>
          </cell>
          <cell r="CC54">
            <v>50</v>
          </cell>
          <cell r="CD54">
            <v>50</v>
          </cell>
          <cell r="CL54">
            <v>0</v>
          </cell>
          <cell r="CM54">
            <v>0</v>
          </cell>
          <cell r="CN54">
            <v>2030</v>
          </cell>
        </row>
        <row r="55">
          <cell r="A55">
            <v>1</v>
          </cell>
          <cell r="B55">
            <v>4</v>
          </cell>
          <cell r="D55">
            <v>3147</v>
          </cell>
          <cell r="F55" t="str">
            <v>Todos Santos 3/ 8/</v>
          </cell>
          <cell r="H55" t="str">
            <v>CC</v>
          </cell>
          <cell r="I55">
            <v>137</v>
          </cell>
          <cell r="J55">
            <v>137</v>
          </cell>
          <cell r="K55" t="str">
            <v>Abr</v>
          </cell>
          <cell r="L55">
            <v>2020</v>
          </cell>
          <cell r="M55" t="str">
            <v>BACS</v>
          </cell>
          <cell r="N55" t="str">
            <v>CABOS</v>
          </cell>
          <cell r="O55" t="str">
            <v>TER</v>
          </cell>
          <cell r="P55">
            <v>43922</v>
          </cell>
          <cell r="Q55">
            <v>8.1104000000000003</v>
          </cell>
          <cell r="R55">
            <v>54.800000000000004</v>
          </cell>
          <cell r="S55">
            <v>118.6146</v>
          </cell>
          <cell r="T55">
            <v>3.1399999999999997E-2</v>
          </cell>
          <cell r="V55" t="str">
            <v>S</v>
          </cell>
          <cell r="W55" t="str">
            <v>BCS</v>
          </cell>
          <cell r="X55">
            <v>0.1</v>
          </cell>
          <cell r="Y55">
            <v>0.1</v>
          </cell>
          <cell r="Z55">
            <v>0.1</v>
          </cell>
          <cell r="AA55">
            <v>0.1</v>
          </cell>
          <cell r="AB55">
            <v>0.1</v>
          </cell>
          <cell r="AC55">
            <v>0.1</v>
          </cell>
          <cell r="AD55">
            <v>0.1</v>
          </cell>
          <cell r="AE55">
            <v>0.1</v>
          </cell>
          <cell r="AF55">
            <v>0.1</v>
          </cell>
          <cell r="AG55">
            <v>0.1</v>
          </cell>
          <cell r="AH55">
            <v>0.1</v>
          </cell>
          <cell r="AI55">
            <v>0.1</v>
          </cell>
          <cell r="AJ55">
            <v>0.4</v>
          </cell>
          <cell r="AK55">
            <v>0.4</v>
          </cell>
          <cell r="AL55">
            <v>0.4</v>
          </cell>
          <cell r="AM55">
            <v>0.4</v>
          </cell>
          <cell r="AN55">
            <v>0.4</v>
          </cell>
          <cell r="AO55">
            <v>0.4</v>
          </cell>
          <cell r="AP55">
            <v>0.4</v>
          </cell>
          <cell r="AQ55">
            <v>0.4</v>
          </cell>
          <cell r="AR55">
            <v>0.4</v>
          </cell>
          <cell r="AS55">
            <v>0.4</v>
          </cell>
          <cell r="AT55">
            <v>0.4</v>
          </cell>
          <cell r="AU55">
            <v>0.4</v>
          </cell>
          <cell r="AV55">
            <v>0.1</v>
          </cell>
          <cell r="AW55">
            <v>0.1</v>
          </cell>
          <cell r="AX55">
            <v>0.1</v>
          </cell>
          <cell r="AY55">
            <v>0.1</v>
          </cell>
          <cell r="AZ55">
            <v>0.1</v>
          </cell>
          <cell r="BA55">
            <v>0.1</v>
          </cell>
          <cell r="BB55">
            <v>0.1</v>
          </cell>
          <cell r="BC55">
            <v>0.1</v>
          </cell>
          <cell r="BD55">
            <v>0.1</v>
          </cell>
          <cell r="BE55">
            <v>0.1</v>
          </cell>
          <cell r="BF55">
            <v>0.1</v>
          </cell>
          <cell r="BG55">
            <v>0.1</v>
          </cell>
          <cell r="BH55">
            <v>0.4</v>
          </cell>
          <cell r="BI55">
            <v>0.4</v>
          </cell>
          <cell r="BJ55">
            <v>0.4</v>
          </cell>
          <cell r="BK55">
            <v>0.4</v>
          </cell>
          <cell r="BL55">
            <v>0.4</v>
          </cell>
          <cell r="BM55">
            <v>0.4</v>
          </cell>
          <cell r="BN55">
            <v>0.4</v>
          </cell>
          <cell r="BO55">
            <v>0.4</v>
          </cell>
          <cell r="BP55">
            <v>0.4</v>
          </cell>
          <cell r="BQ55">
            <v>0.4</v>
          </cell>
          <cell r="BR55">
            <v>0.4</v>
          </cell>
          <cell r="BS55">
            <v>0.4</v>
          </cell>
          <cell r="BT55" t="str">
            <v>CFE</v>
          </cell>
          <cell r="BU55" t="str">
            <v>BACS</v>
          </cell>
          <cell r="BV55">
            <v>3147</v>
          </cell>
          <cell r="BX55">
            <v>10.275</v>
          </cell>
          <cell r="BY55">
            <v>0</v>
          </cell>
          <cell r="BZ55">
            <v>0</v>
          </cell>
          <cell r="CB55">
            <v>132.69819999999999</v>
          </cell>
          <cell r="CC55">
            <v>137</v>
          </cell>
          <cell r="CD55">
            <v>137</v>
          </cell>
          <cell r="CL55">
            <v>8.1104000000000003</v>
          </cell>
          <cell r="CM55">
            <v>8.1104000000000003</v>
          </cell>
          <cell r="CN55">
            <v>2020</v>
          </cell>
        </row>
        <row r="56">
          <cell r="A56">
            <v>1</v>
          </cell>
          <cell r="B56">
            <v>2</v>
          </cell>
          <cell r="D56">
            <v>5007</v>
          </cell>
          <cell r="F56" t="str">
            <v>Sureste I Fase II</v>
          </cell>
          <cell r="H56" t="str">
            <v>EOL</v>
          </cell>
          <cell r="I56">
            <v>103.42800000000001</v>
          </cell>
          <cell r="J56">
            <v>103.42800000000001</v>
          </cell>
          <cell r="K56" t="str">
            <v>Feb</v>
          </cell>
          <cell r="L56">
            <v>2015</v>
          </cell>
          <cell r="M56" t="str">
            <v>ORI</v>
          </cell>
          <cell r="N56" t="str">
            <v>TEMASCAL</v>
          </cell>
          <cell r="O56" t="str">
            <v>EOL</v>
          </cell>
          <cell r="P56">
            <v>42036</v>
          </cell>
          <cell r="Q56">
            <v>0</v>
          </cell>
          <cell r="R56">
            <v>5.5023695999999989</v>
          </cell>
          <cell r="S56">
            <v>10.342799999999997</v>
          </cell>
          <cell r="T56">
            <v>1.3806706114398574E-2</v>
          </cell>
          <cell r="V56" t="str">
            <v>S</v>
          </cell>
          <cell r="W56" t="str">
            <v>OAX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0.53200000000000003</v>
          </cell>
          <cell r="AK56">
            <v>0.53200000000000003</v>
          </cell>
          <cell r="AL56">
            <v>0.53200000000000003</v>
          </cell>
          <cell r="AM56">
            <v>0.53200000000000003</v>
          </cell>
          <cell r="AN56">
            <v>0.53200000000000003</v>
          </cell>
          <cell r="AO56">
            <v>0.53200000000000003</v>
          </cell>
          <cell r="AP56">
            <v>0.53200000000000003</v>
          </cell>
          <cell r="AQ56">
            <v>0.53200000000000003</v>
          </cell>
          <cell r="AR56">
            <v>0.53200000000000003</v>
          </cell>
          <cell r="AS56">
            <v>0.53200000000000003</v>
          </cell>
          <cell r="AT56">
            <v>0.53200000000000003</v>
          </cell>
          <cell r="AU56">
            <v>0.53200000000000003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0.53200000000000003</v>
          </cell>
          <cell r="BI56">
            <v>0.53200000000000003</v>
          </cell>
          <cell r="BJ56">
            <v>0.53200000000000003</v>
          </cell>
          <cell r="BK56">
            <v>0.53200000000000003</v>
          </cell>
          <cell r="BL56">
            <v>0.53200000000000003</v>
          </cell>
          <cell r="BM56">
            <v>0.53200000000000003</v>
          </cell>
          <cell r="BN56">
            <v>0.53200000000000003</v>
          </cell>
          <cell r="BO56">
            <v>0.53200000000000003</v>
          </cell>
          <cell r="BP56">
            <v>0.53200000000000003</v>
          </cell>
          <cell r="BQ56">
            <v>0.53200000000000003</v>
          </cell>
          <cell r="BR56">
            <v>0.53200000000000003</v>
          </cell>
          <cell r="BS56">
            <v>0.53200000000000003</v>
          </cell>
          <cell r="BT56" t="str">
            <v>PEE</v>
          </cell>
          <cell r="BU56" t="str">
            <v>INT</v>
          </cell>
          <cell r="BV56">
            <v>5007</v>
          </cell>
          <cell r="BX56">
            <v>0</v>
          </cell>
          <cell r="BY56">
            <v>0.9</v>
          </cell>
          <cell r="BZ56">
            <v>93.085200000000015</v>
          </cell>
          <cell r="CB56">
            <v>102</v>
          </cell>
          <cell r="CC56">
            <v>103.42800000000001</v>
          </cell>
          <cell r="CD56">
            <v>103.42800000000001</v>
          </cell>
          <cell r="CL56">
            <v>0</v>
          </cell>
          <cell r="CM56">
            <v>0</v>
          </cell>
          <cell r="CN56">
            <v>2015</v>
          </cell>
        </row>
        <row r="57">
          <cell r="A57">
            <v>1</v>
          </cell>
          <cell r="B57">
            <v>3</v>
          </cell>
          <cell r="D57">
            <v>3897</v>
          </cell>
          <cell r="F57" t="str">
            <v>Sureste II</v>
          </cell>
          <cell r="H57" t="str">
            <v>EOL</v>
          </cell>
          <cell r="I57">
            <v>285</v>
          </cell>
          <cell r="J57">
            <v>285</v>
          </cell>
          <cell r="K57" t="str">
            <v>Mar</v>
          </cell>
          <cell r="L57">
            <v>2018</v>
          </cell>
          <cell r="M57" t="str">
            <v>ORI</v>
          </cell>
          <cell r="N57" t="str">
            <v>TEMASCAL</v>
          </cell>
          <cell r="O57" t="str">
            <v>EOL</v>
          </cell>
          <cell r="P57">
            <v>43160</v>
          </cell>
          <cell r="Q57">
            <v>0</v>
          </cell>
          <cell r="R57">
            <v>15.162000000000001</v>
          </cell>
          <cell r="S57">
            <v>28.5</v>
          </cell>
          <cell r="T57">
            <v>1.3806706114398574E-2</v>
          </cell>
          <cell r="V57" t="str">
            <v>S</v>
          </cell>
          <cell r="W57" t="str">
            <v>OAX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0.53200000000000003</v>
          </cell>
          <cell r="AK57">
            <v>0.53200000000000003</v>
          </cell>
          <cell r="AL57">
            <v>0.53200000000000003</v>
          </cell>
          <cell r="AM57">
            <v>0.53200000000000003</v>
          </cell>
          <cell r="AN57">
            <v>0.53200000000000003</v>
          </cell>
          <cell r="AO57">
            <v>0.53200000000000003</v>
          </cell>
          <cell r="AP57">
            <v>0.53200000000000003</v>
          </cell>
          <cell r="AQ57">
            <v>0.53200000000000003</v>
          </cell>
          <cell r="AR57">
            <v>0.53200000000000003</v>
          </cell>
          <cell r="AS57">
            <v>0.53200000000000003</v>
          </cell>
          <cell r="AT57">
            <v>0.53200000000000003</v>
          </cell>
          <cell r="AU57">
            <v>0.53200000000000003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0.53200000000000003</v>
          </cell>
          <cell r="BI57">
            <v>0.53200000000000003</v>
          </cell>
          <cell r="BJ57">
            <v>0.53200000000000003</v>
          </cell>
          <cell r="BK57">
            <v>0.53200000000000003</v>
          </cell>
          <cell r="BL57">
            <v>0.53200000000000003</v>
          </cell>
          <cell r="BM57">
            <v>0.53200000000000003</v>
          </cell>
          <cell r="BN57">
            <v>0.53200000000000003</v>
          </cell>
          <cell r="BO57">
            <v>0.53200000000000003</v>
          </cell>
          <cell r="BP57">
            <v>0.53200000000000003</v>
          </cell>
          <cell r="BQ57">
            <v>0.53200000000000003</v>
          </cell>
          <cell r="BR57">
            <v>0.53200000000000003</v>
          </cell>
          <cell r="BS57">
            <v>0.53200000000000003</v>
          </cell>
          <cell r="BT57" t="str">
            <v>PEE</v>
          </cell>
          <cell r="BU57" t="str">
            <v>INT</v>
          </cell>
          <cell r="BV57">
            <v>3897</v>
          </cell>
          <cell r="BX57">
            <v>0</v>
          </cell>
          <cell r="BY57">
            <v>0.9</v>
          </cell>
          <cell r="BZ57">
            <v>256.5</v>
          </cell>
          <cell r="CB57">
            <v>281.06508875739638</v>
          </cell>
          <cell r="CC57">
            <v>285</v>
          </cell>
          <cell r="CD57">
            <v>285</v>
          </cell>
          <cell r="CL57">
            <v>0</v>
          </cell>
          <cell r="CM57">
            <v>0</v>
          </cell>
          <cell r="CN57">
            <v>2018</v>
          </cell>
        </row>
        <row r="58">
          <cell r="A58">
            <v>1</v>
          </cell>
          <cell r="B58">
            <v>4</v>
          </cell>
          <cell r="D58">
            <v>-11253</v>
          </cell>
          <cell r="F58" t="str">
            <v>Noreste VIII   2/  3/</v>
          </cell>
          <cell r="G58" t="str">
            <v>NUEVO</v>
          </cell>
          <cell r="H58" t="str">
            <v>CC</v>
          </cell>
          <cell r="I58">
            <v>1066</v>
          </cell>
          <cell r="J58">
            <v>1066</v>
          </cell>
          <cell r="K58" t="str">
            <v>Abr</v>
          </cell>
          <cell r="L58">
            <v>2060</v>
          </cell>
          <cell r="M58" t="str">
            <v>NES</v>
          </cell>
          <cell r="N58" t="str">
            <v>MATAMOROS</v>
          </cell>
          <cell r="O58" t="str">
            <v>TER</v>
          </cell>
          <cell r="P58">
            <v>58532</v>
          </cell>
          <cell r="Q58">
            <v>0</v>
          </cell>
          <cell r="R58">
            <v>21.32</v>
          </cell>
          <cell r="S58">
            <v>981.9057403355215</v>
          </cell>
          <cell r="T58">
            <v>2.7900000000000001E-2</v>
          </cell>
          <cell r="V58" t="str">
            <v>N</v>
          </cell>
          <cell r="W58" t="str">
            <v>NL</v>
          </cell>
          <cell r="X58">
            <v>4.4999999999999998E-2</v>
          </cell>
          <cell r="Y58">
            <v>4.4999999999999998E-2</v>
          </cell>
          <cell r="Z58">
            <v>0.04</v>
          </cell>
          <cell r="AA58">
            <v>4.4999999999999998E-2</v>
          </cell>
          <cell r="AB58">
            <v>0.03</v>
          </cell>
          <cell r="AC58">
            <v>0.03</v>
          </cell>
          <cell r="AD58">
            <v>0.03</v>
          </cell>
          <cell r="AE58">
            <v>0.03</v>
          </cell>
          <cell r="AF58">
            <v>0.04</v>
          </cell>
          <cell r="AG58">
            <v>4.4999999999999998E-2</v>
          </cell>
          <cell r="AH58">
            <v>4.4999999999999998E-2</v>
          </cell>
          <cell r="AI58">
            <v>0.04</v>
          </cell>
          <cell r="AJ58">
            <v>0.02</v>
          </cell>
          <cell r="AK58">
            <v>0.02</v>
          </cell>
          <cell r="AL58">
            <v>0.02</v>
          </cell>
          <cell r="AM58">
            <v>0.02</v>
          </cell>
          <cell r="AN58">
            <v>0.02</v>
          </cell>
          <cell r="AO58">
            <v>0.02</v>
          </cell>
          <cell r="AP58">
            <v>0.02</v>
          </cell>
          <cell r="AQ58">
            <v>0.02</v>
          </cell>
          <cell r="AR58">
            <v>0.02</v>
          </cell>
          <cell r="AS58">
            <v>0.02</v>
          </cell>
          <cell r="AT58">
            <v>0.02</v>
          </cell>
          <cell r="AU58">
            <v>0.02</v>
          </cell>
          <cell r="AV58">
            <v>4.4999999999999998E-2</v>
          </cell>
          <cell r="AW58">
            <v>4.4999999999999998E-2</v>
          </cell>
          <cell r="AX58">
            <v>0.04</v>
          </cell>
          <cell r="AY58">
            <v>4.4999999999999998E-2</v>
          </cell>
          <cell r="AZ58">
            <v>0.03</v>
          </cell>
          <cell r="BA58">
            <v>0.03</v>
          </cell>
          <cell r="BB58">
            <v>0.03</v>
          </cell>
          <cell r="BC58">
            <v>0.03</v>
          </cell>
          <cell r="BD58">
            <v>0.04</v>
          </cell>
          <cell r="BE58">
            <v>4.4999999999999998E-2</v>
          </cell>
          <cell r="BF58">
            <v>4.4999999999999998E-2</v>
          </cell>
          <cell r="BG58">
            <v>0.04</v>
          </cell>
          <cell r="BH58">
            <v>0.02</v>
          </cell>
          <cell r="BI58">
            <v>0.02</v>
          </cell>
          <cell r="BJ58">
            <v>0.02</v>
          </cell>
          <cell r="BK58">
            <v>0.02</v>
          </cell>
          <cell r="BL58">
            <v>0.02</v>
          </cell>
          <cell r="BM58">
            <v>0.02</v>
          </cell>
          <cell r="BN58">
            <v>0.02</v>
          </cell>
          <cell r="BO58">
            <v>0.02</v>
          </cell>
          <cell r="BP58">
            <v>0.02</v>
          </cell>
          <cell r="BQ58">
            <v>0.02</v>
          </cell>
          <cell r="BR58">
            <v>0.02</v>
          </cell>
          <cell r="BS58">
            <v>0.02</v>
          </cell>
          <cell r="BT58" t="str">
            <v>PEE</v>
          </cell>
          <cell r="BU58" t="str">
            <v>INT</v>
          </cell>
          <cell r="BV58">
            <v>-11253</v>
          </cell>
          <cell r="BX58">
            <v>84.094259664478486</v>
          </cell>
          <cell r="BY58">
            <v>0</v>
          </cell>
          <cell r="BZ58">
            <v>0</v>
          </cell>
          <cell r="CB58">
            <v>1036.2585999999999</v>
          </cell>
          <cell r="CC58">
            <v>1066</v>
          </cell>
          <cell r="CD58">
            <v>1066</v>
          </cell>
          <cell r="CL58">
            <v>0</v>
          </cell>
          <cell r="CM58">
            <v>0</v>
          </cell>
          <cell r="CN58">
            <v>2060</v>
          </cell>
        </row>
        <row r="59">
          <cell r="A59">
            <v>1</v>
          </cell>
          <cell r="B59">
            <v>6</v>
          </cell>
          <cell r="D59">
            <v>-513</v>
          </cell>
          <cell r="F59" t="str">
            <v>Agua Prieta II Fase II Vap-CC 3/ 8/</v>
          </cell>
          <cell r="H59" t="str">
            <v>CC</v>
          </cell>
          <cell r="I59">
            <v>167</v>
          </cell>
          <cell r="J59">
            <v>167</v>
          </cell>
          <cell r="K59" t="str">
            <v>Jun</v>
          </cell>
          <cell r="L59">
            <v>2030</v>
          </cell>
          <cell r="M59" t="str">
            <v>NOR</v>
          </cell>
          <cell r="N59" t="str">
            <v>HERMOSILL</v>
          </cell>
          <cell r="O59" t="str">
            <v>TER</v>
          </cell>
          <cell r="P59">
            <v>47635</v>
          </cell>
          <cell r="Q59">
            <v>0</v>
          </cell>
          <cell r="R59">
            <v>5.2437999999999994</v>
          </cell>
          <cell r="S59">
            <v>153.82575857038657</v>
          </cell>
          <cell r="T59">
            <v>2.4960998439937612E-2</v>
          </cell>
          <cell r="V59" t="str">
            <v>N</v>
          </cell>
          <cell r="W59" t="str">
            <v>SON</v>
          </cell>
          <cell r="X59">
            <v>7.1099999999999997E-2</v>
          </cell>
          <cell r="Y59">
            <v>7.1099999999999997E-2</v>
          </cell>
          <cell r="Z59">
            <v>7.1099999999999997E-2</v>
          </cell>
          <cell r="AA59">
            <v>7.1099999999999997E-2</v>
          </cell>
          <cell r="AB59">
            <v>7.1099999999999997E-2</v>
          </cell>
          <cell r="AC59">
            <v>7.1099999999999997E-2</v>
          </cell>
          <cell r="AD59">
            <v>7.1099999999999997E-2</v>
          </cell>
          <cell r="AE59">
            <v>7.1099999999999997E-2</v>
          </cell>
          <cell r="AF59">
            <v>7.1099999999999997E-2</v>
          </cell>
          <cell r="AG59">
            <v>7.1099999999999997E-2</v>
          </cell>
          <cell r="AH59">
            <v>7.1099999999999997E-2</v>
          </cell>
          <cell r="AI59">
            <v>7.1099999999999997E-2</v>
          </cell>
          <cell r="AJ59">
            <v>3.1399999999999997E-2</v>
          </cell>
          <cell r="AK59">
            <v>3.1399999999999997E-2</v>
          </cell>
          <cell r="AL59">
            <v>3.1399999999999997E-2</v>
          </cell>
          <cell r="AM59">
            <v>3.1399999999999997E-2</v>
          </cell>
          <cell r="AN59">
            <v>3.1399999999999997E-2</v>
          </cell>
          <cell r="AO59">
            <v>3.1399999999999997E-2</v>
          </cell>
          <cell r="AP59">
            <v>3.1399999999999997E-2</v>
          </cell>
          <cell r="AQ59">
            <v>3.1399999999999997E-2</v>
          </cell>
          <cell r="AR59">
            <v>3.1399999999999997E-2</v>
          </cell>
          <cell r="AS59">
            <v>3.1399999999999997E-2</v>
          </cell>
          <cell r="AT59">
            <v>3.1399999999999997E-2</v>
          </cell>
          <cell r="AU59">
            <v>3.1399999999999997E-2</v>
          </cell>
          <cell r="AV59">
            <v>7.1099999999999997E-2</v>
          </cell>
          <cell r="AW59">
            <v>7.1099999999999997E-2</v>
          </cell>
          <cell r="AX59">
            <v>7.1099999999999997E-2</v>
          </cell>
          <cell r="AY59">
            <v>7.1099999999999997E-2</v>
          </cell>
          <cell r="AZ59">
            <v>7.1099999999999997E-2</v>
          </cell>
          <cell r="BA59">
            <v>7.1099999999999997E-2</v>
          </cell>
          <cell r="BB59">
            <v>7.1099999999999997E-2</v>
          </cell>
          <cell r="BC59">
            <v>7.1099999999999997E-2</v>
          </cell>
          <cell r="BD59">
            <v>7.1099999999999997E-2</v>
          </cell>
          <cell r="BE59">
            <v>7.1099999999999997E-2</v>
          </cell>
          <cell r="BF59">
            <v>7.1099999999999997E-2</v>
          </cell>
          <cell r="BG59">
            <v>7.1099999999999997E-2</v>
          </cell>
          <cell r="BH59">
            <v>3.1399999999999997E-2</v>
          </cell>
          <cell r="BI59">
            <v>3.1399999999999997E-2</v>
          </cell>
          <cell r="BJ59">
            <v>3.1399999999999997E-2</v>
          </cell>
          <cell r="BK59">
            <v>3.1399999999999997E-2</v>
          </cell>
          <cell r="BL59">
            <v>3.1399999999999997E-2</v>
          </cell>
          <cell r="BM59">
            <v>3.1399999999999997E-2</v>
          </cell>
          <cell r="BN59">
            <v>3.1399999999999997E-2</v>
          </cell>
          <cell r="BO59">
            <v>3.1399999999999997E-2</v>
          </cell>
          <cell r="BP59">
            <v>3.1399999999999997E-2</v>
          </cell>
          <cell r="BQ59">
            <v>3.1399999999999997E-2</v>
          </cell>
          <cell r="BR59">
            <v>3.1399999999999997E-2</v>
          </cell>
          <cell r="BS59">
            <v>3.1399999999999997E-2</v>
          </cell>
          <cell r="BT59" t="str">
            <v>PEE</v>
          </cell>
          <cell r="BU59" t="str">
            <v>INT</v>
          </cell>
          <cell r="BV59">
            <v>-513</v>
          </cell>
          <cell r="BX59">
            <v>13.174241429613421</v>
          </cell>
          <cell r="BY59">
            <v>0</v>
          </cell>
          <cell r="BZ59">
            <v>0</v>
          </cell>
          <cell r="CB59">
            <v>162.83151326053041</v>
          </cell>
          <cell r="CC59">
            <v>167</v>
          </cell>
          <cell r="CD59">
            <v>167</v>
          </cell>
          <cell r="CL59">
            <v>0</v>
          </cell>
          <cell r="CM59">
            <v>0</v>
          </cell>
          <cell r="CN59">
            <v>2030</v>
          </cell>
        </row>
        <row r="60">
          <cell r="A60">
            <v>1</v>
          </cell>
          <cell r="B60">
            <v>4</v>
          </cell>
          <cell r="D60">
            <v>1347</v>
          </cell>
          <cell r="F60" t="str">
            <v>Eólica V</v>
          </cell>
          <cell r="H60" t="str">
            <v>EOL</v>
          </cell>
          <cell r="I60">
            <v>200</v>
          </cell>
          <cell r="J60">
            <v>200</v>
          </cell>
          <cell r="K60" t="str">
            <v>Abr</v>
          </cell>
          <cell r="L60">
            <v>2025</v>
          </cell>
          <cell r="M60" t="str">
            <v>NES</v>
          </cell>
          <cell r="N60" t="str">
            <v>REYNOSA</v>
          </cell>
          <cell r="O60" t="str">
            <v>EOL</v>
          </cell>
          <cell r="P60">
            <v>45748</v>
          </cell>
          <cell r="Q60">
            <v>0</v>
          </cell>
          <cell r="R60">
            <v>10.64</v>
          </cell>
          <cell r="S60">
            <v>20</v>
          </cell>
          <cell r="T60">
            <v>1.3806706114398574E-2</v>
          </cell>
          <cell r="V60" t="str">
            <v>S</v>
          </cell>
          <cell r="W60" t="str">
            <v>OAX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0.53200000000000003</v>
          </cell>
          <cell r="AK60">
            <v>0.53200000000000003</v>
          </cell>
          <cell r="AL60">
            <v>0.53200000000000003</v>
          </cell>
          <cell r="AM60">
            <v>0.53200000000000003</v>
          </cell>
          <cell r="AN60">
            <v>0.53200000000000003</v>
          </cell>
          <cell r="AO60">
            <v>0.53200000000000003</v>
          </cell>
          <cell r="AP60">
            <v>0.53200000000000003</v>
          </cell>
          <cell r="AQ60">
            <v>0.53200000000000003</v>
          </cell>
          <cell r="AR60">
            <v>0.53200000000000003</v>
          </cell>
          <cell r="AS60">
            <v>0.53200000000000003</v>
          </cell>
          <cell r="AT60">
            <v>0.53200000000000003</v>
          </cell>
          <cell r="AU60">
            <v>0.53200000000000003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0.53200000000000003</v>
          </cell>
          <cell r="BI60">
            <v>0.53200000000000003</v>
          </cell>
          <cell r="BJ60">
            <v>0.53200000000000003</v>
          </cell>
          <cell r="BK60">
            <v>0.53200000000000003</v>
          </cell>
          <cell r="BL60">
            <v>0.53200000000000003</v>
          </cell>
          <cell r="BM60">
            <v>0.53200000000000003</v>
          </cell>
          <cell r="BN60">
            <v>0.53200000000000003</v>
          </cell>
          <cell r="BO60">
            <v>0.53200000000000003</v>
          </cell>
          <cell r="BP60">
            <v>0.53200000000000003</v>
          </cell>
          <cell r="BQ60">
            <v>0.53200000000000003</v>
          </cell>
          <cell r="BR60">
            <v>0.53200000000000003</v>
          </cell>
          <cell r="BS60">
            <v>0.53200000000000003</v>
          </cell>
          <cell r="BT60" t="str">
            <v>CFE</v>
          </cell>
          <cell r="BU60" t="str">
            <v>INT</v>
          </cell>
          <cell r="BV60">
            <v>1347</v>
          </cell>
          <cell r="BX60">
            <v>0</v>
          </cell>
          <cell r="BY60">
            <v>0.9</v>
          </cell>
          <cell r="BZ60">
            <v>180</v>
          </cell>
          <cell r="CB60">
            <v>197.23865877712029</v>
          </cell>
          <cell r="CC60">
            <v>200</v>
          </cell>
          <cell r="CD60">
            <v>200</v>
          </cell>
          <cell r="CL60">
            <v>0</v>
          </cell>
          <cell r="CM60">
            <v>0</v>
          </cell>
          <cell r="CN60">
            <v>2025</v>
          </cell>
        </row>
        <row r="61">
          <cell r="A61">
            <v>1</v>
          </cell>
          <cell r="B61">
            <v>4</v>
          </cell>
          <cell r="D61">
            <v>1707</v>
          </cell>
          <cell r="F61" t="str">
            <v>Central  II (Tula) 3/</v>
          </cell>
          <cell r="H61" t="str">
            <v>CC</v>
          </cell>
          <cell r="I61">
            <v>1162</v>
          </cell>
          <cell r="J61">
            <v>1162</v>
          </cell>
          <cell r="K61" t="str">
            <v>Abr</v>
          </cell>
          <cell r="L61">
            <v>2024</v>
          </cell>
          <cell r="M61" t="str">
            <v>CEN</v>
          </cell>
          <cell r="N61" t="str">
            <v>CENTRAL</v>
          </cell>
          <cell r="O61" t="str">
            <v>TER</v>
          </cell>
          <cell r="P61">
            <v>45383</v>
          </cell>
          <cell r="Q61">
            <v>68.790400000000005</v>
          </cell>
          <cell r="R61">
            <v>23.240000000000002</v>
          </cell>
          <cell r="S61">
            <v>1010.49851991939</v>
          </cell>
          <cell r="T61">
            <v>3.2099999999999997E-2</v>
          </cell>
          <cell r="V61" t="str">
            <v>S</v>
          </cell>
          <cell r="W61" t="str">
            <v>MEX</v>
          </cell>
          <cell r="X61">
            <v>4.4999999999999998E-2</v>
          </cell>
          <cell r="Y61">
            <v>4.4999999999999998E-2</v>
          </cell>
          <cell r="Z61">
            <v>0.04</v>
          </cell>
          <cell r="AA61">
            <v>4.4999999999999998E-2</v>
          </cell>
          <cell r="AB61">
            <v>0.03</v>
          </cell>
          <cell r="AC61">
            <v>0.03</v>
          </cell>
          <cell r="AD61">
            <v>0.03</v>
          </cell>
          <cell r="AE61">
            <v>0.03</v>
          </cell>
          <cell r="AF61">
            <v>0.04</v>
          </cell>
          <cell r="AG61">
            <v>4.4999999999999998E-2</v>
          </cell>
          <cell r="AH61">
            <v>4.4999999999999998E-2</v>
          </cell>
          <cell r="AI61">
            <v>0.04</v>
          </cell>
          <cell r="AJ61">
            <v>0.02</v>
          </cell>
          <cell r="AK61">
            <v>0.02</v>
          </cell>
          <cell r="AL61">
            <v>0.02</v>
          </cell>
          <cell r="AM61">
            <v>0.02</v>
          </cell>
          <cell r="AN61">
            <v>0.02</v>
          </cell>
          <cell r="AO61">
            <v>0.02</v>
          </cell>
          <cell r="AP61">
            <v>0.02</v>
          </cell>
          <cell r="AQ61">
            <v>0.02</v>
          </cell>
          <cell r="AR61">
            <v>0.02</v>
          </cell>
          <cell r="AS61">
            <v>0.02</v>
          </cell>
          <cell r="AT61">
            <v>0.02</v>
          </cell>
          <cell r="AU61">
            <v>0.02</v>
          </cell>
          <cell r="AV61">
            <v>4.4999999999999998E-2</v>
          </cell>
          <cell r="AW61">
            <v>4.4999999999999998E-2</v>
          </cell>
          <cell r="AX61">
            <v>0.04</v>
          </cell>
          <cell r="AY61">
            <v>4.4999999999999998E-2</v>
          </cell>
          <cell r="AZ61">
            <v>0.03</v>
          </cell>
          <cell r="BA61">
            <v>0.03</v>
          </cell>
          <cell r="BB61">
            <v>0.03</v>
          </cell>
          <cell r="BC61">
            <v>0.03</v>
          </cell>
          <cell r="BD61">
            <v>0.04</v>
          </cell>
          <cell r="BE61">
            <v>4.4999999999999998E-2</v>
          </cell>
          <cell r="BF61">
            <v>4.4999999999999998E-2</v>
          </cell>
          <cell r="BG61">
            <v>0.04</v>
          </cell>
          <cell r="BH61">
            <v>0.02</v>
          </cell>
          <cell r="BI61">
            <v>0.02</v>
          </cell>
          <cell r="BJ61">
            <v>0.02</v>
          </cell>
          <cell r="BK61">
            <v>0.02</v>
          </cell>
          <cell r="BL61">
            <v>0.02</v>
          </cell>
          <cell r="BM61">
            <v>0.02</v>
          </cell>
          <cell r="BN61">
            <v>0.02</v>
          </cell>
          <cell r="BO61">
            <v>0.02</v>
          </cell>
          <cell r="BP61">
            <v>0.02</v>
          </cell>
          <cell r="BQ61">
            <v>0.02</v>
          </cell>
          <cell r="BR61">
            <v>0.02</v>
          </cell>
          <cell r="BS61">
            <v>0.02</v>
          </cell>
          <cell r="BT61" t="str">
            <v>CFE</v>
          </cell>
          <cell r="BU61" t="str">
            <v>INT</v>
          </cell>
          <cell r="BV61">
            <v>1707</v>
          </cell>
          <cell r="BX61">
            <v>82.711080080609889</v>
          </cell>
          <cell r="BY61">
            <v>0</v>
          </cell>
          <cell r="BZ61">
            <v>0</v>
          </cell>
          <cell r="CB61">
            <v>1124.6998000000001</v>
          </cell>
          <cell r="CC61">
            <v>1162</v>
          </cell>
          <cell r="CD61">
            <v>1162</v>
          </cell>
          <cell r="CL61">
            <v>68.790400000000005</v>
          </cell>
          <cell r="CM61">
            <v>68.790400000000005</v>
          </cell>
          <cell r="CN61">
            <v>2024</v>
          </cell>
        </row>
        <row r="62">
          <cell r="A62">
            <v>1</v>
          </cell>
          <cell r="B62">
            <v>4</v>
          </cell>
          <cell r="D62">
            <v>3147</v>
          </cell>
          <cell r="F62" t="str">
            <v>Mazatlán  3/   5/</v>
          </cell>
          <cell r="H62" t="str">
            <v>CC</v>
          </cell>
          <cell r="I62">
            <v>867.3</v>
          </cell>
          <cell r="J62">
            <v>867.3</v>
          </cell>
          <cell r="K62" t="str">
            <v>Abr</v>
          </cell>
          <cell r="L62">
            <v>2020</v>
          </cell>
          <cell r="M62" t="str">
            <v>NOR</v>
          </cell>
          <cell r="N62" t="str">
            <v>MAZATLAN</v>
          </cell>
          <cell r="O62" t="str">
            <v>TER</v>
          </cell>
          <cell r="P62">
            <v>43922</v>
          </cell>
          <cell r="Q62">
            <v>51.344160000000002</v>
          </cell>
          <cell r="R62">
            <v>17.346</v>
          </cell>
          <cell r="S62">
            <v>754.22148565067732</v>
          </cell>
          <cell r="T62">
            <v>2.8271812080536841E-2</v>
          </cell>
          <cell r="V62" t="str">
            <v>N</v>
          </cell>
          <cell r="W62" t="str">
            <v>SON</v>
          </cell>
          <cell r="X62">
            <v>4.4999999999999998E-2</v>
          </cell>
          <cell r="Y62">
            <v>4.4999999999999998E-2</v>
          </cell>
          <cell r="Z62">
            <v>0.04</v>
          </cell>
          <cell r="AA62">
            <v>4.4999999999999998E-2</v>
          </cell>
          <cell r="AB62">
            <v>0.03</v>
          </cell>
          <cell r="AC62">
            <v>0.03</v>
          </cell>
          <cell r="AD62">
            <v>0.03</v>
          </cell>
          <cell r="AE62">
            <v>0.03</v>
          </cell>
          <cell r="AF62">
            <v>0.04</v>
          </cell>
          <cell r="AG62">
            <v>4.4999999999999998E-2</v>
          </cell>
          <cell r="AH62">
            <v>4.4999999999999998E-2</v>
          </cell>
          <cell r="AI62">
            <v>0.04</v>
          </cell>
          <cell r="AJ62">
            <v>0.02</v>
          </cell>
          <cell r="AK62">
            <v>0.02</v>
          </cell>
          <cell r="AL62">
            <v>0.02</v>
          </cell>
          <cell r="AM62">
            <v>0.02</v>
          </cell>
          <cell r="AN62">
            <v>0.02</v>
          </cell>
          <cell r="AO62">
            <v>0.02</v>
          </cell>
          <cell r="AP62">
            <v>0.02</v>
          </cell>
          <cell r="AQ62">
            <v>0.02</v>
          </cell>
          <cell r="AR62">
            <v>0.02</v>
          </cell>
          <cell r="AS62">
            <v>0.02</v>
          </cell>
          <cell r="AT62">
            <v>0.02</v>
          </cell>
          <cell r="AU62">
            <v>0.02</v>
          </cell>
          <cell r="AV62">
            <v>4.4999999999999998E-2</v>
          </cell>
          <cell r="AW62">
            <v>4.4999999999999998E-2</v>
          </cell>
          <cell r="AX62">
            <v>0.04</v>
          </cell>
          <cell r="AY62">
            <v>4.4999999999999998E-2</v>
          </cell>
          <cell r="AZ62">
            <v>0.03</v>
          </cell>
          <cell r="BA62">
            <v>0.03</v>
          </cell>
          <cell r="BB62">
            <v>0.03</v>
          </cell>
          <cell r="BC62">
            <v>0.03</v>
          </cell>
          <cell r="BD62">
            <v>0.04</v>
          </cell>
          <cell r="BE62">
            <v>4.4999999999999998E-2</v>
          </cell>
          <cell r="BF62">
            <v>4.4999999999999998E-2</v>
          </cell>
          <cell r="BG62">
            <v>0.04</v>
          </cell>
          <cell r="BH62">
            <v>0.02</v>
          </cell>
          <cell r="BI62">
            <v>0.02</v>
          </cell>
          <cell r="BJ62">
            <v>0.02</v>
          </cell>
          <cell r="BK62">
            <v>0.02</v>
          </cell>
          <cell r="BL62">
            <v>0.02</v>
          </cell>
          <cell r="BM62">
            <v>0.02</v>
          </cell>
          <cell r="BN62">
            <v>0.02</v>
          </cell>
          <cell r="BO62">
            <v>0.02</v>
          </cell>
          <cell r="BP62">
            <v>0.02</v>
          </cell>
          <cell r="BQ62">
            <v>0.02</v>
          </cell>
          <cell r="BR62">
            <v>0.02</v>
          </cell>
          <cell r="BS62">
            <v>0.02</v>
          </cell>
          <cell r="BT62" t="str">
            <v>CFE</v>
          </cell>
          <cell r="BU62" t="str">
            <v>INT</v>
          </cell>
          <cell r="BV62">
            <v>3147</v>
          </cell>
          <cell r="BX62">
            <v>61.734354349322672</v>
          </cell>
          <cell r="BY62">
            <v>0</v>
          </cell>
          <cell r="BZ62">
            <v>0</v>
          </cell>
          <cell r="CB62">
            <v>842.7798573825504</v>
          </cell>
          <cell r="CC62">
            <v>867.3</v>
          </cell>
          <cell r="CD62">
            <v>867.3</v>
          </cell>
          <cell r="CL62">
            <v>51.344160000000002</v>
          </cell>
          <cell r="CM62">
            <v>51.344160000000002</v>
          </cell>
          <cell r="CN62">
            <v>2020</v>
          </cell>
        </row>
        <row r="63">
          <cell r="A63">
            <v>1</v>
          </cell>
          <cell r="B63">
            <v>6</v>
          </cell>
          <cell r="D63">
            <v>3807</v>
          </cell>
          <cell r="F63" t="str">
            <v>Topolobampo III   3/</v>
          </cell>
          <cell r="H63" t="str">
            <v>CC</v>
          </cell>
          <cell r="I63">
            <v>700</v>
          </cell>
          <cell r="J63">
            <v>700</v>
          </cell>
          <cell r="K63" t="str">
            <v>Jun</v>
          </cell>
          <cell r="L63">
            <v>2018</v>
          </cell>
          <cell r="M63" t="str">
            <v>NOR</v>
          </cell>
          <cell r="N63" t="str">
            <v>MOCHIS</v>
          </cell>
          <cell r="O63" t="str">
            <v>TER</v>
          </cell>
          <cell r="P63">
            <v>43252</v>
          </cell>
          <cell r="Q63">
            <v>41.440000000000005</v>
          </cell>
          <cell r="R63">
            <v>14</v>
          </cell>
          <cell r="S63">
            <v>603.33862873814724</v>
          </cell>
          <cell r="T63">
            <v>2.8000000000000001E-2</v>
          </cell>
          <cell r="V63" t="str">
            <v>N</v>
          </cell>
          <cell r="W63" t="str">
            <v>SON</v>
          </cell>
          <cell r="X63">
            <v>4.4999999999999998E-2</v>
          </cell>
          <cell r="Y63">
            <v>4.4999999999999998E-2</v>
          </cell>
          <cell r="Z63">
            <v>0.04</v>
          </cell>
          <cell r="AA63">
            <v>4.4999999999999998E-2</v>
          </cell>
          <cell r="AB63">
            <v>0.03</v>
          </cell>
          <cell r="AC63">
            <v>0.03</v>
          </cell>
          <cell r="AD63">
            <v>0.03</v>
          </cell>
          <cell r="AE63">
            <v>0.03</v>
          </cell>
          <cell r="AF63">
            <v>0.04</v>
          </cell>
          <cell r="AG63">
            <v>4.4999999999999998E-2</v>
          </cell>
          <cell r="AH63">
            <v>4.4999999999999998E-2</v>
          </cell>
          <cell r="AI63">
            <v>0.04</v>
          </cell>
          <cell r="AJ63">
            <v>0.02</v>
          </cell>
          <cell r="AK63">
            <v>0.02</v>
          </cell>
          <cell r="AL63">
            <v>0.02</v>
          </cell>
          <cell r="AM63">
            <v>0.02</v>
          </cell>
          <cell r="AN63">
            <v>0.02</v>
          </cell>
          <cell r="AO63">
            <v>0.02</v>
          </cell>
          <cell r="AP63">
            <v>0.02</v>
          </cell>
          <cell r="AQ63">
            <v>0.02</v>
          </cell>
          <cell r="AR63">
            <v>0.02</v>
          </cell>
          <cell r="AS63">
            <v>0.02</v>
          </cell>
          <cell r="AT63">
            <v>0.02</v>
          </cell>
          <cell r="AU63">
            <v>0.02</v>
          </cell>
          <cell r="AV63">
            <v>4.4999999999999998E-2</v>
          </cell>
          <cell r="AW63">
            <v>4.4999999999999998E-2</v>
          </cell>
          <cell r="AX63">
            <v>0.04</v>
          </cell>
          <cell r="AY63">
            <v>4.4999999999999998E-2</v>
          </cell>
          <cell r="AZ63">
            <v>0.03</v>
          </cell>
          <cell r="BA63">
            <v>0.03</v>
          </cell>
          <cell r="BB63">
            <v>0.03</v>
          </cell>
          <cell r="BC63">
            <v>0.03</v>
          </cell>
          <cell r="BD63">
            <v>0.04</v>
          </cell>
          <cell r="BE63">
            <v>4.4999999999999998E-2</v>
          </cell>
          <cell r="BF63">
            <v>4.4999999999999998E-2</v>
          </cell>
          <cell r="BG63">
            <v>0.04</v>
          </cell>
          <cell r="BH63">
            <v>0.02</v>
          </cell>
          <cell r="BI63">
            <v>0.02</v>
          </cell>
          <cell r="BJ63">
            <v>0.02</v>
          </cell>
          <cell r="BK63">
            <v>0.02</v>
          </cell>
          <cell r="BL63">
            <v>0.02</v>
          </cell>
          <cell r="BM63">
            <v>0.02</v>
          </cell>
          <cell r="BN63">
            <v>0.02</v>
          </cell>
          <cell r="BO63">
            <v>0.02</v>
          </cell>
          <cell r="BP63">
            <v>0.02</v>
          </cell>
          <cell r="BQ63">
            <v>0.02</v>
          </cell>
          <cell r="BR63">
            <v>0.02</v>
          </cell>
          <cell r="BS63">
            <v>0.02</v>
          </cell>
          <cell r="BT63" t="str">
            <v>PEE</v>
          </cell>
          <cell r="BU63" t="str">
            <v>INT</v>
          </cell>
          <cell r="BV63">
            <v>3807</v>
          </cell>
          <cell r="BX63">
            <v>55.221371261852667</v>
          </cell>
          <cell r="BY63">
            <v>0</v>
          </cell>
          <cell r="BZ63">
            <v>0</v>
          </cell>
          <cell r="CB63">
            <v>680.4</v>
          </cell>
          <cell r="CC63">
            <v>700</v>
          </cell>
          <cell r="CD63">
            <v>700</v>
          </cell>
          <cell r="CL63">
            <v>41.440000000000005</v>
          </cell>
          <cell r="CM63">
            <v>41.440000000000005</v>
          </cell>
          <cell r="CN63">
            <v>2018</v>
          </cell>
        </row>
        <row r="64">
          <cell r="A64">
            <v>1</v>
          </cell>
          <cell r="B64">
            <v>4</v>
          </cell>
          <cell r="D64">
            <v>2427</v>
          </cell>
          <cell r="F64" t="str">
            <v>Monterrey IV   3/</v>
          </cell>
          <cell r="H64" t="str">
            <v>CC</v>
          </cell>
          <cell r="I64">
            <v>1088</v>
          </cell>
          <cell r="J64">
            <v>1088</v>
          </cell>
          <cell r="K64" t="str">
            <v>Abr</v>
          </cell>
          <cell r="L64">
            <v>2022</v>
          </cell>
          <cell r="M64" t="str">
            <v>NES</v>
          </cell>
          <cell r="N64" t="str">
            <v>MONTERREY</v>
          </cell>
          <cell r="O64" t="str">
            <v>TER</v>
          </cell>
          <cell r="P64">
            <v>44652</v>
          </cell>
          <cell r="Q64">
            <v>64.409599999999998</v>
          </cell>
          <cell r="R64">
            <v>21.76</v>
          </cell>
          <cell r="S64">
            <v>946.14663482985929</v>
          </cell>
          <cell r="T64">
            <v>3.2399999999999998E-2</v>
          </cell>
          <cell r="V64" t="str">
            <v>N</v>
          </cell>
          <cell r="W64" t="str">
            <v>NL</v>
          </cell>
          <cell r="X64">
            <v>4.4999999999999998E-2</v>
          </cell>
          <cell r="Y64">
            <v>4.4999999999999998E-2</v>
          </cell>
          <cell r="Z64">
            <v>0.04</v>
          </cell>
          <cell r="AA64">
            <v>4.4999999999999998E-2</v>
          </cell>
          <cell r="AB64">
            <v>0.03</v>
          </cell>
          <cell r="AC64">
            <v>0.03</v>
          </cell>
          <cell r="AD64">
            <v>0.03</v>
          </cell>
          <cell r="AE64">
            <v>0.03</v>
          </cell>
          <cell r="AF64">
            <v>0.04</v>
          </cell>
          <cell r="AG64">
            <v>4.4999999999999998E-2</v>
          </cell>
          <cell r="AH64">
            <v>4.4999999999999998E-2</v>
          </cell>
          <cell r="AI64">
            <v>0.04</v>
          </cell>
          <cell r="AJ64">
            <v>0.02</v>
          </cell>
          <cell r="AK64">
            <v>0.02</v>
          </cell>
          <cell r="AL64">
            <v>0.02</v>
          </cell>
          <cell r="AM64">
            <v>0.02</v>
          </cell>
          <cell r="AN64">
            <v>0.02</v>
          </cell>
          <cell r="AO64">
            <v>0.02</v>
          </cell>
          <cell r="AP64">
            <v>0.02</v>
          </cell>
          <cell r="AQ64">
            <v>0.02</v>
          </cell>
          <cell r="AR64">
            <v>0.02</v>
          </cell>
          <cell r="AS64">
            <v>0.02</v>
          </cell>
          <cell r="AT64">
            <v>0.02</v>
          </cell>
          <cell r="AU64">
            <v>0.02</v>
          </cell>
          <cell r="AV64">
            <v>4.4999999999999998E-2</v>
          </cell>
          <cell r="AW64">
            <v>4.4999999999999998E-2</v>
          </cell>
          <cell r="AX64">
            <v>0.04</v>
          </cell>
          <cell r="AY64">
            <v>4.4999999999999998E-2</v>
          </cell>
          <cell r="AZ64">
            <v>0.03</v>
          </cell>
          <cell r="BA64">
            <v>0.03</v>
          </cell>
          <cell r="BB64">
            <v>0.03</v>
          </cell>
          <cell r="BC64">
            <v>0.03</v>
          </cell>
          <cell r="BD64">
            <v>0.04</v>
          </cell>
          <cell r="BE64">
            <v>4.4999999999999998E-2</v>
          </cell>
          <cell r="BF64">
            <v>4.4999999999999998E-2</v>
          </cell>
          <cell r="BG64">
            <v>0.04</v>
          </cell>
          <cell r="BH64">
            <v>0.02</v>
          </cell>
          <cell r="BI64">
            <v>0.02</v>
          </cell>
          <cell r="BJ64">
            <v>0.02</v>
          </cell>
          <cell r="BK64">
            <v>0.02</v>
          </cell>
          <cell r="BL64">
            <v>0.02</v>
          </cell>
          <cell r="BM64">
            <v>0.02</v>
          </cell>
          <cell r="BN64">
            <v>0.02</v>
          </cell>
          <cell r="BO64">
            <v>0.02</v>
          </cell>
          <cell r="BP64">
            <v>0.02</v>
          </cell>
          <cell r="BQ64">
            <v>0.02</v>
          </cell>
          <cell r="BR64">
            <v>0.02</v>
          </cell>
          <cell r="BS64">
            <v>0.02</v>
          </cell>
          <cell r="BT64" t="str">
            <v>CFE</v>
          </cell>
          <cell r="BU64" t="str">
            <v>INT</v>
          </cell>
          <cell r="BV64">
            <v>2427</v>
          </cell>
          <cell r="BX64">
            <v>77.44376517014075</v>
          </cell>
          <cell r="BY64">
            <v>0</v>
          </cell>
          <cell r="BZ64">
            <v>0</v>
          </cell>
          <cell r="CB64">
            <v>1052.7488000000001</v>
          </cell>
          <cell r="CC64">
            <v>1088</v>
          </cell>
          <cell r="CD64">
            <v>1088</v>
          </cell>
          <cell r="CL64">
            <v>64.409599999999998</v>
          </cell>
          <cell r="CM64">
            <v>64.409599999999998</v>
          </cell>
          <cell r="CN64">
            <v>2022</v>
          </cell>
        </row>
        <row r="65">
          <cell r="A65">
            <v>1</v>
          </cell>
          <cell r="B65">
            <v>4</v>
          </cell>
          <cell r="D65">
            <v>2427</v>
          </cell>
          <cell r="F65" t="str">
            <v>Baja California II TG Fase II     3/</v>
          </cell>
          <cell r="H65" t="str">
            <v>TG</v>
          </cell>
          <cell r="I65">
            <v>86</v>
          </cell>
          <cell r="J65">
            <v>86</v>
          </cell>
          <cell r="K65" t="str">
            <v>Abr</v>
          </cell>
          <cell r="L65">
            <v>2022</v>
          </cell>
          <cell r="M65" t="str">
            <v>BC</v>
          </cell>
          <cell r="N65" t="str">
            <v>TIJUANA</v>
          </cell>
          <cell r="O65" t="str">
            <v>TER</v>
          </cell>
          <cell r="P65">
            <v>44652</v>
          </cell>
          <cell r="Q65">
            <v>3.8786</v>
          </cell>
          <cell r="R65">
            <v>1.032</v>
          </cell>
          <cell r="S65">
            <v>75.671399999999991</v>
          </cell>
          <cell r="T65">
            <v>3.703E-2</v>
          </cell>
          <cell r="V65" t="str">
            <v>N</v>
          </cell>
          <cell r="W65" t="str">
            <v>BC</v>
          </cell>
          <cell r="X65">
            <v>3.7999999999999999E-2</v>
          </cell>
          <cell r="Y65">
            <v>3.7999999999999999E-2</v>
          </cell>
          <cell r="Z65">
            <v>3.7999999999999999E-2</v>
          </cell>
          <cell r="AA65">
            <v>3.7999999999999999E-2</v>
          </cell>
          <cell r="AB65">
            <v>3.7999999999999999E-2</v>
          </cell>
          <cell r="AC65">
            <v>3.7999999999999999E-2</v>
          </cell>
          <cell r="AD65">
            <v>3.7999999999999999E-2</v>
          </cell>
          <cell r="AE65">
            <v>3.7999999999999999E-2</v>
          </cell>
          <cell r="AF65">
            <v>3.7999999999999999E-2</v>
          </cell>
          <cell r="AG65">
            <v>3.7999999999999999E-2</v>
          </cell>
          <cell r="AH65">
            <v>3.7999999999999999E-2</v>
          </cell>
          <cell r="AI65">
            <v>3.7999999999999999E-2</v>
          </cell>
          <cell r="AJ65">
            <v>1.2E-2</v>
          </cell>
          <cell r="AK65">
            <v>1.2E-2</v>
          </cell>
          <cell r="AL65">
            <v>1.2E-2</v>
          </cell>
          <cell r="AM65">
            <v>1.2E-2</v>
          </cell>
          <cell r="AN65">
            <v>1.2E-2</v>
          </cell>
          <cell r="AO65">
            <v>1.2E-2</v>
          </cell>
          <cell r="AP65">
            <v>1.2E-2</v>
          </cell>
          <cell r="AQ65">
            <v>1.2E-2</v>
          </cell>
          <cell r="AR65">
            <v>1.2E-2</v>
          </cell>
          <cell r="AS65">
            <v>1.2E-2</v>
          </cell>
          <cell r="AT65">
            <v>1.2E-2</v>
          </cell>
          <cell r="AU65">
            <v>1.2E-2</v>
          </cell>
          <cell r="AV65">
            <v>3.7999999999999999E-2</v>
          </cell>
          <cell r="AW65">
            <v>3.7999999999999999E-2</v>
          </cell>
          <cell r="AX65">
            <v>3.7999999999999999E-2</v>
          </cell>
          <cell r="AY65">
            <v>3.7999999999999999E-2</v>
          </cell>
          <cell r="AZ65">
            <v>3.7999999999999999E-2</v>
          </cell>
          <cell r="BA65">
            <v>3.7999999999999999E-2</v>
          </cell>
          <cell r="BB65">
            <v>3.7999999999999999E-2</v>
          </cell>
          <cell r="BC65">
            <v>3.7999999999999999E-2</v>
          </cell>
          <cell r="BD65">
            <v>3.7999999999999999E-2</v>
          </cell>
          <cell r="BE65">
            <v>3.7999999999999999E-2</v>
          </cell>
          <cell r="BF65">
            <v>3.7999999999999999E-2</v>
          </cell>
          <cell r="BG65">
            <v>3.7999999999999999E-2</v>
          </cell>
          <cell r="BH65">
            <v>1.2E-2</v>
          </cell>
          <cell r="BI65">
            <v>1.2E-2</v>
          </cell>
          <cell r="BJ65">
            <v>1.2E-2</v>
          </cell>
          <cell r="BK65">
            <v>1.2E-2</v>
          </cell>
          <cell r="BL65">
            <v>1.2E-2</v>
          </cell>
          <cell r="BM65">
            <v>1.2E-2</v>
          </cell>
          <cell r="BN65">
            <v>1.2E-2</v>
          </cell>
          <cell r="BO65">
            <v>1.2E-2</v>
          </cell>
          <cell r="BP65">
            <v>1.2E-2</v>
          </cell>
          <cell r="BQ65">
            <v>1.2E-2</v>
          </cell>
          <cell r="BR65">
            <v>1.2E-2</v>
          </cell>
          <cell r="BS65">
            <v>1.2E-2</v>
          </cell>
          <cell r="BT65" t="str">
            <v>CFE</v>
          </cell>
          <cell r="BU65" t="str">
            <v>BC</v>
          </cell>
          <cell r="BV65">
            <v>2427</v>
          </cell>
          <cell r="BX65">
            <v>6.45</v>
          </cell>
          <cell r="BY65">
            <v>0</v>
          </cell>
          <cell r="BZ65">
            <v>0</v>
          </cell>
          <cell r="CB65">
            <v>82.815420000000003</v>
          </cell>
          <cell r="CC65">
            <v>86</v>
          </cell>
          <cell r="CD65">
            <v>86</v>
          </cell>
          <cell r="CL65">
            <v>3.8786</v>
          </cell>
          <cell r="CM65">
            <v>3.8786</v>
          </cell>
          <cell r="CN65">
            <v>2022</v>
          </cell>
        </row>
        <row r="66">
          <cell r="A66">
            <v>1</v>
          </cell>
          <cell r="B66">
            <v>8</v>
          </cell>
          <cell r="D66">
            <v>3747</v>
          </cell>
          <cell r="F66" t="str">
            <v>Santa Rosalía II</v>
          </cell>
          <cell r="H66" t="str">
            <v>CI</v>
          </cell>
          <cell r="I66">
            <v>14.52</v>
          </cell>
          <cell r="J66">
            <v>14.52</v>
          </cell>
          <cell r="K66" t="str">
            <v>Ago</v>
          </cell>
          <cell r="L66">
            <v>2018</v>
          </cell>
          <cell r="M66" t="str">
            <v>AIS</v>
          </cell>
          <cell r="N66" t="str">
            <v>AIS</v>
          </cell>
          <cell r="O66" t="str">
            <v>TER</v>
          </cell>
          <cell r="P66">
            <v>43313</v>
          </cell>
          <cell r="Q66">
            <v>1.4883</v>
          </cell>
          <cell r="R66">
            <v>5.8079999999999998</v>
          </cell>
          <cell r="S66">
            <v>11.942699999999999</v>
          </cell>
          <cell r="T66">
            <v>0.13333333333333341</v>
          </cell>
          <cell r="V66" t="str">
            <v>S</v>
          </cell>
          <cell r="W66" t="str">
            <v>BCS</v>
          </cell>
          <cell r="X66">
            <v>0.1</v>
          </cell>
          <cell r="Y66">
            <v>0.1</v>
          </cell>
          <cell r="Z66">
            <v>0.1</v>
          </cell>
          <cell r="AA66">
            <v>0.1</v>
          </cell>
          <cell r="AB66">
            <v>0.1</v>
          </cell>
          <cell r="AC66">
            <v>0.1</v>
          </cell>
          <cell r="AD66">
            <v>0.1</v>
          </cell>
          <cell r="AE66">
            <v>0.1</v>
          </cell>
          <cell r="AF66">
            <v>0.1</v>
          </cell>
          <cell r="AG66">
            <v>0.1</v>
          </cell>
          <cell r="AH66">
            <v>0.1</v>
          </cell>
          <cell r="AI66">
            <v>0.1</v>
          </cell>
          <cell r="AJ66">
            <v>0.4</v>
          </cell>
          <cell r="AK66">
            <v>0.4</v>
          </cell>
          <cell r="AL66">
            <v>0.4</v>
          </cell>
          <cell r="AM66">
            <v>0.4</v>
          </cell>
          <cell r="AN66">
            <v>0.4</v>
          </cell>
          <cell r="AO66">
            <v>0.4</v>
          </cell>
          <cell r="AP66">
            <v>0.4</v>
          </cell>
          <cell r="AQ66">
            <v>0.4</v>
          </cell>
          <cell r="AR66">
            <v>0.4</v>
          </cell>
          <cell r="AS66">
            <v>0.4</v>
          </cell>
          <cell r="AT66">
            <v>0.4</v>
          </cell>
          <cell r="AU66">
            <v>0.4</v>
          </cell>
          <cell r="AV66">
            <v>0.1</v>
          </cell>
          <cell r="AW66">
            <v>0.1</v>
          </cell>
          <cell r="AX66">
            <v>0.1</v>
          </cell>
          <cell r="AY66">
            <v>0.1</v>
          </cell>
          <cell r="AZ66">
            <v>0.1</v>
          </cell>
          <cell r="BA66">
            <v>0.1</v>
          </cell>
          <cell r="BB66">
            <v>0.1</v>
          </cell>
          <cell r="BC66">
            <v>0.1</v>
          </cell>
          <cell r="BD66">
            <v>0.1</v>
          </cell>
          <cell r="BE66">
            <v>0.1</v>
          </cell>
          <cell r="BF66">
            <v>0.1</v>
          </cell>
          <cell r="BG66">
            <v>0.1</v>
          </cell>
          <cell r="BH66">
            <v>0.4</v>
          </cell>
          <cell r="BI66">
            <v>0.4</v>
          </cell>
          <cell r="BJ66">
            <v>0.4</v>
          </cell>
          <cell r="BK66">
            <v>0.4</v>
          </cell>
          <cell r="BL66">
            <v>0.4</v>
          </cell>
          <cell r="BM66">
            <v>0.4</v>
          </cell>
          <cell r="BN66">
            <v>0.4</v>
          </cell>
          <cell r="BO66">
            <v>0.4</v>
          </cell>
          <cell r="BP66">
            <v>0.4</v>
          </cell>
          <cell r="BQ66">
            <v>0.4</v>
          </cell>
          <cell r="BR66">
            <v>0.4</v>
          </cell>
          <cell r="BS66">
            <v>0.4</v>
          </cell>
          <cell r="BT66" t="str">
            <v>CFE</v>
          </cell>
          <cell r="BU66" t="str">
            <v>AIS</v>
          </cell>
          <cell r="BV66">
            <v>3747</v>
          </cell>
          <cell r="BX66">
            <v>1.089</v>
          </cell>
          <cell r="BY66">
            <v>0</v>
          </cell>
          <cell r="BZ66">
            <v>0</v>
          </cell>
          <cell r="CB66">
            <v>12.583999999999998</v>
          </cell>
          <cell r="CC66">
            <v>14.52</v>
          </cell>
          <cell r="CD66">
            <v>14.52</v>
          </cell>
          <cell r="CL66">
            <v>1.4883</v>
          </cell>
          <cell r="CM66">
            <v>1.4883</v>
          </cell>
          <cell r="CN66">
            <v>2018</v>
          </cell>
        </row>
        <row r="67">
          <cell r="A67">
            <v>1</v>
          </cell>
          <cell r="B67">
            <v>6</v>
          </cell>
          <cell r="D67">
            <v>4527</v>
          </cell>
          <cell r="F67" t="str">
            <v>Baja California Sur V (Coromuel)</v>
          </cell>
          <cell r="H67" t="str">
            <v>CI</v>
          </cell>
          <cell r="I67">
            <v>49.1</v>
          </cell>
          <cell r="J67">
            <v>49.1</v>
          </cell>
          <cell r="K67" t="str">
            <v>Jun</v>
          </cell>
          <cell r="L67">
            <v>2016</v>
          </cell>
          <cell r="M67" t="str">
            <v>BACS</v>
          </cell>
          <cell r="N67" t="str">
            <v>PAZ</v>
          </cell>
          <cell r="O67" t="str">
            <v>TER</v>
          </cell>
          <cell r="P67">
            <v>42522</v>
          </cell>
          <cell r="Q67">
            <v>5.0327500000000001</v>
          </cell>
          <cell r="R67">
            <v>2.1604000000000001</v>
          </cell>
          <cell r="S67">
            <v>40.384750000000004</v>
          </cell>
          <cell r="T67">
            <v>4.6511627906976626E-2</v>
          </cell>
          <cell r="V67" t="str">
            <v>S</v>
          </cell>
          <cell r="W67" t="str">
            <v>BCS</v>
          </cell>
          <cell r="X67">
            <v>5.6000000000000001E-2</v>
          </cell>
          <cell r="Y67">
            <v>5.6000000000000001E-2</v>
          </cell>
          <cell r="Z67">
            <v>5.6000000000000001E-2</v>
          </cell>
          <cell r="AA67">
            <v>5.6000000000000001E-2</v>
          </cell>
          <cell r="AB67">
            <v>5.6000000000000001E-2</v>
          </cell>
          <cell r="AC67">
            <v>5.6000000000000001E-2</v>
          </cell>
          <cell r="AD67">
            <v>5.6000000000000001E-2</v>
          </cell>
          <cell r="AE67">
            <v>5.6000000000000001E-2</v>
          </cell>
          <cell r="AF67">
            <v>5.6000000000000001E-2</v>
          </cell>
          <cell r="AG67">
            <v>5.6000000000000001E-2</v>
          </cell>
          <cell r="AH67">
            <v>5.6000000000000001E-2</v>
          </cell>
          <cell r="AI67">
            <v>5.6000000000000001E-2</v>
          </cell>
          <cell r="AJ67">
            <v>4.3999999999999997E-2</v>
          </cell>
          <cell r="AK67">
            <v>4.3999999999999997E-2</v>
          </cell>
          <cell r="AL67">
            <v>4.3999999999999997E-2</v>
          </cell>
          <cell r="AM67">
            <v>4.3999999999999997E-2</v>
          </cell>
          <cell r="AN67">
            <v>4.3999999999999997E-2</v>
          </cell>
          <cell r="AO67">
            <v>4.3999999999999997E-2</v>
          </cell>
          <cell r="AP67">
            <v>4.3999999999999997E-2</v>
          </cell>
          <cell r="AQ67">
            <v>4.3999999999999997E-2</v>
          </cell>
          <cell r="AR67">
            <v>4.3999999999999997E-2</v>
          </cell>
          <cell r="AS67">
            <v>4.3999999999999997E-2</v>
          </cell>
          <cell r="AT67">
            <v>4.3999999999999997E-2</v>
          </cell>
          <cell r="AU67">
            <v>4.3999999999999997E-2</v>
          </cell>
          <cell r="AV67">
            <v>5.6000000000000001E-2</v>
          </cell>
          <cell r="AW67">
            <v>5.6000000000000001E-2</v>
          </cell>
          <cell r="AX67">
            <v>5.6000000000000001E-2</v>
          </cell>
          <cell r="AY67">
            <v>5.6000000000000001E-2</v>
          </cell>
          <cell r="AZ67">
            <v>5.6000000000000001E-2</v>
          </cell>
          <cell r="BA67">
            <v>5.6000000000000001E-2</v>
          </cell>
          <cell r="BB67">
            <v>5.6000000000000001E-2</v>
          </cell>
          <cell r="BC67">
            <v>5.6000000000000001E-2</v>
          </cell>
          <cell r="BD67">
            <v>5.6000000000000001E-2</v>
          </cell>
          <cell r="BE67">
            <v>5.6000000000000001E-2</v>
          </cell>
          <cell r="BF67">
            <v>5.6000000000000001E-2</v>
          </cell>
          <cell r="BG67">
            <v>5.6000000000000001E-2</v>
          </cell>
          <cell r="BH67">
            <v>4.3999999999999997E-2</v>
          </cell>
          <cell r="BI67">
            <v>4.3999999999999997E-2</v>
          </cell>
          <cell r="BJ67">
            <v>4.3999999999999997E-2</v>
          </cell>
          <cell r="BK67">
            <v>4.3999999999999997E-2</v>
          </cell>
          <cell r="BL67">
            <v>4.3999999999999997E-2</v>
          </cell>
          <cell r="BM67">
            <v>4.3999999999999997E-2</v>
          </cell>
          <cell r="BN67">
            <v>4.3999999999999997E-2</v>
          </cell>
          <cell r="BO67">
            <v>4.3999999999999997E-2</v>
          </cell>
          <cell r="BP67">
            <v>4.3999999999999997E-2</v>
          </cell>
          <cell r="BQ67">
            <v>4.3999999999999997E-2</v>
          </cell>
          <cell r="BR67">
            <v>4.3999999999999997E-2</v>
          </cell>
          <cell r="BS67">
            <v>4.3999999999999997E-2</v>
          </cell>
          <cell r="BT67" t="str">
            <v>CFE</v>
          </cell>
          <cell r="BU67" t="str">
            <v>BACS</v>
          </cell>
          <cell r="BV67">
            <v>4527</v>
          </cell>
          <cell r="BX67">
            <v>3.6825000000000001</v>
          </cell>
          <cell r="BY67">
            <v>0</v>
          </cell>
          <cell r="BZ67">
            <v>0</v>
          </cell>
          <cell r="CB67">
            <v>46.816279069767447</v>
          </cell>
          <cell r="CC67">
            <v>49.1</v>
          </cell>
          <cell r="CD67">
            <v>49.145853658536574</v>
          </cell>
          <cell r="CL67">
            <v>5.0327500000000001</v>
          </cell>
          <cell r="CM67">
            <v>5.0327500000000001</v>
          </cell>
          <cell r="CN67">
            <v>2016</v>
          </cell>
        </row>
        <row r="68">
          <cell r="CL68">
            <v>0</v>
          </cell>
          <cell r="CM68">
            <v>0</v>
          </cell>
          <cell r="CN68">
            <v>0</v>
          </cell>
        </row>
        <row r="69">
          <cell r="A69">
            <v>1</v>
          </cell>
          <cell r="B69">
            <v>6</v>
          </cell>
          <cell r="D69">
            <v>567</v>
          </cell>
          <cell r="F69" t="str">
            <v>Valladolid V  3/</v>
          </cell>
          <cell r="H69" t="str">
            <v>CC</v>
          </cell>
          <cell r="I69">
            <v>542</v>
          </cell>
          <cell r="J69">
            <v>542</v>
          </cell>
          <cell r="K69" t="str">
            <v>Jun</v>
          </cell>
          <cell r="L69">
            <v>2027</v>
          </cell>
          <cell r="M69" t="str">
            <v>PEN</v>
          </cell>
          <cell r="N69" t="str">
            <v>MERIDA</v>
          </cell>
          <cell r="O69" t="str">
            <v>TER</v>
          </cell>
          <cell r="P69">
            <v>46539</v>
          </cell>
          <cell r="Q69">
            <v>32.086400000000005</v>
          </cell>
          <cell r="R69">
            <v>17.018799999999999</v>
          </cell>
          <cell r="S69">
            <v>471.33407727737472</v>
          </cell>
          <cell r="T69">
            <v>3.15E-2</v>
          </cell>
          <cell r="V69" t="str">
            <v>S</v>
          </cell>
          <cell r="W69" t="str">
            <v>YUC</v>
          </cell>
          <cell r="X69">
            <v>7.6149999999999995E-2</v>
          </cell>
          <cell r="Y69">
            <v>7.6149999999999995E-2</v>
          </cell>
          <cell r="Z69">
            <v>7.1099999999999997E-2</v>
          </cell>
          <cell r="AA69">
            <v>7.6149999999999995E-2</v>
          </cell>
          <cell r="AB69">
            <v>6.0999999999999999E-2</v>
          </cell>
          <cell r="AC69">
            <v>6.0999999999999999E-2</v>
          </cell>
          <cell r="AD69">
            <v>6.0999999999999999E-2</v>
          </cell>
          <cell r="AE69">
            <v>6.0999999999999999E-2</v>
          </cell>
          <cell r="AF69">
            <v>7.1099999999999997E-2</v>
          </cell>
          <cell r="AG69">
            <v>7.6149999999999995E-2</v>
          </cell>
          <cell r="AH69">
            <v>7.6149999999999995E-2</v>
          </cell>
          <cell r="AI69">
            <v>7.1099999999999997E-2</v>
          </cell>
          <cell r="AJ69">
            <v>3.1399999999999997E-2</v>
          </cell>
          <cell r="AK69">
            <v>3.1399999999999997E-2</v>
          </cell>
          <cell r="AL69">
            <v>3.1399999999999997E-2</v>
          </cell>
          <cell r="AM69">
            <v>3.1399999999999997E-2</v>
          </cell>
          <cell r="AN69">
            <v>3.1399999999999997E-2</v>
          </cell>
          <cell r="AO69">
            <v>3.1399999999999997E-2</v>
          </cell>
          <cell r="AP69">
            <v>3.1399999999999997E-2</v>
          </cell>
          <cell r="AQ69">
            <v>3.1399999999999997E-2</v>
          </cell>
          <cell r="AR69">
            <v>3.1399999999999997E-2</v>
          </cell>
          <cell r="AS69">
            <v>3.1399999999999997E-2</v>
          </cell>
          <cell r="AT69">
            <v>3.1399999999999997E-2</v>
          </cell>
          <cell r="AU69">
            <v>3.1399999999999997E-2</v>
          </cell>
          <cell r="AV69">
            <v>7.6149999999999995E-2</v>
          </cell>
          <cell r="AW69">
            <v>7.6149999999999995E-2</v>
          </cell>
          <cell r="AX69">
            <v>7.1099999999999997E-2</v>
          </cell>
          <cell r="AY69">
            <v>7.6149999999999995E-2</v>
          </cell>
          <cell r="AZ69">
            <v>6.0999999999999999E-2</v>
          </cell>
          <cell r="BA69">
            <v>6.0999999999999999E-2</v>
          </cell>
          <cell r="BB69">
            <v>6.0999999999999999E-2</v>
          </cell>
          <cell r="BC69">
            <v>6.0999999999999999E-2</v>
          </cell>
          <cell r="BD69">
            <v>7.1099999999999997E-2</v>
          </cell>
          <cell r="BE69">
            <v>7.6149999999999995E-2</v>
          </cell>
          <cell r="BF69">
            <v>7.6149999999999995E-2</v>
          </cell>
          <cell r="BG69">
            <v>7.1099999999999997E-2</v>
          </cell>
          <cell r="BH69">
            <v>3.1399999999999997E-2</v>
          </cell>
          <cell r="BI69">
            <v>3.1399999999999997E-2</v>
          </cell>
          <cell r="BJ69">
            <v>3.1399999999999997E-2</v>
          </cell>
          <cell r="BK69">
            <v>3.1399999999999997E-2</v>
          </cell>
          <cell r="BL69">
            <v>3.1399999999999997E-2</v>
          </cell>
          <cell r="BM69">
            <v>3.1399999999999997E-2</v>
          </cell>
          <cell r="BN69">
            <v>3.1399999999999997E-2</v>
          </cell>
          <cell r="BO69">
            <v>3.1399999999999997E-2</v>
          </cell>
          <cell r="BP69">
            <v>3.1399999999999997E-2</v>
          </cell>
          <cell r="BQ69">
            <v>3.1399999999999997E-2</v>
          </cell>
          <cell r="BR69">
            <v>3.1399999999999997E-2</v>
          </cell>
          <cell r="BS69">
            <v>3.1399999999999997E-2</v>
          </cell>
          <cell r="BT69" t="str">
            <v>CFE</v>
          </cell>
          <cell r="BU69" t="str">
            <v>INT</v>
          </cell>
          <cell r="BV69">
            <v>567</v>
          </cell>
          <cell r="BX69">
            <v>38.579522722625263</v>
          </cell>
          <cell r="BY69">
            <v>0</v>
          </cell>
          <cell r="BZ69">
            <v>0</v>
          </cell>
          <cell r="CB69">
            <v>524.92700000000002</v>
          </cell>
          <cell r="CC69">
            <v>542</v>
          </cell>
          <cell r="CD69">
            <v>542</v>
          </cell>
          <cell r="CL69">
            <v>32.086400000000005</v>
          </cell>
          <cell r="CM69">
            <v>32.086400000000005</v>
          </cell>
          <cell r="CN69">
            <v>2027</v>
          </cell>
        </row>
        <row r="70">
          <cell r="A70">
            <v>1</v>
          </cell>
          <cell r="B70">
            <v>3</v>
          </cell>
          <cell r="D70">
            <v>3897</v>
          </cell>
          <cell r="F70" t="str">
            <v>Sureste III</v>
          </cell>
          <cell r="H70" t="str">
            <v>EOL</v>
          </cell>
          <cell r="I70">
            <v>300</v>
          </cell>
          <cell r="J70">
            <v>300</v>
          </cell>
          <cell r="K70" t="str">
            <v>Mar</v>
          </cell>
          <cell r="L70">
            <v>2018</v>
          </cell>
          <cell r="M70" t="str">
            <v>ORI</v>
          </cell>
          <cell r="N70" t="str">
            <v>TEMASCAL</v>
          </cell>
          <cell r="O70" t="str">
            <v>EOL</v>
          </cell>
          <cell r="P70">
            <v>43160</v>
          </cell>
          <cell r="Q70">
            <v>0</v>
          </cell>
          <cell r="R70">
            <v>15.96</v>
          </cell>
          <cell r="S70">
            <v>30</v>
          </cell>
          <cell r="T70">
            <v>1.3806706114398574E-2</v>
          </cell>
          <cell r="V70" t="str">
            <v>S</v>
          </cell>
          <cell r="W70" t="str">
            <v>OAX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0.53200000000000003</v>
          </cell>
          <cell r="AK70">
            <v>0.53200000000000003</v>
          </cell>
          <cell r="AL70">
            <v>0.53200000000000003</v>
          </cell>
          <cell r="AM70">
            <v>0.53200000000000003</v>
          </cell>
          <cell r="AN70">
            <v>0.53200000000000003</v>
          </cell>
          <cell r="AO70">
            <v>0.53200000000000003</v>
          </cell>
          <cell r="AP70">
            <v>0.53200000000000003</v>
          </cell>
          <cell r="AQ70">
            <v>0.53200000000000003</v>
          </cell>
          <cell r="AR70">
            <v>0.53200000000000003</v>
          </cell>
          <cell r="AS70">
            <v>0.53200000000000003</v>
          </cell>
          <cell r="AT70">
            <v>0.53200000000000003</v>
          </cell>
          <cell r="AU70">
            <v>0.53200000000000003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0.53200000000000003</v>
          </cell>
          <cell r="BI70">
            <v>0.53200000000000003</v>
          </cell>
          <cell r="BJ70">
            <v>0.53200000000000003</v>
          </cell>
          <cell r="BK70">
            <v>0.53200000000000003</v>
          </cell>
          <cell r="BL70">
            <v>0.53200000000000003</v>
          </cell>
          <cell r="BM70">
            <v>0.53200000000000003</v>
          </cell>
          <cell r="BN70">
            <v>0.53200000000000003</v>
          </cell>
          <cell r="BO70">
            <v>0.53200000000000003</v>
          </cell>
          <cell r="BP70">
            <v>0.53200000000000003</v>
          </cell>
          <cell r="BQ70">
            <v>0.53200000000000003</v>
          </cell>
          <cell r="BR70">
            <v>0.53200000000000003</v>
          </cell>
          <cell r="BS70">
            <v>0.53200000000000003</v>
          </cell>
          <cell r="BT70" t="str">
            <v>PEE</v>
          </cell>
          <cell r="BU70" t="str">
            <v>INT</v>
          </cell>
          <cell r="BV70">
            <v>3897</v>
          </cell>
          <cell r="BX70">
            <v>0</v>
          </cell>
          <cell r="BY70">
            <v>0.9</v>
          </cell>
          <cell r="BZ70">
            <v>270</v>
          </cell>
          <cell r="CB70">
            <v>295.85798816568041</v>
          </cell>
          <cell r="CC70">
            <v>300</v>
          </cell>
          <cell r="CD70">
            <v>300</v>
          </cell>
          <cell r="CL70">
            <v>0</v>
          </cell>
          <cell r="CM70">
            <v>0</v>
          </cell>
          <cell r="CN70">
            <v>2018</v>
          </cell>
        </row>
        <row r="71">
          <cell r="A71">
            <v>1</v>
          </cell>
          <cell r="B71">
            <v>7</v>
          </cell>
          <cell r="D71">
            <v>1257</v>
          </cell>
          <cell r="F71" t="str">
            <v>Tamazunchale II  3/</v>
          </cell>
          <cell r="H71" t="str">
            <v>CC</v>
          </cell>
          <cell r="I71">
            <v>1120.674</v>
          </cell>
          <cell r="J71">
            <v>1120.674</v>
          </cell>
          <cell r="K71" t="str">
            <v>Jul</v>
          </cell>
          <cell r="L71">
            <v>2025</v>
          </cell>
          <cell r="M71" t="str">
            <v>NES</v>
          </cell>
          <cell r="N71" t="str">
            <v>TAMAZUNCH</v>
          </cell>
          <cell r="O71" t="str">
            <v>TER</v>
          </cell>
          <cell r="P71">
            <v>45839</v>
          </cell>
          <cell r="Q71">
            <v>66.3439008</v>
          </cell>
          <cell r="R71">
            <v>22.41348</v>
          </cell>
          <cell r="S71">
            <v>974.56060095709336</v>
          </cell>
          <cell r="T71">
            <v>3.2000000000000001E-2</v>
          </cell>
          <cell r="V71" t="str">
            <v>N</v>
          </cell>
          <cell r="W71" t="str">
            <v>TAMS</v>
          </cell>
          <cell r="X71">
            <v>0.05</v>
          </cell>
          <cell r="Y71">
            <v>0.04</v>
          </cell>
          <cell r="Z71">
            <v>0.04</v>
          </cell>
          <cell r="AA71">
            <v>0.04</v>
          </cell>
          <cell r="AB71">
            <v>0.02</v>
          </cell>
          <cell r="AC71">
            <v>0.02</v>
          </cell>
          <cell r="AD71">
            <v>0.02</v>
          </cell>
          <cell r="AE71">
            <v>0.03</v>
          </cell>
          <cell r="AF71">
            <v>0.03</v>
          </cell>
          <cell r="AG71">
            <v>0.04</v>
          </cell>
          <cell r="AH71">
            <v>0.04</v>
          </cell>
          <cell r="AI71">
            <v>0.05</v>
          </cell>
          <cell r="AJ71">
            <v>0.02</v>
          </cell>
          <cell r="AK71">
            <v>0.02</v>
          </cell>
          <cell r="AL71">
            <v>0.02</v>
          </cell>
          <cell r="AM71">
            <v>0.02</v>
          </cell>
          <cell r="AN71">
            <v>0.02</v>
          </cell>
          <cell r="AO71">
            <v>0.02</v>
          </cell>
          <cell r="AP71">
            <v>0.02</v>
          </cell>
          <cell r="AQ71">
            <v>0.02</v>
          </cell>
          <cell r="AR71">
            <v>0.02</v>
          </cell>
          <cell r="AS71">
            <v>0.02</v>
          </cell>
          <cell r="AT71">
            <v>0.02</v>
          </cell>
          <cell r="AU71">
            <v>0.02</v>
          </cell>
          <cell r="AV71">
            <v>0.05</v>
          </cell>
          <cell r="AW71">
            <v>0.04</v>
          </cell>
          <cell r="AX71">
            <v>0.04</v>
          </cell>
          <cell r="AY71">
            <v>0.04</v>
          </cell>
          <cell r="AZ71">
            <v>0.02</v>
          </cell>
          <cell r="BA71">
            <v>0.02</v>
          </cell>
          <cell r="BB71">
            <v>0.02</v>
          </cell>
          <cell r="BC71">
            <v>0.03</v>
          </cell>
          <cell r="BD71">
            <v>0.03</v>
          </cell>
          <cell r="BE71">
            <v>0.04</v>
          </cell>
          <cell r="BF71">
            <v>0.04</v>
          </cell>
          <cell r="BG71">
            <v>0.05</v>
          </cell>
          <cell r="BH71">
            <v>0.02</v>
          </cell>
          <cell r="BI71">
            <v>0.02</v>
          </cell>
          <cell r="BJ71">
            <v>0.02</v>
          </cell>
          <cell r="BK71">
            <v>0.02</v>
          </cell>
          <cell r="BL71">
            <v>0.02</v>
          </cell>
          <cell r="BM71">
            <v>0.02</v>
          </cell>
          <cell r="BN71">
            <v>0.02</v>
          </cell>
          <cell r="BO71">
            <v>0.02</v>
          </cell>
          <cell r="BP71">
            <v>0.02</v>
          </cell>
          <cell r="BQ71">
            <v>0.02</v>
          </cell>
          <cell r="BR71">
            <v>0.02</v>
          </cell>
          <cell r="BS71">
            <v>0.02</v>
          </cell>
          <cell r="BT71" t="str">
            <v>CFE</v>
          </cell>
          <cell r="BU71" t="str">
            <v>INT</v>
          </cell>
          <cell r="BV71">
            <v>1257</v>
          </cell>
          <cell r="BX71">
            <v>79.769498242906536</v>
          </cell>
          <cell r="BY71">
            <v>0</v>
          </cell>
          <cell r="BZ71">
            <v>0</v>
          </cell>
          <cell r="CB71">
            <v>1084.8124319999999</v>
          </cell>
          <cell r="CC71">
            <v>1120.674</v>
          </cell>
          <cell r="CD71">
            <v>1120.674</v>
          </cell>
          <cell r="CL71">
            <v>66.3439008</v>
          </cell>
          <cell r="CM71">
            <v>66.3439008</v>
          </cell>
          <cell r="CN71">
            <v>2025</v>
          </cell>
        </row>
        <row r="72">
          <cell r="A72">
            <v>1</v>
          </cell>
          <cell r="B72">
            <v>4</v>
          </cell>
          <cell r="D72">
            <v>-453</v>
          </cell>
          <cell r="F72" t="str">
            <v>Todos Santos  3/</v>
          </cell>
          <cell r="G72" t="str">
            <v>SC</v>
          </cell>
          <cell r="H72" t="str">
            <v>CC</v>
          </cell>
          <cell r="I72">
            <v>80</v>
          </cell>
          <cell r="J72">
            <v>80</v>
          </cell>
          <cell r="K72" t="str">
            <v>Abr</v>
          </cell>
          <cell r="L72">
            <v>2030</v>
          </cell>
          <cell r="M72" t="str">
            <v>BACS</v>
          </cell>
          <cell r="N72" t="str">
            <v>CABOS</v>
          </cell>
          <cell r="O72" t="str">
            <v>TER</v>
          </cell>
          <cell r="P72">
            <v>47574</v>
          </cell>
          <cell r="Q72">
            <v>0</v>
          </cell>
          <cell r="R72">
            <v>32</v>
          </cell>
          <cell r="S72">
            <v>74</v>
          </cell>
          <cell r="T72">
            <v>3.2800000000000003E-2</v>
          </cell>
          <cell r="V72" t="str">
            <v>S</v>
          </cell>
          <cell r="W72" t="str">
            <v>BCS</v>
          </cell>
          <cell r="X72">
            <v>0.1</v>
          </cell>
          <cell r="Y72">
            <v>0.1</v>
          </cell>
          <cell r="Z72">
            <v>0.1</v>
          </cell>
          <cell r="AA72">
            <v>0.1</v>
          </cell>
          <cell r="AB72">
            <v>0.1</v>
          </cell>
          <cell r="AC72">
            <v>0.1</v>
          </cell>
          <cell r="AD72">
            <v>0.1</v>
          </cell>
          <cell r="AE72">
            <v>0.1</v>
          </cell>
          <cell r="AF72">
            <v>0.1</v>
          </cell>
          <cell r="AG72">
            <v>0.1</v>
          </cell>
          <cell r="AH72">
            <v>0.1</v>
          </cell>
          <cell r="AI72">
            <v>0.1</v>
          </cell>
          <cell r="AJ72">
            <v>0.4</v>
          </cell>
          <cell r="AK72">
            <v>0.4</v>
          </cell>
          <cell r="AL72">
            <v>0.4</v>
          </cell>
          <cell r="AM72">
            <v>0.4</v>
          </cell>
          <cell r="AN72">
            <v>0.4</v>
          </cell>
          <cell r="AO72">
            <v>0.4</v>
          </cell>
          <cell r="AP72">
            <v>0.4</v>
          </cell>
          <cell r="AQ72">
            <v>0.4</v>
          </cell>
          <cell r="AR72">
            <v>0.4</v>
          </cell>
          <cell r="AS72">
            <v>0.4</v>
          </cell>
          <cell r="AT72">
            <v>0.4</v>
          </cell>
          <cell r="AU72">
            <v>0.4</v>
          </cell>
          <cell r="AV72">
            <v>0.1</v>
          </cell>
          <cell r="AW72">
            <v>0.1</v>
          </cell>
          <cell r="AX72">
            <v>0.1</v>
          </cell>
          <cell r="AY72">
            <v>0.1</v>
          </cell>
          <cell r="AZ72">
            <v>0.1</v>
          </cell>
          <cell r="BA72">
            <v>0.1</v>
          </cell>
          <cell r="BB72">
            <v>0.1</v>
          </cell>
          <cell r="BC72">
            <v>0.1</v>
          </cell>
          <cell r="BD72">
            <v>0.1</v>
          </cell>
          <cell r="BE72">
            <v>0.1</v>
          </cell>
          <cell r="BF72">
            <v>0.1</v>
          </cell>
          <cell r="BG72">
            <v>0.1</v>
          </cell>
          <cell r="BH72">
            <v>0.4</v>
          </cell>
          <cell r="BI72">
            <v>0.4</v>
          </cell>
          <cell r="BJ72">
            <v>0.4</v>
          </cell>
          <cell r="BK72">
            <v>0.4</v>
          </cell>
          <cell r="BL72">
            <v>0.4</v>
          </cell>
          <cell r="BM72">
            <v>0.4</v>
          </cell>
          <cell r="BN72">
            <v>0.4</v>
          </cell>
          <cell r="BO72">
            <v>0.4</v>
          </cell>
          <cell r="BP72">
            <v>0.4</v>
          </cell>
          <cell r="BQ72">
            <v>0.4</v>
          </cell>
          <cell r="BR72">
            <v>0.4</v>
          </cell>
          <cell r="BS72">
            <v>0.4</v>
          </cell>
          <cell r="BT72" t="str">
            <v>CFE</v>
          </cell>
          <cell r="BU72" t="str">
            <v>BACS</v>
          </cell>
          <cell r="BV72">
            <v>-453</v>
          </cell>
          <cell r="BX72">
            <v>6</v>
          </cell>
          <cell r="BY72">
            <v>0</v>
          </cell>
          <cell r="BZ72">
            <v>0</v>
          </cell>
          <cell r="CB72">
            <v>77.376000000000005</v>
          </cell>
          <cell r="CC72">
            <v>80</v>
          </cell>
          <cell r="CD72">
            <v>80</v>
          </cell>
          <cell r="CL72">
            <v>0</v>
          </cell>
          <cell r="CM72">
            <v>0</v>
          </cell>
          <cell r="CN72">
            <v>2030</v>
          </cell>
        </row>
        <row r="73">
          <cell r="A73">
            <v>1</v>
          </cell>
          <cell r="B73">
            <v>4</v>
          </cell>
          <cell r="D73">
            <v>2067</v>
          </cell>
          <cell r="F73" t="str">
            <v>Santa Rosalía III</v>
          </cell>
          <cell r="H73" t="str">
            <v>CI</v>
          </cell>
          <cell r="I73">
            <v>11</v>
          </cell>
          <cell r="J73">
            <v>11</v>
          </cell>
          <cell r="K73" t="str">
            <v>Abr</v>
          </cell>
          <cell r="L73">
            <v>2023</v>
          </cell>
          <cell r="M73" t="str">
            <v>AIS</v>
          </cell>
          <cell r="N73" t="str">
            <v>AIS</v>
          </cell>
          <cell r="O73" t="str">
            <v>TER</v>
          </cell>
          <cell r="P73">
            <v>45017</v>
          </cell>
          <cell r="Q73">
            <v>1.1274999999999999</v>
          </cell>
          <cell r="R73">
            <v>4.4000000000000004</v>
          </cell>
          <cell r="S73">
            <v>9.0475000000000012</v>
          </cell>
          <cell r="T73">
            <v>0.13333333333333341</v>
          </cell>
          <cell r="V73" t="str">
            <v>S</v>
          </cell>
          <cell r="W73" t="str">
            <v>BCS</v>
          </cell>
          <cell r="X73">
            <v>0.1</v>
          </cell>
          <cell r="Y73">
            <v>0.1</v>
          </cell>
          <cell r="Z73">
            <v>0.1</v>
          </cell>
          <cell r="AA73">
            <v>0.1</v>
          </cell>
          <cell r="AB73">
            <v>0.1</v>
          </cell>
          <cell r="AC73">
            <v>0.1</v>
          </cell>
          <cell r="AD73">
            <v>0.1</v>
          </cell>
          <cell r="AE73">
            <v>0.1</v>
          </cell>
          <cell r="AF73">
            <v>0.1</v>
          </cell>
          <cell r="AG73">
            <v>0.1</v>
          </cell>
          <cell r="AH73">
            <v>0.1</v>
          </cell>
          <cell r="AI73">
            <v>0.1</v>
          </cell>
          <cell r="AJ73">
            <v>0.4</v>
          </cell>
          <cell r="AK73">
            <v>0.4</v>
          </cell>
          <cell r="AL73">
            <v>0.4</v>
          </cell>
          <cell r="AM73">
            <v>0.4</v>
          </cell>
          <cell r="AN73">
            <v>0.4</v>
          </cell>
          <cell r="AO73">
            <v>0.4</v>
          </cell>
          <cell r="AP73">
            <v>0.4</v>
          </cell>
          <cell r="AQ73">
            <v>0.4</v>
          </cell>
          <cell r="AR73">
            <v>0.4</v>
          </cell>
          <cell r="AS73">
            <v>0.4</v>
          </cell>
          <cell r="AT73">
            <v>0.4</v>
          </cell>
          <cell r="AU73">
            <v>0.4</v>
          </cell>
          <cell r="AV73">
            <v>0.1</v>
          </cell>
          <cell r="AW73">
            <v>0.1</v>
          </cell>
          <cell r="AX73">
            <v>0.1</v>
          </cell>
          <cell r="AY73">
            <v>0.1</v>
          </cell>
          <cell r="AZ73">
            <v>0.1</v>
          </cell>
          <cell r="BA73">
            <v>0.1</v>
          </cell>
          <cell r="BB73">
            <v>0.1</v>
          </cell>
          <cell r="BC73">
            <v>0.1</v>
          </cell>
          <cell r="BD73">
            <v>0.1</v>
          </cell>
          <cell r="BE73">
            <v>0.1</v>
          </cell>
          <cell r="BF73">
            <v>0.1</v>
          </cell>
          <cell r="BG73">
            <v>0.1</v>
          </cell>
          <cell r="BH73">
            <v>0.4</v>
          </cell>
          <cell r="BI73">
            <v>0.4</v>
          </cell>
          <cell r="BJ73">
            <v>0.4</v>
          </cell>
          <cell r="BK73">
            <v>0.4</v>
          </cell>
          <cell r="BL73">
            <v>0.4</v>
          </cell>
          <cell r="BM73">
            <v>0.4</v>
          </cell>
          <cell r="BN73">
            <v>0.4</v>
          </cell>
          <cell r="BO73">
            <v>0.4</v>
          </cell>
          <cell r="BP73">
            <v>0.4</v>
          </cell>
          <cell r="BQ73">
            <v>0.4</v>
          </cell>
          <cell r="BR73">
            <v>0.4</v>
          </cell>
          <cell r="BS73">
            <v>0.4</v>
          </cell>
          <cell r="BT73" t="str">
            <v>CFE</v>
          </cell>
          <cell r="BU73" t="str">
            <v>AIS</v>
          </cell>
          <cell r="BV73">
            <v>2067</v>
          </cell>
          <cell r="BX73">
            <v>0.82499999999999996</v>
          </cell>
          <cell r="BY73">
            <v>0</v>
          </cell>
          <cell r="BZ73">
            <v>0</v>
          </cell>
          <cell r="CB73">
            <v>9.5333333333333314</v>
          </cell>
          <cell r="CC73">
            <v>11</v>
          </cell>
          <cell r="CD73">
            <v>11</v>
          </cell>
          <cell r="CL73">
            <v>1.1274999999999999</v>
          </cell>
          <cell r="CM73">
            <v>1.1274999999999999</v>
          </cell>
          <cell r="CN73">
            <v>2023</v>
          </cell>
        </row>
        <row r="74">
          <cell r="A74">
            <v>1</v>
          </cell>
          <cell r="B74">
            <v>4</v>
          </cell>
          <cell r="D74">
            <v>3147</v>
          </cell>
          <cell r="F74" t="str">
            <v>Baja California IV (SLRC)  2/  3/</v>
          </cell>
          <cell r="H74" t="str">
            <v>CC</v>
          </cell>
          <cell r="I74">
            <v>522</v>
          </cell>
          <cell r="J74">
            <v>522</v>
          </cell>
          <cell r="K74" t="str">
            <v>Abr</v>
          </cell>
          <cell r="L74">
            <v>2020</v>
          </cell>
          <cell r="M74" t="str">
            <v>BC</v>
          </cell>
          <cell r="N74" t="str">
            <v>SLRC</v>
          </cell>
          <cell r="O74" t="str">
            <v>TER</v>
          </cell>
          <cell r="P74">
            <v>43922</v>
          </cell>
          <cell r="Q74">
            <v>30.9024</v>
          </cell>
          <cell r="R74">
            <v>10.44</v>
          </cell>
          <cell r="S74">
            <v>451.94760000000002</v>
          </cell>
          <cell r="T74">
            <v>3.7900000000000003E-2</v>
          </cell>
          <cell r="V74" t="str">
            <v>N</v>
          </cell>
          <cell r="W74" t="str">
            <v>BC</v>
          </cell>
          <cell r="X74">
            <v>0.04</v>
          </cell>
          <cell r="Y74">
            <v>0.04</v>
          </cell>
          <cell r="Z74">
            <v>0.04</v>
          </cell>
          <cell r="AA74">
            <v>0.04</v>
          </cell>
          <cell r="AB74">
            <v>0.04</v>
          </cell>
          <cell r="AC74">
            <v>0.04</v>
          </cell>
          <cell r="AD74">
            <v>0.04</v>
          </cell>
          <cell r="AE74">
            <v>0.04</v>
          </cell>
          <cell r="AF74">
            <v>0.04</v>
          </cell>
          <cell r="AG74">
            <v>0.04</v>
          </cell>
          <cell r="AH74">
            <v>0.04</v>
          </cell>
          <cell r="AI74">
            <v>0.04</v>
          </cell>
          <cell r="AJ74">
            <v>0.02</v>
          </cell>
          <cell r="AK74">
            <v>0.02</v>
          </cell>
          <cell r="AL74">
            <v>0.02</v>
          </cell>
          <cell r="AM74">
            <v>0.02</v>
          </cell>
          <cell r="AN74">
            <v>0.02</v>
          </cell>
          <cell r="AO74">
            <v>0.02</v>
          </cell>
          <cell r="AP74">
            <v>0.02</v>
          </cell>
          <cell r="AQ74">
            <v>0.02</v>
          </cell>
          <cell r="AR74">
            <v>0.02</v>
          </cell>
          <cell r="AS74">
            <v>0.02</v>
          </cell>
          <cell r="AT74">
            <v>0.02</v>
          </cell>
          <cell r="AU74">
            <v>0.02</v>
          </cell>
          <cell r="AV74">
            <v>0.04</v>
          </cell>
          <cell r="AW74">
            <v>0.04</v>
          </cell>
          <cell r="AX74">
            <v>0.04</v>
          </cell>
          <cell r="AY74">
            <v>0.04</v>
          </cell>
          <cell r="AZ74">
            <v>0.04</v>
          </cell>
          <cell r="BA74">
            <v>0.04</v>
          </cell>
          <cell r="BB74">
            <v>0.04</v>
          </cell>
          <cell r="BC74">
            <v>0.04</v>
          </cell>
          <cell r="BD74">
            <v>0.04</v>
          </cell>
          <cell r="BE74">
            <v>0.04</v>
          </cell>
          <cell r="BF74">
            <v>0.04</v>
          </cell>
          <cell r="BG74">
            <v>0.04</v>
          </cell>
          <cell r="BH74">
            <v>0.02</v>
          </cell>
          <cell r="BI74">
            <v>0.02</v>
          </cell>
          <cell r="BJ74">
            <v>0.02</v>
          </cell>
          <cell r="BK74">
            <v>0.02</v>
          </cell>
          <cell r="BL74">
            <v>0.02</v>
          </cell>
          <cell r="BM74">
            <v>0.02</v>
          </cell>
          <cell r="BN74">
            <v>0.02</v>
          </cell>
          <cell r="BO74">
            <v>0.02</v>
          </cell>
          <cell r="BP74">
            <v>0.02</v>
          </cell>
          <cell r="BQ74">
            <v>0.02</v>
          </cell>
          <cell r="BR74">
            <v>0.02</v>
          </cell>
          <cell r="BS74">
            <v>0.02</v>
          </cell>
          <cell r="BT74" t="str">
            <v>CFE</v>
          </cell>
          <cell r="BU74" t="str">
            <v>BC</v>
          </cell>
          <cell r="BV74">
            <v>3147</v>
          </cell>
          <cell r="BX74">
            <v>39.15</v>
          </cell>
          <cell r="BY74">
            <v>0</v>
          </cell>
          <cell r="BZ74">
            <v>0</v>
          </cell>
          <cell r="CB74">
            <v>502.21620000000001</v>
          </cell>
          <cell r="CC74">
            <v>522</v>
          </cell>
          <cell r="CD74">
            <v>522</v>
          </cell>
          <cell r="CL74">
            <v>30.9024</v>
          </cell>
          <cell r="CM74">
            <v>30.9024</v>
          </cell>
          <cell r="CN74">
            <v>2020</v>
          </cell>
        </row>
        <row r="75">
          <cell r="A75">
            <v>1</v>
          </cell>
          <cell r="B75">
            <v>4</v>
          </cell>
          <cell r="D75">
            <v>-453</v>
          </cell>
          <cell r="F75" t="str">
            <v>Los Cabos TG III  4/  6/</v>
          </cell>
          <cell r="H75" t="str">
            <v>TG</v>
          </cell>
          <cell r="I75">
            <v>35</v>
          </cell>
          <cell r="J75">
            <v>35</v>
          </cell>
          <cell r="K75" t="str">
            <v>Abr</v>
          </cell>
          <cell r="L75">
            <v>2030</v>
          </cell>
          <cell r="M75" t="str">
            <v>BACS</v>
          </cell>
          <cell r="N75" t="str">
            <v>CABOS</v>
          </cell>
          <cell r="O75" t="str">
            <v>TER</v>
          </cell>
          <cell r="P75">
            <v>47574</v>
          </cell>
          <cell r="Q75">
            <v>0</v>
          </cell>
          <cell r="R75">
            <v>1.5399999999999998</v>
          </cell>
          <cell r="S75">
            <v>32.375</v>
          </cell>
          <cell r="T75">
            <v>4.6511627906976633E-2</v>
          </cell>
          <cell r="V75" t="str">
            <v>S</v>
          </cell>
          <cell r="W75" t="str">
            <v>BCS</v>
          </cell>
          <cell r="X75">
            <v>5.6000000000000001E-2</v>
          </cell>
          <cell r="Y75">
            <v>5.6000000000000001E-2</v>
          </cell>
          <cell r="Z75">
            <v>5.6000000000000001E-2</v>
          </cell>
          <cell r="AA75">
            <v>5.6000000000000001E-2</v>
          </cell>
          <cell r="AB75">
            <v>5.6000000000000001E-2</v>
          </cell>
          <cell r="AC75">
            <v>5.6000000000000001E-2</v>
          </cell>
          <cell r="AD75">
            <v>5.6000000000000001E-2</v>
          </cell>
          <cell r="AE75">
            <v>5.6000000000000001E-2</v>
          </cell>
          <cell r="AF75">
            <v>5.6000000000000001E-2</v>
          </cell>
          <cell r="AG75">
            <v>5.6000000000000001E-2</v>
          </cell>
          <cell r="AH75">
            <v>5.6000000000000001E-2</v>
          </cell>
          <cell r="AI75">
            <v>5.6000000000000001E-2</v>
          </cell>
          <cell r="AJ75">
            <v>4.3999999999999997E-2</v>
          </cell>
          <cell r="AK75">
            <v>4.3999999999999997E-2</v>
          </cell>
          <cell r="AL75">
            <v>4.3999999999999997E-2</v>
          </cell>
          <cell r="AM75">
            <v>4.3999999999999997E-2</v>
          </cell>
          <cell r="AN75">
            <v>4.3999999999999997E-2</v>
          </cell>
          <cell r="AO75">
            <v>4.3999999999999997E-2</v>
          </cell>
          <cell r="AP75">
            <v>4.3999999999999997E-2</v>
          </cell>
          <cell r="AQ75">
            <v>4.3999999999999997E-2</v>
          </cell>
          <cell r="AR75">
            <v>4.3999999999999997E-2</v>
          </cell>
          <cell r="AS75">
            <v>4.3999999999999997E-2</v>
          </cell>
          <cell r="AT75">
            <v>4.3999999999999997E-2</v>
          </cell>
          <cell r="AU75">
            <v>4.3999999999999997E-2</v>
          </cell>
          <cell r="AV75">
            <v>5.6000000000000001E-2</v>
          </cell>
          <cell r="AW75">
            <v>5.6000000000000001E-2</v>
          </cell>
          <cell r="AX75">
            <v>5.6000000000000001E-2</v>
          </cell>
          <cell r="AY75">
            <v>5.6000000000000001E-2</v>
          </cell>
          <cell r="AZ75">
            <v>5.6000000000000001E-2</v>
          </cell>
          <cell r="BA75">
            <v>5.6000000000000001E-2</v>
          </cell>
          <cell r="BB75">
            <v>5.6000000000000001E-2</v>
          </cell>
          <cell r="BC75">
            <v>5.6000000000000001E-2</v>
          </cell>
          <cell r="BD75">
            <v>5.6000000000000001E-2</v>
          </cell>
          <cell r="BE75">
            <v>5.6000000000000001E-2</v>
          </cell>
          <cell r="BF75">
            <v>5.6000000000000001E-2</v>
          </cell>
          <cell r="BG75">
            <v>5.6000000000000001E-2</v>
          </cell>
          <cell r="BH75">
            <v>4.3999999999999997E-2</v>
          </cell>
          <cell r="BI75">
            <v>4.3999999999999997E-2</v>
          </cell>
          <cell r="BJ75">
            <v>4.3999999999999997E-2</v>
          </cell>
          <cell r="BK75">
            <v>4.3999999999999997E-2</v>
          </cell>
          <cell r="BL75">
            <v>4.3999999999999997E-2</v>
          </cell>
          <cell r="BM75">
            <v>4.3999999999999997E-2</v>
          </cell>
          <cell r="BN75">
            <v>4.3999999999999997E-2</v>
          </cell>
          <cell r="BO75">
            <v>4.3999999999999997E-2</v>
          </cell>
          <cell r="BP75">
            <v>4.3999999999999997E-2</v>
          </cell>
          <cell r="BQ75">
            <v>4.3999999999999997E-2</v>
          </cell>
          <cell r="BR75">
            <v>4.3999999999999997E-2</v>
          </cell>
          <cell r="BS75">
            <v>4.3999999999999997E-2</v>
          </cell>
          <cell r="BT75" t="str">
            <v>CFE</v>
          </cell>
          <cell r="BU75" t="str">
            <v>BACS</v>
          </cell>
          <cell r="BV75">
            <v>-453</v>
          </cell>
          <cell r="BX75">
            <v>2.625</v>
          </cell>
          <cell r="BY75">
            <v>0</v>
          </cell>
          <cell r="BZ75">
            <v>0</v>
          </cell>
          <cell r="CB75">
            <v>33.372093023255815</v>
          </cell>
          <cell r="CC75">
            <v>35</v>
          </cell>
          <cell r="CD75">
            <v>35</v>
          </cell>
          <cell r="CL75">
            <v>0</v>
          </cell>
          <cell r="CM75">
            <v>0</v>
          </cell>
          <cell r="CN75">
            <v>2030</v>
          </cell>
        </row>
        <row r="76">
          <cell r="A76">
            <v>1</v>
          </cell>
          <cell r="B76">
            <v>8</v>
          </cell>
          <cell r="D76">
            <v>4467</v>
          </cell>
          <cell r="F76" t="str">
            <v>Baja California III  (La Jovita) 3/</v>
          </cell>
          <cell r="G76">
            <v>41365</v>
          </cell>
          <cell r="H76" t="str">
            <v>CC</v>
          </cell>
          <cell r="I76">
            <v>294</v>
          </cell>
          <cell r="J76">
            <v>294</v>
          </cell>
          <cell r="K76" t="str">
            <v>Ago</v>
          </cell>
          <cell r="L76">
            <v>2016</v>
          </cell>
          <cell r="M76" t="str">
            <v>BC</v>
          </cell>
          <cell r="N76" t="str">
            <v>ENSENADA</v>
          </cell>
          <cell r="O76" t="str">
            <v>TER</v>
          </cell>
          <cell r="P76">
            <v>42583</v>
          </cell>
          <cell r="Q76">
            <v>17.404800000000002</v>
          </cell>
          <cell r="R76">
            <v>5.88</v>
          </cell>
          <cell r="S76">
            <v>253.40222407002187</v>
          </cell>
          <cell r="T76">
            <v>2.8571428571428456E-2</v>
          </cell>
          <cell r="V76" t="str">
            <v>N</v>
          </cell>
          <cell r="W76" t="str">
            <v>BC</v>
          </cell>
          <cell r="X76">
            <v>0.04</v>
          </cell>
          <cell r="Y76">
            <v>0.04</v>
          </cell>
          <cell r="Z76">
            <v>0.04</v>
          </cell>
          <cell r="AA76">
            <v>0.04</v>
          </cell>
          <cell r="AB76">
            <v>0.04</v>
          </cell>
          <cell r="AC76">
            <v>0.04</v>
          </cell>
          <cell r="AD76">
            <v>0.04</v>
          </cell>
          <cell r="AE76">
            <v>0.04</v>
          </cell>
          <cell r="AF76">
            <v>0.04</v>
          </cell>
          <cell r="AG76">
            <v>0.04</v>
          </cell>
          <cell r="AH76">
            <v>0.04</v>
          </cell>
          <cell r="AI76">
            <v>0.04</v>
          </cell>
          <cell r="AJ76">
            <v>0.02</v>
          </cell>
          <cell r="AK76">
            <v>0.02</v>
          </cell>
          <cell r="AL76">
            <v>0.02</v>
          </cell>
          <cell r="AM76">
            <v>0.02</v>
          </cell>
          <cell r="AN76">
            <v>0.02</v>
          </cell>
          <cell r="AO76">
            <v>0.02</v>
          </cell>
          <cell r="AP76">
            <v>0.02</v>
          </cell>
          <cell r="AQ76">
            <v>0.02</v>
          </cell>
          <cell r="AR76">
            <v>0.02</v>
          </cell>
          <cell r="AS76">
            <v>0.02</v>
          </cell>
          <cell r="AT76">
            <v>0.02</v>
          </cell>
          <cell r="AU76">
            <v>0.02</v>
          </cell>
          <cell r="AV76">
            <v>0.04</v>
          </cell>
          <cell r="AW76">
            <v>0.04</v>
          </cell>
          <cell r="AX76">
            <v>0.04</v>
          </cell>
          <cell r="AY76">
            <v>0.04</v>
          </cell>
          <cell r="AZ76">
            <v>0.04</v>
          </cell>
          <cell r="BA76">
            <v>0.04</v>
          </cell>
          <cell r="BB76">
            <v>0.04</v>
          </cell>
          <cell r="BC76">
            <v>0.04</v>
          </cell>
          <cell r="BD76">
            <v>0.04</v>
          </cell>
          <cell r="BE76">
            <v>0.04</v>
          </cell>
          <cell r="BF76">
            <v>0.04</v>
          </cell>
          <cell r="BG76">
            <v>0.04</v>
          </cell>
          <cell r="BH76">
            <v>0.02</v>
          </cell>
          <cell r="BI76">
            <v>0.02</v>
          </cell>
          <cell r="BJ76">
            <v>0.02</v>
          </cell>
          <cell r="BK76">
            <v>0.02</v>
          </cell>
          <cell r="BL76">
            <v>0.02</v>
          </cell>
          <cell r="BM76">
            <v>0.02</v>
          </cell>
          <cell r="BN76">
            <v>0.02</v>
          </cell>
          <cell r="BO76">
            <v>0.02</v>
          </cell>
          <cell r="BP76">
            <v>0.02</v>
          </cell>
          <cell r="BQ76">
            <v>0.02</v>
          </cell>
          <cell r="BR76">
            <v>0.02</v>
          </cell>
          <cell r="BS76">
            <v>0.02</v>
          </cell>
          <cell r="BT76" t="str">
            <v>PEE</v>
          </cell>
          <cell r="BU76" t="str">
            <v>BC</v>
          </cell>
          <cell r="BV76">
            <v>4467</v>
          </cell>
          <cell r="BX76">
            <v>23.192975929978118</v>
          </cell>
          <cell r="BY76">
            <v>0</v>
          </cell>
          <cell r="BZ76">
            <v>0</v>
          </cell>
          <cell r="CB76">
            <v>285.60000000000002</v>
          </cell>
          <cell r="CC76">
            <v>294</v>
          </cell>
          <cell r="CD76">
            <v>294</v>
          </cell>
          <cell r="CL76">
            <v>17.404800000000002</v>
          </cell>
          <cell r="CM76">
            <v>17.404800000000002</v>
          </cell>
          <cell r="CN76">
            <v>2016</v>
          </cell>
        </row>
        <row r="77">
          <cell r="A77">
            <v>1</v>
          </cell>
          <cell r="B77">
            <v>4</v>
          </cell>
          <cell r="D77">
            <v>2427</v>
          </cell>
          <cell r="F77" t="str">
            <v>Los Cabos I  TG   3/ 8/</v>
          </cell>
          <cell r="H77" t="str">
            <v>TG</v>
          </cell>
          <cell r="I77">
            <v>94</v>
          </cell>
          <cell r="J77">
            <v>94</v>
          </cell>
          <cell r="K77" t="str">
            <v>Abr</v>
          </cell>
          <cell r="L77">
            <v>2022</v>
          </cell>
          <cell r="M77" t="str">
            <v>BACS</v>
          </cell>
          <cell r="N77" t="str">
            <v>CABOS</v>
          </cell>
          <cell r="O77" t="str">
            <v>TER</v>
          </cell>
          <cell r="P77">
            <v>44652</v>
          </cell>
          <cell r="Q77">
            <v>4.2393999999999998</v>
          </cell>
          <cell r="R77">
            <v>37.6</v>
          </cell>
          <cell r="S77">
            <v>82.710599999999999</v>
          </cell>
          <cell r="T77">
            <v>3.1199999999999999E-2</v>
          </cell>
          <cell r="V77" t="str">
            <v>S</v>
          </cell>
          <cell r="W77" t="str">
            <v>BCS</v>
          </cell>
          <cell r="X77">
            <v>0.1</v>
          </cell>
          <cell r="Y77">
            <v>0.1</v>
          </cell>
          <cell r="Z77">
            <v>0.1</v>
          </cell>
          <cell r="AA77">
            <v>0.1</v>
          </cell>
          <cell r="AB77">
            <v>0.1</v>
          </cell>
          <cell r="AC77">
            <v>0.1</v>
          </cell>
          <cell r="AD77">
            <v>0.1</v>
          </cell>
          <cell r="AE77">
            <v>0.1</v>
          </cell>
          <cell r="AF77">
            <v>0.1</v>
          </cell>
          <cell r="AG77">
            <v>0.1</v>
          </cell>
          <cell r="AH77">
            <v>0.1</v>
          </cell>
          <cell r="AI77">
            <v>0.1</v>
          </cell>
          <cell r="AJ77">
            <v>0.4</v>
          </cell>
          <cell r="AK77">
            <v>0.4</v>
          </cell>
          <cell r="AL77">
            <v>0.4</v>
          </cell>
          <cell r="AM77">
            <v>0.4</v>
          </cell>
          <cell r="AN77">
            <v>0.4</v>
          </cell>
          <cell r="AO77">
            <v>0.4</v>
          </cell>
          <cell r="AP77">
            <v>0.4</v>
          </cell>
          <cell r="AQ77">
            <v>0.4</v>
          </cell>
          <cell r="AR77">
            <v>0.4</v>
          </cell>
          <cell r="AS77">
            <v>0.4</v>
          </cell>
          <cell r="AT77">
            <v>0.4</v>
          </cell>
          <cell r="AU77">
            <v>0.4</v>
          </cell>
          <cell r="AV77">
            <v>0.1</v>
          </cell>
          <cell r="AW77">
            <v>0.1</v>
          </cell>
          <cell r="AX77">
            <v>0.1</v>
          </cell>
          <cell r="AY77">
            <v>0.1</v>
          </cell>
          <cell r="AZ77">
            <v>0.1</v>
          </cell>
          <cell r="BA77">
            <v>0.1</v>
          </cell>
          <cell r="BB77">
            <v>0.1</v>
          </cell>
          <cell r="BC77">
            <v>0.1</v>
          </cell>
          <cell r="BD77">
            <v>0.1</v>
          </cell>
          <cell r="BE77">
            <v>0.1</v>
          </cell>
          <cell r="BF77">
            <v>0.1</v>
          </cell>
          <cell r="BG77">
            <v>0.1</v>
          </cell>
          <cell r="BH77">
            <v>0.4</v>
          </cell>
          <cell r="BI77">
            <v>0.4</v>
          </cell>
          <cell r="BJ77">
            <v>0.4</v>
          </cell>
          <cell r="BK77">
            <v>0.4</v>
          </cell>
          <cell r="BL77">
            <v>0.4</v>
          </cell>
          <cell r="BM77">
            <v>0.4</v>
          </cell>
          <cell r="BN77">
            <v>0.4</v>
          </cell>
          <cell r="BO77">
            <v>0.4</v>
          </cell>
          <cell r="BP77">
            <v>0.4</v>
          </cell>
          <cell r="BQ77">
            <v>0.4</v>
          </cell>
          <cell r="BR77">
            <v>0.4</v>
          </cell>
          <cell r="BS77">
            <v>0.4</v>
          </cell>
          <cell r="BT77" t="str">
            <v>CFE</v>
          </cell>
          <cell r="BU77" t="str">
            <v>BACS</v>
          </cell>
          <cell r="BV77">
            <v>2427</v>
          </cell>
          <cell r="BX77">
            <v>7.05</v>
          </cell>
          <cell r="BY77">
            <v>0</v>
          </cell>
          <cell r="BZ77">
            <v>0</v>
          </cell>
          <cell r="CB77">
            <v>91.0672</v>
          </cell>
          <cell r="CC77">
            <v>94</v>
          </cell>
          <cell r="CD77">
            <v>94</v>
          </cell>
          <cell r="CL77">
            <v>4.2393999999999998</v>
          </cell>
          <cell r="CM77">
            <v>4.2393999999999998</v>
          </cell>
          <cell r="CN77">
            <v>2022</v>
          </cell>
        </row>
        <row r="78">
          <cell r="A78">
            <v>1</v>
          </cell>
          <cell r="B78">
            <v>7</v>
          </cell>
          <cell r="D78">
            <v>3777</v>
          </cell>
          <cell r="F78" t="str">
            <v>La Paz  3/ 8/</v>
          </cell>
          <cell r="H78" t="str">
            <v>CC</v>
          </cell>
          <cell r="I78">
            <v>116.9</v>
          </cell>
          <cell r="J78">
            <v>116.9</v>
          </cell>
          <cell r="K78" t="str">
            <v>Jul</v>
          </cell>
          <cell r="L78">
            <v>2018</v>
          </cell>
          <cell r="M78" t="str">
            <v>BACS</v>
          </cell>
          <cell r="N78" t="str">
            <v>PAZ</v>
          </cell>
          <cell r="O78" t="str">
            <v>TER</v>
          </cell>
          <cell r="P78">
            <v>43282</v>
          </cell>
          <cell r="Q78">
            <v>6.9204800000000004</v>
          </cell>
          <cell r="R78">
            <v>46.760000000000005</v>
          </cell>
          <cell r="S78">
            <v>101.21202000000001</v>
          </cell>
          <cell r="T78">
            <v>2.8000000000000001E-2</v>
          </cell>
          <cell r="V78" t="str">
            <v>S</v>
          </cell>
          <cell r="W78" t="str">
            <v>BCS</v>
          </cell>
          <cell r="X78">
            <v>0.1</v>
          </cell>
          <cell r="Y78">
            <v>0.1</v>
          </cell>
          <cell r="Z78">
            <v>0.1</v>
          </cell>
          <cell r="AA78">
            <v>0.1</v>
          </cell>
          <cell r="AB78">
            <v>0.1</v>
          </cell>
          <cell r="AC78">
            <v>0.1</v>
          </cell>
          <cell r="AD78">
            <v>0.1</v>
          </cell>
          <cell r="AE78">
            <v>0.1</v>
          </cell>
          <cell r="AF78">
            <v>0.1</v>
          </cell>
          <cell r="AG78">
            <v>0.1</v>
          </cell>
          <cell r="AH78">
            <v>0.1</v>
          </cell>
          <cell r="AI78">
            <v>0.1</v>
          </cell>
          <cell r="AJ78">
            <v>0.4</v>
          </cell>
          <cell r="AK78">
            <v>0.4</v>
          </cell>
          <cell r="AL78">
            <v>0.4</v>
          </cell>
          <cell r="AM78">
            <v>0.4</v>
          </cell>
          <cell r="AN78">
            <v>0.4</v>
          </cell>
          <cell r="AO78">
            <v>0.4</v>
          </cell>
          <cell r="AP78">
            <v>0.4</v>
          </cell>
          <cell r="AQ78">
            <v>0.4</v>
          </cell>
          <cell r="AR78">
            <v>0.4</v>
          </cell>
          <cell r="AS78">
            <v>0.4</v>
          </cell>
          <cell r="AT78">
            <v>0.4</v>
          </cell>
          <cell r="AU78">
            <v>0.4</v>
          </cell>
          <cell r="AV78">
            <v>0.1</v>
          </cell>
          <cell r="AW78">
            <v>0.1</v>
          </cell>
          <cell r="AX78">
            <v>0.1</v>
          </cell>
          <cell r="AY78">
            <v>0.1</v>
          </cell>
          <cell r="AZ78">
            <v>0.1</v>
          </cell>
          <cell r="BA78">
            <v>0.1</v>
          </cell>
          <cell r="BB78">
            <v>0.1</v>
          </cell>
          <cell r="BC78">
            <v>0.1</v>
          </cell>
          <cell r="BD78">
            <v>0.1</v>
          </cell>
          <cell r="BE78">
            <v>0.1</v>
          </cell>
          <cell r="BF78">
            <v>0.1</v>
          </cell>
          <cell r="BG78">
            <v>0.1</v>
          </cell>
          <cell r="BH78">
            <v>0.4</v>
          </cell>
          <cell r="BI78">
            <v>0.4</v>
          </cell>
          <cell r="BJ78">
            <v>0.4</v>
          </cell>
          <cell r="BK78">
            <v>0.4</v>
          </cell>
          <cell r="BL78">
            <v>0.4</v>
          </cell>
          <cell r="BM78">
            <v>0.4</v>
          </cell>
          <cell r="BN78">
            <v>0.4</v>
          </cell>
          <cell r="BO78">
            <v>0.4</v>
          </cell>
          <cell r="BP78">
            <v>0.4</v>
          </cell>
          <cell r="BQ78">
            <v>0.4</v>
          </cell>
          <cell r="BR78">
            <v>0.4</v>
          </cell>
          <cell r="BS78">
            <v>0.4</v>
          </cell>
          <cell r="BT78" t="str">
            <v>CFE</v>
          </cell>
          <cell r="BU78" t="str">
            <v>BACS</v>
          </cell>
          <cell r="BV78">
            <v>3777</v>
          </cell>
          <cell r="BX78">
            <v>8.7675000000000001</v>
          </cell>
          <cell r="BY78">
            <v>0</v>
          </cell>
          <cell r="BZ78">
            <v>0</v>
          </cell>
          <cell r="CB78">
            <v>113.6268</v>
          </cell>
          <cell r="CC78">
            <v>116.9</v>
          </cell>
          <cell r="CD78">
            <v>116.9</v>
          </cell>
          <cell r="CL78">
            <v>6.9204800000000004</v>
          </cell>
          <cell r="CM78">
            <v>6.9204800000000004</v>
          </cell>
          <cell r="CN78">
            <v>2018</v>
          </cell>
        </row>
        <row r="79">
          <cell r="A79">
            <v>1</v>
          </cell>
          <cell r="B79">
            <v>7</v>
          </cell>
          <cell r="D79">
            <v>537</v>
          </cell>
          <cell r="E79" t="str">
            <v>C</v>
          </cell>
          <cell r="F79" t="str">
            <v>Sabinas II</v>
          </cell>
          <cell r="H79" t="str">
            <v>NGL</v>
          </cell>
          <cell r="I79">
            <v>700</v>
          </cell>
          <cell r="J79">
            <v>700</v>
          </cell>
          <cell r="K79" t="str">
            <v>Jul</v>
          </cell>
          <cell r="L79">
            <v>2027</v>
          </cell>
          <cell r="M79" t="str">
            <v>NES</v>
          </cell>
          <cell r="N79" t="str">
            <v>RIOESCOND</v>
          </cell>
          <cell r="O79" t="str">
            <v>TER</v>
          </cell>
          <cell r="P79">
            <v>46569</v>
          </cell>
          <cell r="Q79">
            <v>54.6</v>
          </cell>
          <cell r="R79">
            <v>14</v>
          </cell>
          <cell r="S79">
            <v>639.71788348646771</v>
          </cell>
          <cell r="T79">
            <v>0.16</v>
          </cell>
          <cell r="V79" t="str">
            <v>N</v>
          </cell>
          <cell r="W79" t="str">
            <v>DGO</v>
          </cell>
          <cell r="X79">
            <v>4.4999999999999998E-2</v>
          </cell>
          <cell r="Y79">
            <v>4.4999999999999998E-2</v>
          </cell>
          <cell r="Z79">
            <v>0.04</v>
          </cell>
          <cell r="AA79">
            <v>4.4999999999999998E-2</v>
          </cell>
          <cell r="AB79">
            <v>0.03</v>
          </cell>
          <cell r="AC79">
            <v>0.03</v>
          </cell>
          <cell r="AD79">
            <v>0.03</v>
          </cell>
          <cell r="AE79">
            <v>0.03</v>
          </cell>
          <cell r="AF79">
            <v>0.04</v>
          </cell>
          <cell r="AG79">
            <v>4.4999999999999998E-2</v>
          </cell>
          <cell r="AH79">
            <v>4.4999999999999998E-2</v>
          </cell>
          <cell r="AI79">
            <v>0.04</v>
          </cell>
          <cell r="AJ79">
            <v>0.02</v>
          </cell>
          <cell r="AK79">
            <v>0.02</v>
          </cell>
          <cell r="AL79">
            <v>0.02</v>
          </cell>
          <cell r="AM79">
            <v>0.02</v>
          </cell>
          <cell r="AN79">
            <v>0.02</v>
          </cell>
          <cell r="AO79">
            <v>0.02</v>
          </cell>
          <cell r="AP79">
            <v>0.02</v>
          </cell>
          <cell r="AQ79">
            <v>0.02</v>
          </cell>
          <cell r="AR79">
            <v>0.02</v>
          </cell>
          <cell r="AS79">
            <v>0.02</v>
          </cell>
          <cell r="AT79">
            <v>0.02</v>
          </cell>
          <cell r="AU79">
            <v>0.02</v>
          </cell>
          <cell r="AV79">
            <v>4.4999999999999998E-2</v>
          </cell>
          <cell r="AW79">
            <v>4.4999999999999998E-2</v>
          </cell>
          <cell r="AX79">
            <v>0.04</v>
          </cell>
          <cell r="AY79">
            <v>4.4999999999999998E-2</v>
          </cell>
          <cell r="AZ79">
            <v>0.03</v>
          </cell>
          <cell r="BA79">
            <v>0.03</v>
          </cell>
          <cell r="BB79">
            <v>0.03</v>
          </cell>
          <cell r="BC79">
            <v>0.03</v>
          </cell>
          <cell r="BD79">
            <v>0.04</v>
          </cell>
          <cell r="BE79">
            <v>4.4999999999999998E-2</v>
          </cell>
          <cell r="BF79">
            <v>4.4999999999999998E-2</v>
          </cell>
          <cell r="BG79">
            <v>0.04</v>
          </cell>
          <cell r="BH79">
            <v>0.02</v>
          </cell>
          <cell r="BI79">
            <v>0.02</v>
          </cell>
          <cell r="BJ79">
            <v>0.02</v>
          </cell>
          <cell r="BK79">
            <v>0.02</v>
          </cell>
          <cell r="BL79">
            <v>0.02</v>
          </cell>
          <cell r="BM79">
            <v>0.02</v>
          </cell>
          <cell r="BN79">
            <v>0.02</v>
          </cell>
          <cell r="BO79">
            <v>0.02</v>
          </cell>
          <cell r="BP79">
            <v>0.02</v>
          </cell>
          <cell r="BQ79">
            <v>0.02</v>
          </cell>
          <cell r="BR79">
            <v>0.02</v>
          </cell>
          <cell r="BS79">
            <v>0.02</v>
          </cell>
          <cell r="BT79" t="str">
            <v>CFE</v>
          </cell>
          <cell r="BU79" t="str">
            <v>INT</v>
          </cell>
          <cell r="BV79">
            <v>537</v>
          </cell>
          <cell r="BX79">
            <v>5.6821165135322271</v>
          </cell>
          <cell r="BZ79">
            <v>0</v>
          </cell>
          <cell r="CB79">
            <v>588</v>
          </cell>
          <cell r="CC79">
            <v>700</v>
          </cell>
          <cell r="CD79">
            <v>700</v>
          </cell>
          <cell r="CL79">
            <v>54.6</v>
          </cell>
          <cell r="CM79">
            <v>57.19</v>
          </cell>
          <cell r="CN79">
            <v>2027</v>
          </cell>
        </row>
        <row r="80">
          <cell r="A80">
            <v>1</v>
          </cell>
          <cell r="B80">
            <v>4</v>
          </cell>
          <cell r="D80">
            <v>-453</v>
          </cell>
          <cell r="F80" t="str">
            <v>Todos Santos II  4/</v>
          </cell>
          <cell r="H80" t="str">
            <v>LIBRE</v>
          </cell>
          <cell r="I80">
            <v>43</v>
          </cell>
          <cell r="J80">
            <v>43</v>
          </cell>
          <cell r="K80" t="str">
            <v>Abr</v>
          </cell>
          <cell r="L80">
            <v>2030</v>
          </cell>
          <cell r="M80" t="str">
            <v>BACS</v>
          </cell>
          <cell r="N80" t="str">
            <v>PAZ</v>
          </cell>
          <cell r="O80" t="str">
            <v>TER</v>
          </cell>
          <cell r="P80">
            <v>47574</v>
          </cell>
          <cell r="Q80">
            <v>0</v>
          </cell>
          <cell r="R80">
            <v>17.2</v>
          </cell>
          <cell r="S80">
            <v>39.774999999999999</v>
          </cell>
          <cell r="T80">
            <v>1.4285714285714532E-2</v>
          </cell>
          <cell r="V80" t="str">
            <v>S</v>
          </cell>
          <cell r="W80" t="str">
            <v>BCS</v>
          </cell>
          <cell r="X80">
            <v>0.1</v>
          </cell>
          <cell r="Y80">
            <v>0.1</v>
          </cell>
          <cell r="Z80">
            <v>0.1</v>
          </cell>
          <cell r="AA80">
            <v>0.1</v>
          </cell>
          <cell r="AB80">
            <v>0.1</v>
          </cell>
          <cell r="AC80">
            <v>0.1</v>
          </cell>
          <cell r="AD80">
            <v>0.1</v>
          </cell>
          <cell r="AE80">
            <v>0.1</v>
          </cell>
          <cell r="AF80">
            <v>0.1</v>
          </cell>
          <cell r="AG80">
            <v>0.1</v>
          </cell>
          <cell r="AH80">
            <v>0.1</v>
          </cell>
          <cell r="AI80">
            <v>0.1</v>
          </cell>
          <cell r="AJ80">
            <v>0.4</v>
          </cell>
          <cell r="AK80">
            <v>0.4</v>
          </cell>
          <cell r="AL80">
            <v>0.4</v>
          </cell>
          <cell r="AM80">
            <v>0.4</v>
          </cell>
          <cell r="AN80">
            <v>0.4</v>
          </cell>
          <cell r="AO80">
            <v>0.4</v>
          </cell>
          <cell r="AP80">
            <v>0.4</v>
          </cell>
          <cell r="AQ80">
            <v>0.4</v>
          </cell>
          <cell r="AR80">
            <v>0.4</v>
          </cell>
          <cell r="AS80">
            <v>0.4</v>
          </cell>
          <cell r="AT80">
            <v>0.4</v>
          </cell>
          <cell r="AU80">
            <v>0.4</v>
          </cell>
          <cell r="AV80">
            <v>0.1</v>
          </cell>
          <cell r="AW80">
            <v>0.1</v>
          </cell>
          <cell r="AX80">
            <v>0.1</v>
          </cell>
          <cell r="AY80">
            <v>0.1</v>
          </cell>
          <cell r="AZ80">
            <v>0.1</v>
          </cell>
          <cell r="BA80">
            <v>0.1</v>
          </cell>
          <cell r="BB80">
            <v>0.1</v>
          </cell>
          <cell r="BC80">
            <v>0.1</v>
          </cell>
          <cell r="BD80">
            <v>0.1</v>
          </cell>
          <cell r="BE80">
            <v>0.1</v>
          </cell>
          <cell r="BF80">
            <v>0.1</v>
          </cell>
          <cell r="BG80">
            <v>0.1</v>
          </cell>
          <cell r="BH80">
            <v>0.4</v>
          </cell>
          <cell r="BI80">
            <v>0.4</v>
          </cell>
          <cell r="BJ80">
            <v>0.4</v>
          </cell>
          <cell r="BK80">
            <v>0.4</v>
          </cell>
          <cell r="BL80">
            <v>0.4</v>
          </cell>
          <cell r="BM80">
            <v>0.4</v>
          </cell>
          <cell r="BN80">
            <v>0.4</v>
          </cell>
          <cell r="BO80">
            <v>0.4</v>
          </cell>
          <cell r="BP80">
            <v>0.4</v>
          </cell>
          <cell r="BQ80">
            <v>0.4</v>
          </cell>
          <cell r="BR80">
            <v>0.4</v>
          </cell>
          <cell r="BS80">
            <v>0.4</v>
          </cell>
          <cell r="BT80" t="str">
            <v>CFE</v>
          </cell>
          <cell r="BU80" t="str">
            <v>BACS</v>
          </cell>
          <cell r="BV80">
            <v>-453</v>
          </cell>
          <cell r="BX80">
            <v>3.2250000000000001</v>
          </cell>
          <cell r="BY80">
            <v>0</v>
          </cell>
          <cell r="BZ80">
            <v>0</v>
          </cell>
          <cell r="CB80">
            <v>42.385714285714272</v>
          </cell>
          <cell r="CC80">
            <v>43</v>
          </cell>
          <cell r="CD80">
            <v>43</v>
          </cell>
          <cell r="CL80">
            <v>0</v>
          </cell>
          <cell r="CM80">
            <v>0</v>
          </cell>
          <cell r="CN80">
            <v>2030</v>
          </cell>
        </row>
        <row r="82">
          <cell r="A82">
            <v>1</v>
          </cell>
          <cell r="B82">
            <v>4</v>
          </cell>
          <cell r="D82">
            <v>-453</v>
          </cell>
          <cell r="F82" t="str">
            <v>Baja California VII (La Jovita)  6/</v>
          </cell>
          <cell r="H82" t="str">
            <v>LIBRE</v>
          </cell>
          <cell r="I82">
            <v>550</v>
          </cell>
          <cell r="J82">
            <v>550</v>
          </cell>
          <cell r="K82" t="str">
            <v>Abr</v>
          </cell>
          <cell r="L82">
            <v>2030</v>
          </cell>
          <cell r="M82" t="str">
            <v>BC</v>
          </cell>
          <cell r="N82" t="str">
            <v>TIJUANA</v>
          </cell>
          <cell r="O82" t="str">
            <v>TER</v>
          </cell>
          <cell r="P82">
            <v>47574</v>
          </cell>
          <cell r="Q82">
            <v>0</v>
          </cell>
          <cell r="R82">
            <v>11</v>
          </cell>
          <cell r="S82">
            <v>506.61177972283008</v>
          </cell>
          <cell r="T82">
            <v>2.8021015761821165E-2</v>
          </cell>
          <cell r="V82" t="str">
            <v>N</v>
          </cell>
          <cell r="W82" t="str">
            <v>BC</v>
          </cell>
          <cell r="X82">
            <v>0.04</v>
          </cell>
          <cell r="Y82">
            <v>0.04</v>
          </cell>
          <cell r="Z82">
            <v>0.04</v>
          </cell>
          <cell r="AA82">
            <v>0.04</v>
          </cell>
          <cell r="AB82">
            <v>0.04</v>
          </cell>
          <cell r="AC82">
            <v>0.04</v>
          </cell>
          <cell r="AD82">
            <v>0.04</v>
          </cell>
          <cell r="AE82">
            <v>0.04</v>
          </cell>
          <cell r="AF82">
            <v>0.04</v>
          </cell>
          <cell r="AG82">
            <v>0.04</v>
          </cell>
          <cell r="AH82">
            <v>0.04</v>
          </cell>
          <cell r="AI82">
            <v>0.04</v>
          </cell>
          <cell r="AJ82">
            <v>0.02</v>
          </cell>
          <cell r="AK82">
            <v>0.02</v>
          </cell>
          <cell r="AL82">
            <v>0.02</v>
          </cell>
          <cell r="AM82">
            <v>0.02</v>
          </cell>
          <cell r="AN82">
            <v>0.02</v>
          </cell>
          <cell r="AO82">
            <v>0.02</v>
          </cell>
          <cell r="AP82">
            <v>0.02</v>
          </cell>
          <cell r="AQ82">
            <v>0.02</v>
          </cell>
          <cell r="AR82">
            <v>0.02</v>
          </cell>
          <cell r="AS82">
            <v>0.02</v>
          </cell>
          <cell r="AT82">
            <v>0.02</v>
          </cell>
          <cell r="AU82">
            <v>0.02</v>
          </cell>
          <cell r="AV82">
            <v>0.04</v>
          </cell>
          <cell r="AW82">
            <v>0.04</v>
          </cell>
          <cell r="AX82">
            <v>0.04</v>
          </cell>
          <cell r="AY82">
            <v>0.04</v>
          </cell>
          <cell r="AZ82">
            <v>0.04</v>
          </cell>
          <cell r="BA82">
            <v>0.04</v>
          </cell>
          <cell r="BB82">
            <v>0.04</v>
          </cell>
          <cell r="BC82">
            <v>0.04</v>
          </cell>
          <cell r="BD82">
            <v>0.04</v>
          </cell>
          <cell r="BE82">
            <v>0.04</v>
          </cell>
          <cell r="BF82">
            <v>0.04</v>
          </cell>
          <cell r="BG82">
            <v>0.04</v>
          </cell>
          <cell r="BH82">
            <v>0.02</v>
          </cell>
          <cell r="BI82">
            <v>0.02</v>
          </cell>
          <cell r="BJ82">
            <v>0.02</v>
          </cell>
          <cell r="BK82">
            <v>0.02</v>
          </cell>
          <cell r="BL82">
            <v>0.02</v>
          </cell>
          <cell r="BM82">
            <v>0.02</v>
          </cell>
          <cell r="BN82">
            <v>0.02</v>
          </cell>
          <cell r="BO82">
            <v>0.02</v>
          </cell>
          <cell r="BP82">
            <v>0.02</v>
          </cell>
          <cell r="BQ82">
            <v>0.02</v>
          </cell>
          <cell r="BR82">
            <v>0.02</v>
          </cell>
          <cell r="BS82">
            <v>0.02</v>
          </cell>
          <cell r="BT82" t="str">
            <v>PEE</v>
          </cell>
          <cell r="BU82" t="str">
            <v>BC</v>
          </cell>
          <cell r="BV82">
            <v>-453</v>
          </cell>
          <cell r="BX82">
            <v>43.38822027716995</v>
          </cell>
          <cell r="BY82">
            <v>0</v>
          </cell>
          <cell r="BZ82">
            <v>0</v>
          </cell>
          <cell r="CB82">
            <v>534.58844133099831</v>
          </cell>
          <cell r="CC82">
            <v>550</v>
          </cell>
          <cell r="CD82">
            <v>550</v>
          </cell>
          <cell r="CL82">
            <v>0</v>
          </cell>
          <cell r="CM82">
            <v>0</v>
          </cell>
          <cell r="CN82">
            <v>2030</v>
          </cell>
        </row>
        <row r="83">
          <cell r="A83">
            <v>1</v>
          </cell>
          <cell r="B83">
            <v>4</v>
          </cell>
          <cell r="D83">
            <v>627</v>
          </cell>
          <cell r="F83" t="str">
            <v>Geotermoeléctrica II</v>
          </cell>
          <cell r="H83" t="str">
            <v>GEO</v>
          </cell>
          <cell r="I83">
            <v>27</v>
          </cell>
          <cell r="J83">
            <v>27</v>
          </cell>
          <cell r="K83" t="str">
            <v>Abr</v>
          </cell>
          <cell r="L83">
            <v>2027</v>
          </cell>
          <cell r="M83" t="str">
            <v>ORI</v>
          </cell>
          <cell r="N83" t="str">
            <v>GRIJALVA</v>
          </cell>
          <cell r="O83" t="str">
            <v>TER</v>
          </cell>
          <cell r="P83">
            <v>46478</v>
          </cell>
          <cell r="Q83">
            <v>1.5390000000000001</v>
          </cell>
          <cell r="R83">
            <v>1.6739999999999999</v>
          </cell>
          <cell r="S83">
            <v>25.422426177489555</v>
          </cell>
          <cell r="T83">
            <v>6.5420560747663961E-2</v>
          </cell>
          <cell r="V83" t="str">
            <v>S</v>
          </cell>
          <cell r="W83" t="str">
            <v>CHIS</v>
          </cell>
          <cell r="X83">
            <v>3.7999999999999999E-2</v>
          </cell>
          <cell r="Y83">
            <v>3.7999999999999999E-2</v>
          </cell>
          <cell r="Z83">
            <v>3.7999999999999999E-2</v>
          </cell>
          <cell r="AA83">
            <v>3.7999999999999999E-2</v>
          </cell>
          <cell r="AB83">
            <v>3.7999999999999999E-2</v>
          </cell>
          <cell r="AC83">
            <v>3.7999999999999999E-2</v>
          </cell>
          <cell r="AD83">
            <v>3.7999999999999999E-2</v>
          </cell>
          <cell r="AE83">
            <v>3.7999999999999999E-2</v>
          </cell>
          <cell r="AF83">
            <v>3.7999999999999999E-2</v>
          </cell>
          <cell r="AG83">
            <v>3.7999999999999999E-2</v>
          </cell>
          <cell r="AH83">
            <v>3.7999999999999999E-2</v>
          </cell>
          <cell r="AI83">
            <v>3.7999999999999999E-2</v>
          </cell>
          <cell r="AJ83">
            <v>6.2E-2</v>
          </cell>
          <cell r="AK83">
            <v>6.2E-2</v>
          </cell>
          <cell r="AL83">
            <v>6.2E-2</v>
          </cell>
          <cell r="AM83">
            <v>6.2E-2</v>
          </cell>
          <cell r="AN83">
            <v>6.2E-2</v>
          </cell>
          <cell r="AO83">
            <v>6.2E-2</v>
          </cell>
          <cell r="AP83">
            <v>6.2E-2</v>
          </cell>
          <cell r="AQ83">
            <v>6.2E-2</v>
          </cell>
          <cell r="AR83">
            <v>6.2E-2</v>
          </cell>
          <cell r="AS83">
            <v>6.2E-2</v>
          </cell>
          <cell r="AT83">
            <v>6.2E-2</v>
          </cell>
          <cell r="AU83">
            <v>6.2E-2</v>
          </cell>
          <cell r="AV83">
            <v>3.7999999999999999E-2</v>
          </cell>
          <cell r="AW83">
            <v>3.7999999999999999E-2</v>
          </cell>
          <cell r="AX83">
            <v>3.7999999999999999E-2</v>
          </cell>
          <cell r="AY83">
            <v>3.7999999999999999E-2</v>
          </cell>
          <cell r="AZ83">
            <v>3.7999999999999999E-2</v>
          </cell>
          <cell r="BA83">
            <v>3.7999999999999999E-2</v>
          </cell>
          <cell r="BB83">
            <v>3.7999999999999999E-2</v>
          </cell>
          <cell r="BC83">
            <v>3.7999999999999999E-2</v>
          </cell>
          <cell r="BD83">
            <v>3.7999999999999999E-2</v>
          </cell>
          <cell r="BE83">
            <v>3.7999999999999999E-2</v>
          </cell>
          <cell r="BF83">
            <v>3.7999999999999999E-2</v>
          </cell>
          <cell r="BG83">
            <v>3.7999999999999999E-2</v>
          </cell>
          <cell r="BH83">
            <v>6.2E-2</v>
          </cell>
          <cell r="BI83">
            <v>6.2E-2</v>
          </cell>
          <cell r="BJ83">
            <v>6.2E-2</v>
          </cell>
          <cell r="BK83">
            <v>6.2E-2</v>
          </cell>
          <cell r="BL83">
            <v>6.2E-2</v>
          </cell>
          <cell r="BM83">
            <v>6.2E-2</v>
          </cell>
          <cell r="BN83">
            <v>6.2E-2</v>
          </cell>
          <cell r="BO83">
            <v>6.2E-2</v>
          </cell>
          <cell r="BP83">
            <v>6.2E-2</v>
          </cell>
          <cell r="BQ83">
            <v>6.2E-2</v>
          </cell>
          <cell r="BR83">
            <v>6.2E-2</v>
          </cell>
          <cell r="BS83">
            <v>6.2E-2</v>
          </cell>
          <cell r="BT83" t="str">
            <v>CFE</v>
          </cell>
          <cell r="BU83" t="str">
            <v>INT</v>
          </cell>
          <cell r="BV83">
            <v>627</v>
          </cell>
          <cell r="BX83">
            <v>3.8573822510444139E-2</v>
          </cell>
          <cell r="BZ83">
            <v>0</v>
          </cell>
          <cell r="CB83">
            <v>25.233644859813072</v>
          </cell>
          <cell r="CC83">
            <v>27</v>
          </cell>
          <cell r="CD83">
            <v>27</v>
          </cell>
          <cell r="CL83">
            <v>1.5390000000000001</v>
          </cell>
          <cell r="CM83">
            <v>1.5390000000000001</v>
          </cell>
          <cell r="CN83">
            <v>2027</v>
          </cell>
        </row>
        <row r="84">
          <cell r="A84">
            <v>1</v>
          </cell>
          <cell r="B84">
            <v>4</v>
          </cell>
          <cell r="D84">
            <v>2787</v>
          </cell>
          <cell r="F84" t="str">
            <v>Francisco Villa   (Norte V)   3/  5/</v>
          </cell>
          <cell r="H84" t="str">
            <v>CC</v>
          </cell>
          <cell r="I84">
            <v>958</v>
          </cell>
          <cell r="J84">
            <v>958</v>
          </cell>
          <cell r="K84" t="str">
            <v>Abr</v>
          </cell>
          <cell r="L84">
            <v>2021</v>
          </cell>
          <cell r="M84" t="str">
            <v>NTE</v>
          </cell>
          <cell r="N84" t="str">
            <v>CHIHUAHUA</v>
          </cell>
          <cell r="O84" t="str">
            <v>TER</v>
          </cell>
          <cell r="P84">
            <v>44287</v>
          </cell>
          <cell r="Q84">
            <v>56.7136</v>
          </cell>
          <cell r="R84">
            <v>19.16</v>
          </cell>
          <cell r="S84">
            <v>833.09602588879147</v>
          </cell>
          <cell r="T84">
            <v>3.4000000000000002E-2</v>
          </cell>
          <cell r="V84" t="str">
            <v>N</v>
          </cell>
          <cell r="W84" t="str">
            <v>CHIH</v>
          </cell>
          <cell r="X84">
            <v>0.05</v>
          </cell>
          <cell r="Y84">
            <v>0.05</v>
          </cell>
          <cell r="Z84">
            <v>0.05</v>
          </cell>
          <cell r="AA84">
            <v>0.04</v>
          </cell>
          <cell r="AB84">
            <v>0.03</v>
          </cell>
          <cell r="AC84">
            <v>0.03</v>
          </cell>
          <cell r="AD84">
            <v>0.03</v>
          </cell>
          <cell r="AE84">
            <v>0.03</v>
          </cell>
          <cell r="AF84">
            <v>0.04</v>
          </cell>
          <cell r="AG84">
            <v>0.04</v>
          </cell>
          <cell r="AH84">
            <v>0.04</v>
          </cell>
          <cell r="AI84">
            <v>0.04</v>
          </cell>
          <cell r="AJ84">
            <v>0.02</v>
          </cell>
          <cell r="AK84">
            <v>0.02</v>
          </cell>
          <cell r="AL84">
            <v>0.02</v>
          </cell>
          <cell r="AM84">
            <v>0.02</v>
          </cell>
          <cell r="AN84">
            <v>0.02</v>
          </cell>
          <cell r="AO84">
            <v>0.02</v>
          </cell>
          <cell r="AP84">
            <v>0.02</v>
          </cell>
          <cell r="AQ84">
            <v>0.02</v>
          </cell>
          <cell r="AR84">
            <v>0.02</v>
          </cell>
          <cell r="AS84">
            <v>0.02</v>
          </cell>
          <cell r="AT84">
            <v>0.02</v>
          </cell>
          <cell r="AU84">
            <v>0.02</v>
          </cell>
          <cell r="AV84">
            <v>0.05</v>
          </cell>
          <cell r="AW84">
            <v>0.05</v>
          </cell>
          <cell r="AX84">
            <v>0.05</v>
          </cell>
          <cell r="AY84">
            <v>0.04</v>
          </cell>
          <cell r="AZ84">
            <v>0.03</v>
          </cell>
          <cell r="BA84">
            <v>0.03</v>
          </cell>
          <cell r="BB84">
            <v>0.03</v>
          </cell>
          <cell r="BC84">
            <v>0.03</v>
          </cell>
          <cell r="BD84">
            <v>0.04</v>
          </cell>
          <cell r="BE84">
            <v>0.04</v>
          </cell>
          <cell r="BF84">
            <v>0.04</v>
          </cell>
          <cell r="BG84">
            <v>0.04</v>
          </cell>
          <cell r="BH84">
            <v>0.02</v>
          </cell>
          <cell r="BI84">
            <v>0.02</v>
          </cell>
          <cell r="BJ84">
            <v>0.02</v>
          </cell>
          <cell r="BK84">
            <v>0.02</v>
          </cell>
          <cell r="BL84">
            <v>0.02</v>
          </cell>
          <cell r="BM84">
            <v>0.02</v>
          </cell>
          <cell r="BN84">
            <v>0.02</v>
          </cell>
          <cell r="BO84">
            <v>0.02</v>
          </cell>
          <cell r="BP84">
            <v>0.02</v>
          </cell>
          <cell r="BQ84">
            <v>0.02</v>
          </cell>
          <cell r="BR84">
            <v>0.02</v>
          </cell>
          <cell r="BS84">
            <v>0.02</v>
          </cell>
          <cell r="BT84" t="str">
            <v>CFE</v>
          </cell>
          <cell r="BU84" t="str">
            <v>INT</v>
          </cell>
          <cell r="BV84">
            <v>2787</v>
          </cell>
          <cell r="BX84">
            <v>68.190374111208484</v>
          </cell>
          <cell r="BY84">
            <v>0</v>
          </cell>
          <cell r="BZ84">
            <v>0</v>
          </cell>
          <cell r="CB84">
            <v>925.428</v>
          </cell>
          <cell r="CC84">
            <v>958</v>
          </cell>
          <cell r="CD84">
            <v>958</v>
          </cell>
          <cell r="CL84">
            <v>56.7136</v>
          </cell>
          <cell r="CM84">
            <v>56.7136</v>
          </cell>
          <cell r="CN84">
            <v>2021</v>
          </cell>
        </row>
        <row r="85">
          <cell r="A85">
            <v>1</v>
          </cell>
          <cell r="B85">
            <v>8</v>
          </cell>
          <cell r="D85">
            <v>-7773</v>
          </cell>
          <cell r="F85" t="str">
            <v>Norte  (La Trinidad)  5/</v>
          </cell>
          <cell r="H85" t="str">
            <v>CC</v>
          </cell>
          <cell r="I85">
            <v>466</v>
          </cell>
          <cell r="J85">
            <v>466</v>
          </cell>
          <cell r="K85" t="str">
            <v>Ago</v>
          </cell>
          <cell r="L85">
            <v>2050</v>
          </cell>
          <cell r="M85" t="str">
            <v>NTE</v>
          </cell>
          <cell r="N85" t="str">
            <v>DURANGO</v>
          </cell>
          <cell r="O85" t="str">
            <v>TER</v>
          </cell>
          <cell r="P85">
            <v>55001</v>
          </cell>
          <cell r="Q85">
            <v>0</v>
          </cell>
          <cell r="R85">
            <v>9.32</v>
          </cell>
          <cell r="S85">
            <v>429.23834427425237</v>
          </cell>
          <cell r="T85">
            <v>3.4334763948497889E-2</v>
          </cell>
          <cell r="V85" t="str">
            <v>N</v>
          </cell>
          <cell r="W85" t="str">
            <v>CHIH</v>
          </cell>
          <cell r="X85">
            <v>0.05</v>
          </cell>
          <cell r="Y85">
            <v>0.05</v>
          </cell>
          <cell r="Z85">
            <v>0.05</v>
          </cell>
          <cell r="AA85">
            <v>0.04</v>
          </cell>
          <cell r="AB85">
            <v>0.03</v>
          </cell>
          <cell r="AC85">
            <v>0.03</v>
          </cell>
          <cell r="AD85">
            <v>0.03</v>
          </cell>
          <cell r="AE85">
            <v>0.03</v>
          </cell>
          <cell r="AF85">
            <v>0.04</v>
          </cell>
          <cell r="AG85">
            <v>0.04</v>
          </cell>
          <cell r="AH85">
            <v>0.04</v>
          </cell>
          <cell r="AI85">
            <v>0.04</v>
          </cell>
          <cell r="AJ85">
            <v>0.02</v>
          </cell>
          <cell r="AK85">
            <v>0.02</v>
          </cell>
          <cell r="AL85">
            <v>0.02</v>
          </cell>
          <cell r="AM85">
            <v>0.02</v>
          </cell>
          <cell r="AN85">
            <v>0.02</v>
          </cell>
          <cell r="AO85">
            <v>0.02</v>
          </cell>
          <cell r="AP85">
            <v>0.02</v>
          </cell>
          <cell r="AQ85">
            <v>0.02</v>
          </cell>
          <cell r="AR85">
            <v>0.02</v>
          </cell>
          <cell r="AS85">
            <v>0.02</v>
          </cell>
          <cell r="AT85">
            <v>0.02</v>
          </cell>
          <cell r="AU85">
            <v>0.02</v>
          </cell>
          <cell r="AV85">
            <v>0.05</v>
          </cell>
          <cell r="AW85">
            <v>0.05</v>
          </cell>
          <cell r="AX85">
            <v>0.05</v>
          </cell>
          <cell r="AY85">
            <v>0.04</v>
          </cell>
          <cell r="AZ85">
            <v>0.03</v>
          </cell>
          <cell r="BA85">
            <v>0.03</v>
          </cell>
          <cell r="BB85">
            <v>0.03</v>
          </cell>
          <cell r="BC85">
            <v>0.03</v>
          </cell>
          <cell r="BD85">
            <v>0.04</v>
          </cell>
          <cell r="BE85">
            <v>0.04</v>
          </cell>
          <cell r="BF85">
            <v>0.04</v>
          </cell>
          <cell r="BG85">
            <v>0.04</v>
          </cell>
          <cell r="BH85">
            <v>0.02</v>
          </cell>
          <cell r="BI85">
            <v>0.02</v>
          </cell>
          <cell r="BJ85">
            <v>0.02</v>
          </cell>
          <cell r="BK85">
            <v>0.02</v>
          </cell>
          <cell r="BL85">
            <v>0.02</v>
          </cell>
          <cell r="BM85">
            <v>0.02</v>
          </cell>
          <cell r="BN85">
            <v>0.02</v>
          </cell>
          <cell r="BO85">
            <v>0.02</v>
          </cell>
          <cell r="BP85">
            <v>0.02</v>
          </cell>
          <cell r="BQ85">
            <v>0.02</v>
          </cell>
          <cell r="BR85">
            <v>0.02</v>
          </cell>
          <cell r="BS85">
            <v>0.02</v>
          </cell>
          <cell r="BT85" t="str">
            <v>PEE</v>
          </cell>
          <cell r="BU85" t="str">
            <v>INT</v>
          </cell>
          <cell r="BV85">
            <v>-7773</v>
          </cell>
          <cell r="BX85">
            <v>36.76165572574763</v>
          </cell>
          <cell r="BY85">
            <v>0</v>
          </cell>
          <cell r="BZ85">
            <v>0</v>
          </cell>
          <cell r="CB85">
            <v>450</v>
          </cell>
          <cell r="CC85">
            <v>466</v>
          </cell>
          <cell r="CD85">
            <v>466</v>
          </cell>
          <cell r="CL85">
            <v>0</v>
          </cell>
          <cell r="CM85">
            <v>0</v>
          </cell>
          <cell r="CN85">
            <v>2050</v>
          </cell>
        </row>
        <row r="86">
          <cell r="A86">
            <v>1</v>
          </cell>
          <cell r="B86">
            <v>4</v>
          </cell>
          <cell r="D86">
            <v>-453</v>
          </cell>
          <cell r="F86" t="str">
            <v>Oaxaca IX</v>
          </cell>
          <cell r="H86" t="str">
            <v>EOL</v>
          </cell>
          <cell r="I86">
            <v>304</v>
          </cell>
          <cell r="J86">
            <v>304</v>
          </cell>
          <cell r="K86" t="str">
            <v>Abr</v>
          </cell>
          <cell r="L86">
            <v>2030</v>
          </cell>
          <cell r="M86" t="str">
            <v>ORI</v>
          </cell>
          <cell r="N86" t="str">
            <v>TEMASCAL</v>
          </cell>
          <cell r="O86" t="str">
            <v>EOL</v>
          </cell>
          <cell r="P86">
            <v>47574</v>
          </cell>
          <cell r="Q86">
            <v>0</v>
          </cell>
          <cell r="R86">
            <v>16.172799999999988</v>
          </cell>
          <cell r="S86">
            <v>30.399999999999977</v>
          </cell>
          <cell r="T86">
            <v>1.3806706114398574E-2</v>
          </cell>
          <cell r="V86" t="str">
            <v>S</v>
          </cell>
          <cell r="W86" t="str">
            <v>OAX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0.53200000000000003</v>
          </cell>
          <cell r="AK86">
            <v>0.53200000000000003</v>
          </cell>
          <cell r="AL86">
            <v>0.53200000000000003</v>
          </cell>
          <cell r="AM86">
            <v>0.53200000000000003</v>
          </cell>
          <cell r="AN86">
            <v>0.53200000000000003</v>
          </cell>
          <cell r="AO86">
            <v>0.53200000000000003</v>
          </cell>
          <cell r="AP86">
            <v>0.53200000000000003</v>
          </cell>
          <cell r="AQ86">
            <v>0.53200000000000003</v>
          </cell>
          <cell r="AR86">
            <v>0.53200000000000003</v>
          </cell>
          <cell r="AS86">
            <v>0.53200000000000003</v>
          </cell>
          <cell r="AT86">
            <v>0.53200000000000003</v>
          </cell>
          <cell r="AU86">
            <v>0.53200000000000003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0.53200000000000003</v>
          </cell>
          <cell r="BI86">
            <v>0.53200000000000003</v>
          </cell>
          <cell r="BJ86">
            <v>0.53200000000000003</v>
          </cell>
          <cell r="BK86">
            <v>0.53200000000000003</v>
          </cell>
          <cell r="BL86">
            <v>0.53200000000000003</v>
          </cell>
          <cell r="BM86">
            <v>0.53200000000000003</v>
          </cell>
          <cell r="BN86">
            <v>0.53200000000000003</v>
          </cell>
          <cell r="BO86">
            <v>0.53200000000000003</v>
          </cell>
          <cell r="BP86">
            <v>0.53200000000000003</v>
          </cell>
          <cell r="BQ86">
            <v>0.53200000000000003</v>
          </cell>
          <cell r="BR86">
            <v>0.53200000000000003</v>
          </cell>
          <cell r="BS86">
            <v>0.53200000000000003</v>
          </cell>
          <cell r="BT86" t="str">
            <v>PEE</v>
          </cell>
          <cell r="BU86" t="str">
            <v>INT</v>
          </cell>
          <cell r="BV86">
            <v>-453</v>
          </cell>
          <cell r="BX86">
            <v>0</v>
          </cell>
          <cell r="BY86">
            <v>0.9</v>
          </cell>
          <cell r="BZ86">
            <v>273.60000000000002</v>
          </cell>
          <cell r="CB86">
            <v>299.80276134122283</v>
          </cell>
          <cell r="CC86">
            <v>304</v>
          </cell>
          <cell r="CD86">
            <v>304</v>
          </cell>
          <cell r="CL86">
            <v>0</v>
          </cell>
          <cell r="CM86">
            <v>0</v>
          </cell>
          <cell r="CN86">
            <v>2030</v>
          </cell>
        </row>
        <row r="87">
          <cell r="A87">
            <v>1</v>
          </cell>
          <cell r="B87">
            <v>4</v>
          </cell>
          <cell r="D87">
            <v>-453</v>
          </cell>
          <cell r="F87" t="str">
            <v>Mochis II  7/</v>
          </cell>
          <cell r="H87" t="str">
            <v>LIBRE</v>
          </cell>
          <cell r="I87">
            <v>700</v>
          </cell>
          <cell r="J87">
            <v>700</v>
          </cell>
          <cell r="K87" t="str">
            <v>Abr</v>
          </cell>
          <cell r="L87">
            <v>2030</v>
          </cell>
          <cell r="M87" t="str">
            <v>NOR</v>
          </cell>
          <cell r="N87" t="str">
            <v>MOCHIS</v>
          </cell>
          <cell r="O87" t="str">
            <v>TER</v>
          </cell>
          <cell r="P87">
            <v>47574</v>
          </cell>
          <cell r="Q87">
            <v>0</v>
          </cell>
          <cell r="R87">
            <v>48.650000000000006</v>
          </cell>
          <cell r="S87">
            <v>650.17404814421093</v>
          </cell>
          <cell r="T87">
            <v>6.2857142857142695E-2</v>
          </cell>
          <cell r="V87" t="str">
            <v>N</v>
          </cell>
          <cell r="W87" t="str">
            <v>SON</v>
          </cell>
          <cell r="X87">
            <v>7.6700000000000004E-2</v>
          </cell>
          <cell r="Y87">
            <v>7.6700000000000004E-2</v>
          </cell>
          <cell r="Z87">
            <v>7.6700000000000004E-2</v>
          </cell>
          <cell r="AA87">
            <v>7.6700000000000004E-2</v>
          </cell>
          <cell r="AB87">
            <v>7.6700000000000004E-2</v>
          </cell>
          <cell r="AC87">
            <v>7.6700000000000004E-2</v>
          </cell>
          <cell r="AD87">
            <v>7.6700000000000004E-2</v>
          </cell>
          <cell r="AE87">
            <v>7.6700000000000004E-2</v>
          </cell>
          <cell r="AF87">
            <v>7.6700000000000004E-2</v>
          </cell>
          <cell r="AG87">
            <v>7.6700000000000004E-2</v>
          </cell>
          <cell r="AH87">
            <v>7.6700000000000004E-2</v>
          </cell>
          <cell r="AI87">
            <v>7.6700000000000004E-2</v>
          </cell>
          <cell r="AJ87">
            <v>6.9500000000000006E-2</v>
          </cell>
          <cell r="AK87">
            <v>6.9500000000000006E-2</v>
          </cell>
          <cell r="AL87">
            <v>6.9500000000000006E-2</v>
          </cell>
          <cell r="AM87">
            <v>6.9500000000000006E-2</v>
          </cell>
          <cell r="AN87">
            <v>6.9500000000000006E-2</v>
          </cell>
          <cell r="AO87">
            <v>6.9500000000000006E-2</v>
          </cell>
          <cell r="AP87">
            <v>6.9500000000000006E-2</v>
          </cell>
          <cell r="AQ87">
            <v>6.9500000000000006E-2</v>
          </cell>
          <cell r="AR87">
            <v>6.9500000000000006E-2</v>
          </cell>
          <cell r="AS87">
            <v>6.9500000000000006E-2</v>
          </cell>
          <cell r="AT87">
            <v>6.9500000000000006E-2</v>
          </cell>
          <cell r="AU87">
            <v>6.9500000000000006E-2</v>
          </cell>
          <cell r="AV87">
            <v>7.6700000000000004E-2</v>
          </cell>
          <cell r="AW87">
            <v>7.6700000000000004E-2</v>
          </cell>
          <cell r="AX87">
            <v>7.6700000000000004E-2</v>
          </cell>
          <cell r="AY87">
            <v>7.6700000000000004E-2</v>
          </cell>
          <cell r="AZ87">
            <v>7.6700000000000004E-2</v>
          </cell>
          <cell r="BA87">
            <v>7.6700000000000004E-2</v>
          </cell>
          <cell r="BB87">
            <v>7.6700000000000004E-2</v>
          </cell>
          <cell r="BC87">
            <v>7.6700000000000004E-2</v>
          </cell>
          <cell r="BD87">
            <v>7.6700000000000004E-2</v>
          </cell>
          <cell r="BE87">
            <v>7.6700000000000004E-2</v>
          </cell>
          <cell r="BF87">
            <v>7.6700000000000004E-2</v>
          </cell>
          <cell r="BG87">
            <v>7.6700000000000004E-2</v>
          </cell>
          <cell r="BH87">
            <v>6.9500000000000006E-2</v>
          </cell>
          <cell r="BI87">
            <v>6.9500000000000006E-2</v>
          </cell>
          <cell r="BJ87">
            <v>6.9500000000000006E-2</v>
          </cell>
          <cell r="BK87">
            <v>6.9500000000000006E-2</v>
          </cell>
          <cell r="BL87">
            <v>6.9500000000000006E-2</v>
          </cell>
          <cell r="BM87">
            <v>6.9500000000000006E-2</v>
          </cell>
          <cell r="BN87">
            <v>6.9500000000000006E-2</v>
          </cell>
          <cell r="BO87">
            <v>6.9500000000000006E-2</v>
          </cell>
          <cell r="BP87">
            <v>6.9500000000000006E-2</v>
          </cell>
          <cell r="BQ87">
            <v>6.9500000000000006E-2</v>
          </cell>
          <cell r="BR87">
            <v>6.9500000000000006E-2</v>
          </cell>
          <cell r="BS87">
            <v>6.9500000000000006E-2</v>
          </cell>
          <cell r="BT87" t="str">
            <v>CFE</v>
          </cell>
          <cell r="BU87" t="str">
            <v>INT</v>
          </cell>
          <cell r="BV87">
            <v>-453</v>
          </cell>
          <cell r="BX87">
            <v>49.825951855789086</v>
          </cell>
          <cell r="BY87">
            <v>0</v>
          </cell>
          <cell r="BZ87">
            <v>0</v>
          </cell>
          <cell r="CB87">
            <v>656.00000000000011</v>
          </cell>
          <cell r="CC87">
            <v>700</v>
          </cell>
          <cell r="CD87">
            <v>700</v>
          </cell>
          <cell r="CL87">
            <v>0</v>
          </cell>
          <cell r="CM87">
            <v>0</v>
          </cell>
          <cell r="CN87">
            <v>2030</v>
          </cell>
        </row>
        <row r="88">
          <cell r="A88">
            <v>1</v>
          </cell>
          <cell r="B88">
            <v>4</v>
          </cell>
          <cell r="D88">
            <v>-453</v>
          </cell>
          <cell r="F88" t="str">
            <v>Noreste VI 3/</v>
          </cell>
          <cell r="H88" t="str">
            <v>CC</v>
          </cell>
          <cell r="I88">
            <v>733</v>
          </cell>
          <cell r="J88">
            <v>733</v>
          </cell>
          <cell r="K88" t="str">
            <v>Abr</v>
          </cell>
          <cell r="L88">
            <v>2030</v>
          </cell>
          <cell r="M88" t="str">
            <v>NES</v>
          </cell>
          <cell r="N88" t="str">
            <v>MONTERREY</v>
          </cell>
          <cell r="O88" t="str">
            <v>TER</v>
          </cell>
          <cell r="P88">
            <v>47574</v>
          </cell>
          <cell r="Q88">
            <v>0</v>
          </cell>
          <cell r="R88">
            <v>23.016199999999998</v>
          </cell>
          <cell r="S88">
            <v>675.17533552151713</v>
          </cell>
          <cell r="T88">
            <v>2.6951300867244583E-2</v>
          </cell>
          <cell r="V88" t="str">
            <v>N</v>
          </cell>
          <cell r="W88" t="str">
            <v>TAMS</v>
          </cell>
          <cell r="X88">
            <v>7.1099999999999997E-2</v>
          </cell>
          <cell r="Y88">
            <v>7.1099999999999997E-2</v>
          </cell>
          <cell r="Z88">
            <v>7.1099999999999997E-2</v>
          </cell>
          <cell r="AA88">
            <v>7.1099999999999997E-2</v>
          </cell>
          <cell r="AB88">
            <v>7.1099999999999997E-2</v>
          </cell>
          <cell r="AC88">
            <v>7.1099999999999997E-2</v>
          </cell>
          <cell r="AD88">
            <v>7.1099999999999997E-2</v>
          </cell>
          <cell r="AE88">
            <v>7.1099999999999997E-2</v>
          </cell>
          <cell r="AF88">
            <v>7.1099999999999997E-2</v>
          </cell>
          <cell r="AG88">
            <v>7.1099999999999997E-2</v>
          </cell>
          <cell r="AH88">
            <v>7.1099999999999997E-2</v>
          </cell>
          <cell r="AI88">
            <v>7.1099999999999997E-2</v>
          </cell>
          <cell r="AJ88">
            <v>3.1399999999999997E-2</v>
          </cell>
          <cell r="AK88">
            <v>3.1399999999999997E-2</v>
          </cell>
          <cell r="AL88">
            <v>3.1399999999999997E-2</v>
          </cell>
          <cell r="AM88">
            <v>3.1399999999999997E-2</v>
          </cell>
          <cell r="AN88">
            <v>3.1399999999999997E-2</v>
          </cell>
          <cell r="AO88">
            <v>3.1399999999999997E-2</v>
          </cell>
          <cell r="AP88">
            <v>3.1399999999999997E-2</v>
          </cell>
          <cell r="AQ88">
            <v>3.1399999999999997E-2</v>
          </cell>
          <cell r="AR88">
            <v>3.1399999999999997E-2</v>
          </cell>
          <cell r="AS88">
            <v>3.1399999999999997E-2</v>
          </cell>
          <cell r="AT88">
            <v>3.1399999999999997E-2</v>
          </cell>
          <cell r="AU88">
            <v>3.1399999999999997E-2</v>
          </cell>
          <cell r="AV88">
            <v>7.1099999999999997E-2</v>
          </cell>
          <cell r="AW88">
            <v>7.1099999999999997E-2</v>
          </cell>
          <cell r="AX88">
            <v>7.1099999999999997E-2</v>
          </cell>
          <cell r="AY88">
            <v>7.1099999999999997E-2</v>
          </cell>
          <cell r="AZ88">
            <v>7.1099999999999997E-2</v>
          </cell>
          <cell r="BA88">
            <v>7.1099999999999997E-2</v>
          </cell>
          <cell r="BB88">
            <v>7.1099999999999997E-2</v>
          </cell>
          <cell r="BC88">
            <v>7.1099999999999997E-2</v>
          </cell>
          <cell r="BD88">
            <v>7.1099999999999997E-2</v>
          </cell>
          <cell r="BE88">
            <v>7.1099999999999997E-2</v>
          </cell>
          <cell r="BF88">
            <v>7.1099999999999997E-2</v>
          </cell>
          <cell r="BG88">
            <v>7.1099999999999997E-2</v>
          </cell>
          <cell r="BH88">
            <v>3.1399999999999997E-2</v>
          </cell>
          <cell r="BI88">
            <v>3.1399999999999997E-2</v>
          </cell>
          <cell r="BJ88">
            <v>3.1399999999999997E-2</v>
          </cell>
          <cell r="BK88">
            <v>3.1399999999999997E-2</v>
          </cell>
          <cell r="BL88">
            <v>3.1399999999999997E-2</v>
          </cell>
          <cell r="BM88">
            <v>3.1399999999999997E-2</v>
          </cell>
          <cell r="BN88">
            <v>3.1399999999999997E-2</v>
          </cell>
          <cell r="BO88">
            <v>3.1399999999999997E-2</v>
          </cell>
          <cell r="BP88">
            <v>3.1399999999999997E-2</v>
          </cell>
          <cell r="BQ88">
            <v>3.1399999999999997E-2</v>
          </cell>
          <cell r="BR88">
            <v>3.1399999999999997E-2</v>
          </cell>
          <cell r="BS88">
            <v>3.1399999999999997E-2</v>
          </cell>
          <cell r="BT88" t="str">
            <v>PEE</v>
          </cell>
          <cell r="BU88" t="str">
            <v>INT</v>
          </cell>
          <cell r="BV88">
            <v>-453</v>
          </cell>
          <cell r="BX88">
            <v>57.824664478482859</v>
          </cell>
          <cell r="BY88">
            <v>0</v>
          </cell>
          <cell r="BZ88">
            <v>0</v>
          </cell>
          <cell r="CB88">
            <v>713.24469646430975</v>
          </cell>
          <cell r="CC88">
            <v>733</v>
          </cell>
          <cell r="CD88">
            <v>733</v>
          </cell>
          <cell r="CL88">
            <v>0</v>
          </cell>
          <cell r="CM88">
            <v>0</v>
          </cell>
          <cell r="CN88">
            <v>2030</v>
          </cell>
        </row>
        <row r="89">
          <cell r="A89">
            <v>1</v>
          </cell>
          <cell r="B89">
            <v>10</v>
          </cell>
          <cell r="D89">
            <v>3687</v>
          </cell>
          <cell r="F89" t="str">
            <v>Las Cruces</v>
          </cell>
          <cell r="H89" t="str">
            <v>HID</v>
          </cell>
          <cell r="I89">
            <v>240</v>
          </cell>
          <cell r="J89">
            <v>240</v>
          </cell>
          <cell r="K89" t="str">
            <v>Oct</v>
          </cell>
          <cell r="L89">
            <v>2018</v>
          </cell>
          <cell r="M89" t="str">
            <v>OCC</v>
          </cell>
          <cell r="N89" t="str">
            <v>TEPIC</v>
          </cell>
          <cell r="O89" t="str">
            <v>HID</v>
          </cell>
          <cell r="P89">
            <v>43374</v>
          </cell>
          <cell r="Q89">
            <v>16.032</v>
          </cell>
          <cell r="R89">
            <v>1.92</v>
          </cell>
          <cell r="S89">
            <v>209.27489684104532</v>
          </cell>
          <cell r="T89">
            <v>1.5228999999999999E-2</v>
          </cell>
          <cell r="V89" t="str">
            <v>S</v>
          </cell>
          <cell r="W89" t="str">
            <v>NAY</v>
          </cell>
          <cell r="X89">
            <v>7.17E-2</v>
          </cell>
          <cell r="Y89">
            <v>7.17E-2</v>
          </cell>
          <cell r="Z89">
            <v>6.6799999999999998E-2</v>
          </cell>
          <cell r="AA89">
            <v>7.17E-2</v>
          </cell>
          <cell r="AB89">
            <v>5.7000000000000002E-2</v>
          </cell>
          <cell r="AC89">
            <v>5.7000000000000002E-2</v>
          </cell>
          <cell r="AD89">
            <v>5.7000000000000002E-2</v>
          </cell>
          <cell r="AE89">
            <v>5.7000000000000002E-2</v>
          </cell>
          <cell r="AF89">
            <v>6.6799999999999998E-2</v>
          </cell>
          <cell r="AG89">
            <v>7.17E-2</v>
          </cell>
          <cell r="AH89">
            <v>7.17E-2</v>
          </cell>
          <cell r="AI89">
            <v>6.6799999999999998E-2</v>
          </cell>
          <cell r="AJ89">
            <v>8.0000000000000002E-3</v>
          </cell>
          <cell r="AK89">
            <v>8.0000000000000002E-3</v>
          </cell>
          <cell r="AL89">
            <v>8.0000000000000002E-3</v>
          </cell>
          <cell r="AM89">
            <v>8.0000000000000002E-3</v>
          </cell>
          <cell r="AN89">
            <v>8.0000000000000002E-3</v>
          </cell>
          <cell r="AO89">
            <v>8.0000000000000002E-3</v>
          </cell>
          <cell r="AP89">
            <v>8.0000000000000002E-3</v>
          </cell>
          <cell r="AQ89">
            <v>8.0000000000000002E-3</v>
          </cell>
          <cell r="AR89">
            <v>8.0000000000000002E-3</v>
          </cell>
          <cell r="AS89">
            <v>8.0000000000000002E-3</v>
          </cell>
          <cell r="AT89">
            <v>8.0000000000000002E-3</v>
          </cell>
          <cell r="AU89">
            <v>8.0000000000000002E-3</v>
          </cell>
          <cell r="AV89">
            <v>7.17E-2</v>
          </cell>
          <cell r="AW89">
            <v>7.17E-2</v>
          </cell>
          <cell r="AX89">
            <v>6.6799999999999998E-2</v>
          </cell>
          <cell r="AY89">
            <v>7.17E-2</v>
          </cell>
          <cell r="AZ89">
            <v>5.7000000000000002E-2</v>
          </cell>
          <cell r="BA89">
            <v>5.7000000000000002E-2</v>
          </cell>
          <cell r="BB89">
            <v>5.7000000000000002E-2</v>
          </cell>
          <cell r="BC89">
            <v>5.7000000000000002E-2</v>
          </cell>
          <cell r="BD89">
            <v>6.6799999999999998E-2</v>
          </cell>
          <cell r="BE89">
            <v>7.17E-2</v>
          </cell>
          <cell r="BF89">
            <v>7.17E-2</v>
          </cell>
          <cell r="BG89">
            <v>6.6799999999999998E-2</v>
          </cell>
          <cell r="BH89">
            <v>8.0000000000000002E-3</v>
          </cell>
          <cell r="BI89">
            <v>8.0000000000000002E-3</v>
          </cell>
          <cell r="BJ89">
            <v>8.0000000000000002E-3</v>
          </cell>
          <cell r="BK89">
            <v>8.0000000000000002E-3</v>
          </cell>
          <cell r="BL89">
            <v>8.0000000000000002E-3</v>
          </cell>
          <cell r="BM89">
            <v>8.0000000000000002E-3</v>
          </cell>
          <cell r="BN89">
            <v>8.0000000000000002E-3</v>
          </cell>
          <cell r="BO89">
            <v>8.0000000000000002E-3</v>
          </cell>
          <cell r="BP89">
            <v>8.0000000000000002E-3</v>
          </cell>
          <cell r="BQ89">
            <v>8.0000000000000002E-3</v>
          </cell>
          <cell r="BR89">
            <v>8.0000000000000002E-3</v>
          </cell>
          <cell r="BS89">
            <v>8.0000000000000002E-3</v>
          </cell>
          <cell r="BT89" t="str">
            <v>CFE</v>
          </cell>
          <cell r="BU89" t="str">
            <v>INT</v>
          </cell>
          <cell r="BV89">
            <v>3687</v>
          </cell>
          <cell r="BX89">
            <v>0</v>
          </cell>
          <cell r="BY89">
            <v>6.1221263162311114E-2</v>
          </cell>
          <cell r="BZ89">
            <v>14.693103158954667</v>
          </cell>
          <cell r="CB89">
            <v>236.34504000000001</v>
          </cell>
          <cell r="CC89">
            <v>240</v>
          </cell>
          <cell r="CD89">
            <v>240</v>
          </cell>
          <cell r="CL89">
            <v>16.032</v>
          </cell>
          <cell r="CM89">
            <v>16.032</v>
          </cell>
          <cell r="CN89">
            <v>2018</v>
          </cell>
        </row>
        <row r="90">
          <cell r="A90">
            <v>1</v>
          </cell>
          <cell r="B90">
            <v>4</v>
          </cell>
          <cell r="D90">
            <v>2787</v>
          </cell>
          <cell r="F90" t="str">
            <v>Nuevo Guerrero (La Parota) U1 y U2</v>
          </cell>
          <cell r="H90" t="str">
            <v>HID</v>
          </cell>
          <cell r="I90">
            <v>455</v>
          </cell>
          <cell r="J90">
            <v>455</v>
          </cell>
          <cell r="K90" t="str">
            <v>Abr</v>
          </cell>
          <cell r="L90">
            <v>2021</v>
          </cell>
          <cell r="M90" t="str">
            <v>ORI</v>
          </cell>
          <cell r="N90" t="str">
            <v>ACAPULCO</v>
          </cell>
          <cell r="O90" t="str">
            <v>HID</v>
          </cell>
          <cell r="P90">
            <v>44287</v>
          </cell>
          <cell r="Q90">
            <v>45.591000000000001</v>
          </cell>
          <cell r="R90">
            <v>3.64</v>
          </cell>
          <cell r="S90">
            <v>381.55332526114842</v>
          </cell>
          <cell r="T90">
            <v>5.0000000000000001E-3</v>
          </cell>
          <cell r="V90" t="str">
            <v>S</v>
          </cell>
          <cell r="W90" t="str">
            <v>GRO</v>
          </cell>
          <cell r="X90">
            <v>0.12179999999999999</v>
          </cell>
          <cell r="Y90">
            <v>0.12179999999999999</v>
          </cell>
          <cell r="Z90">
            <v>0.1002</v>
          </cell>
          <cell r="AA90">
            <v>0.12179999999999999</v>
          </cell>
          <cell r="AB90">
            <v>5.7000000000000002E-2</v>
          </cell>
          <cell r="AC90">
            <v>5.7000000000000002E-2</v>
          </cell>
          <cell r="AD90">
            <v>5.7000000000000002E-2</v>
          </cell>
          <cell r="AE90">
            <v>5.7000000000000002E-2</v>
          </cell>
          <cell r="AF90">
            <v>0.1002</v>
          </cell>
          <cell r="AG90">
            <v>0.12179999999999999</v>
          </cell>
          <cell r="AH90">
            <v>0.12179999999999999</v>
          </cell>
          <cell r="AI90">
            <v>0.1002</v>
          </cell>
          <cell r="AJ90">
            <v>8.0000000000000002E-3</v>
          </cell>
          <cell r="AK90">
            <v>8.0000000000000002E-3</v>
          </cell>
          <cell r="AL90">
            <v>8.0000000000000002E-3</v>
          </cell>
          <cell r="AM90">
            <v>8.0000000000000002E-3</v>
          </cell>
          <cell r="AN90">
            <v>8.0000000000000002E-3</v>
          </cell>
          <cell r="AO90">
            <v>8.0000000000000002E-3</v>
          </cell>
          <cell r="AP90">
            <v>8.0000000000000002E-3</v>
          </cell>
          <cell r="AQ90">
            <v>8.0000000000000002E-3</v>
          </cell>
          <cell r="AR90">
            <v>8.0000000000000002E-3</v>
          </cell>
          <cell r="AS90">
            <v>8.0000000000000002E-3</v>
          </cell>
          <cell r="AT90">
            <v>8.0000000000000002E-3</v>
          </cell>
          <cell r="AU90">
            <v>8.0000000000000002E-3</v>
          </cell>
          <cell r="AV90">
            <v>0.12179999999999999</v>
          </cell>
          <cell r="AW90">
            <v>0.12179999999999999</v>
          </cell>
          <cell r="AX90">
            <v>0.1002</v>
          </cell>
          <cell r="AY90">
            <v>0.12179999999999999</v>
          </cell>
          <cell r="AZ90">
            <v>5.7000000000000002E-2</v>
          </cell>
          <cell r="BA90">
            <v>5.7000000000000002E-2</v>
          </cell>
          <cell r="BB90">
            <v>5.7000000000000002E-2</v>
          </cell>
          <cell r="BC90">
            <v>5.7000000000000002E-2</v>
          </cell>
          <cell r="BD90">
            <v>0.1002</v>
          </cell>
          <cell r="BE90">
            <v>0.12179999999999999</v>
          </cell>
          <cell r="BF90">
            <v>0.12179999999999999</v>
          </cell>
          <cell r="BG90">
            <v>0.1002</v>
          </cell>
          <cell r="BH90">
            <v>8.0000000000000002E-3</v>
          </cell>
          <cell r="BI90">
            <v>8.0000000000000002E-3</v>
          </cell>
          <cell r="BJ90">
            <v>8.0000000000000002E-3</v>
          </cell>
          <cell r="BK90">
            <v>8.0000000000000002E-3</v>
          </cell>
          <cell r="BL90">
            <v>8.0000000000000002E-3</v>
          </cell>
          <cell r="BM90">
            <v>8.0000000000000002E-3</v>
          </cell>
          <cell r="BN90">
            <v>8.0000000000000002E-3</v>
          </cell>
          <cell r="BO90">
            <v>8.0000000000000002E-3</v>
          </cell>
          <cell r="BP90">
            <v>8.0000000000000002E-3</v>
          </cell>
          <cell r="BQ90">
            <v>8.0000000000000002E-3</v>
          </cell>
          <cell r="BR90">
            <v>8.0000000000000002E-3</v>
          </cell>
          <cell r="BS90">
            <v>8.0000000000000002E-3</v>
          </cell>
          <cell r="BT90" t="str">
            <v>CFE</v>
          </cell>
          <cell r="BU90" t="str">
            <v>INT</v>
          </cell>
          <cell r="BV90">
            <v>2787</v>
          </cell>
          <cell r="BX90">
            <v>0</v>
          </cell>
          <cell r="BY90">
            <v>6.1221263162311114E-2</v>
          </cell>
          <cell r="BZ90">
            <v>27.855674738851558</v>
          </cell>
          <cell r="CB90">
            <v>452.72500000000002</v>
          </cell>
          <cell r="CC90">
            <v>455</v>
          </cell>
          <cell r="CD90">
            <v>455</v>
          </cell>
          <cell r="CL90">
            <v>45.591000000000001</v>
          </cell>
          <cell r="CM90">
            <v>45.591000000000001</v>
          </cell>
          <cell r="CN90">
            <v>2021</v>
          </cell>
        </row>
        <row r="91">
          <cell r="CL91">
            <v>0</v>
          </cell>
          <cell r="CM91">
            <v>0</v>
          </cell>
          <cell r="CN91">
            <v>0</v>
          </cell>
        </row>
        <row r="92">
          <cell r="A92">
            <v>1</v>
          </cell>
          <cell r="B92">
            <v>9</v>
          </cell>
          <cell r="D92">
            <v>3357</v>
          </cell>
          <cell r="F92" t="str">
            <v>Centro II 3/</v>
          </cell>
          <cell r="H92" t="str">
            <v>CC</v>
          </cell>
          <cell r="I92">
            <v>660</v>
          </cell>
          <cell r="J92">
            <v>660</v>
          </cell>
          <cell r="K92" t="str">
            <v>Sep</v>
          </cell>
          <cell r="L92">
            <v>2019</v>
          </cell>
          <cell r="M92" t="str">
            <v>CEN</v>
          </cell>
          <cell r="N92" t="str">
            <v>CENTRAL</v>
          </cell>
          <cell r="O92" t="str">
            <v>TER</v>
          </cell>
          <cell r="P92">
            <v>43709</v>
          </cell>
          <cell r="Q92">
            <v>39.072000000000003</v>
          </cell>
          <cell r="R92">
            <v>20.723999999999997</v>
          </cell>
          <cell r="S92">
            <v>573.94924539311319</v>
          </cell>
          <cell r="T92">
            <v>2.424242424242283E-2</v>
          </cell>
          <cell r="V92" t="str">
            <v>S</v>
          </cell>
          <cell r="W92" t="str">
            <v>MEX</v>
          </cell>
          <cell r="X92">
            <v>7.6149999999999995E-2</v>
          </cell>
          <cell r="Y92">
            <v>7.6149999999999995E-2</v>
          </cell>
          <cell r="Z92">
            <v>7.1099999999999997E-2</v>
          </cell>
          <cell r="AA92">
            <v>7.6149999999999995E-2</v>
          </cell>
          <cell r="AB92">
            <v>6.0999999999999999E-2</v>
          </cell>
          <cell r="AC92">
            <v>6.0999999999999999E-2</v>
          </cell>
          <cell r="AD92">
            <v>6.0999999999999999E-2</v>
          </cell>
          <cell r="AE92">
            <v>6.0999999999999999E-2</v>
          </cell>
          <cell r="AF92">
            <v>7.1099999999999997E-2</v>
          </cell>
          <cell r="AG92">
            <v>7.6149999999999995E-2</v>
          </cell>
          <cell r="AH92">
            <v>7.6149999999999995E-2</v>
          </cell>
          <cell r="AI92">
            <v>7.1099999999999997E-2</v>
          </cell>
          <cell r="AJ92">
            <v>3.1399999999999997E-2</v>
          </cell>
          <cell r="AK92">
            <v>3.1399999999999997E-2</v>
          </cell>
          <cell r="AL92">
            <v>3.1399999999999997E-2</v>
          </cell>
          <cell r="AM92">
            <v>3.1399999999999997E-2</v>
          </cell>
          <cell r="AN92">
            <v>3.1399999999999997E-2</v>
          </cell>
          <cell r="AO92">
            <v>3.1399999999999997E-2</v>
          </cell>
          <cell r="AP92">
            <v>3.1399999999999997E-2</v>
          </cell>
          <cell r="AQ92">
            <v>3.1399999999999997E-2</v>
          </cell>
          <cell r="AR92">
            <v>3.1399999999999997E-2</v>
          </cell>
          <cell r="AS92">
            <v>3.1399999999999997E-2</v>
          </cell>
          <cell r="AT92">
            <v>3.1399999999999997E-2</v>
          </cell>
          <cell r="AU92">
            <v>3.1399999999999997E-2</v>
          </cell>
          <cell r="AV92">
            <v>7.6149999999999995E-2</v>
          </cell>
          <cell r="AW92">
            <v>7.6149999999999995E-2</v>
          </cell>
          <cell r="AX92">
            <v>7.1099999999999997E-2</v>
          </cell>
          <cell r="AY92">
            <v>7.6149999999999995E-2</v>
          </cell>
          <cell r="AZ92">
            <v>6.0999999999999999E-2</v>
          </cell>
          <cell r="BA92">
            <v>6.0999999999999999E-2</v>
          </cell>
          <cell r="BB92">
            <v>6.0999999999999999E-2</v>
          </cell>
          <cell r="BC92">
            <v>6.0999999999999999E-2</v>
          </cell>
          <cell r="BD92">
            <v>7.1099999999999997E-2</v>
          </cell>
          <cell r="BE92">
            <v>7.6149999999999995E-2</v>
          </cell>
          <cell r="BF92">
            <v>7.6149999999999995E-2</v>
          </cell>
          <cell r="BG92">
            <v>7.1099999999999997E-2</v>
          </cell>
          <cell r="BH92">
            <v>3.1399999999999997E-2</v>
          </cell>
          <cell r="BI92">
            <v>3.1399999999999997E-2</v>
          </cell>
          <cell r="BJ92">
            <v>3.1399999999999997E-2</v>
          </cell>
          <cell r="BK92">
            <v>3.1399999999999997E-2</v>
          </cell>
          <cell r="BL92">
            <v>3.1399999999999997E-2</v>
          </cell>
          <cell r="BM92">
            <v>3.1399999999999997E-2</v>
          </cell>
          <cell r="BN92">
            <v>3.1399999999999997E-2</v>
          </cell>
          <cell r="BO92">
            <v>3.1399999999999997E-2</v>
          </cell>
          <cell r="BP92">
            <v>3.1399999999999997E-2</v>
          </cell>
          <cell r="BQ92">
            <v>3.1399999999999997E-2</v>
          </cell>
          <cell r="BR92">
            <v>3.1399999999999997E-2</v>
          </cell>
          <cell r="BS92">
            <v>3.1399999999999997E-2</v>
          </cell>
          <cell r="BT92" t="str">
            <v>CFE</v>
          </cell>
          <cell r="BU92" t="str">
            <v>INT</v>
          </cell>
          <cell r="BV92">
            <v>3357</v>
          </cell>
          <cell r="BX92">
            <v>46.978754606886852</v>
          </cell>
          <cell r="BY92">
            <v>0</v>
          </cell>
          <cell r="BZ92">
            <v>0</v>
          </cell>
          <cell r="CB92">
            <v>644.00000000000091</v>
          </cell>
          <cell r="CC92">
            <v>660</v>
          </cell>
          <cell r="CD92">
            <v>660</v>
          </cell>
          <cell r="CL92">
            <v>39.072000000000003</v>
          </cell>
          <cell r="CM92">
            <v>39.072000000000003</v>
          </cell>
          <cell r="CN92">
            <v>2019</v>
          </cell>
        </row>
        <row r="93">
          <cell r="A93">
            <v>1</v>
          </cell>
          <cell r="B93">
            <v>12</v>
          </cell>
          <cell r="D93">
            <v>-693</v>
          </cell>
          <cell r="F93" t="str">
            <v>La Parota  U2</v>
          </cell>
          <cell r="H93" t="str">
            <v>HID</v>
          </cell>
          <cell r="I93">
            <v>225</v>
          </cell>
          <cell r="J93">
            <v>225</v>
          </cell>
          <cell r="K93" t="str">
            <v>Dic</v>
          </cell>
          <cell r="L93">
            <v>2030</v>
          </cell>
          <cell r="M93" t="str">
            <v>ORI</v>
          </cell>
          <cell r="N93" t="str">
            <v>ACAPULCO</v>
          </cell>
          <cell r="O93" t="str">
            <v>HID</v>
          </cell>
          <cell r="P93">
            <v>47818</v>
          </cell>
          <cell r="Q93">
            <v>0</v>
          </cell>
          <cell r="R93">
            <v>1.8</v>
          </cell>
          <cell r="S93">
            <v>211.22521578848</v>
          </cell>
          <cell r="T93">
            <v>5.0000000000000001E-3</v>
          </cell>
          <cell r="V93" t="str">
            <v>S</v>
          </cell>
          <cell r="W93" t="str">
            <v>GRO</v>
          </cell>
          <cell r="X93">
            <v>0.12179999999999999</v>
          </cell>
          <cell r="Y93">
            <v>0.12179999999999999</v>
          </cell>
          <cell r="Z93">
            <v>0.1002</v>
          </cell>
          <cell r="AA93">
            <v>0.12179999999999999</v>
          </cell>
          <cell r="AB93">
            <v>5.7000000000000002E-2</v>
          </cell>
          <cell r="AC93">
            <v>5.7000000000000002E-2</v>
          </cell>
          <cell r="AD93">
            <v>5.7000000000000002E-2</v>
          </cell>
          <cell r="AE93">
            <v>5.7000000000000002E-2</v>
          </cell>
          <cell r="AF93">
            <v>0.1002</v>
          </cell>
          <cell r="AG93">
            <v>0.12179999999999999</v>
          </cell>
          <cell r="AH93">
            <v>0.12179999999999999</v>
          </cell>
          <cell r="AI93">
            <v>0.1002</v>
          </cell>
          <cell r="AJ93">
            <v>8.0000000000000002E-3</v>
          </cell>
          <cell r="AK93">
            <v>8.0000000000000002E-3</v>
          </cell>
          <cell r="AL93">
            <v>8.0000000000000002E-3</v>
          </cell>
          <cell r="AM93">
            <v>8.0000000000000002E-3</v>
          </cell>
          <cell r="AN93">
            <v>8.0000000000000002E-3</v>
          </cell>
          <cell r="AO93">
            <v>8.0000000000000002E-3</v>
          </cell>
          <cell r="AP93">
            <v>8.0000000000000002E-3</v>
          </cell>
          <cell r="AQ93">
            <v>8.0000000000000002E-3</v>
          </cell>
          <cell r="AR93">
            <v>8.0000000000000002E-3</v>
          </cell>
          <cell r="AS93">
            <v>8.0000000000000002E-3</v>
          </cell>
          <cell r="AT93">
            <v>8.0000000000000002E-3</v>
          </cell>
          <cell r="AU93">
            <v>8.0000000000000002E-3</v>
          </cell>
          <cell r="AV93">
            <v>0.12179999999999999</v>
          </cell>
          <cell r="AW93">
            <v>0.12179999999999999</v>
          </cell>
          <cell r="AX93">
            <v>0.1002</v>
          </cell>
          <cell r="AY93">
            <v>0.12179999999999999</v>
          </cell>
          <cell r="AZ93">
            <v>5.7000000000000002E-2</v>
          </cell>
          <cell r="BA93">
            <v>5.7000000000000002E-2</v>
          </cell>
          <cell r="BB93">
            <v>5.7000000000000002E-2</v>
          </cell>
          <cell r="BC93">
            <v>5.7000000000000002E-2</v>
          </cell>
          <cell r="BD93">
            <v>0.1002</v>
          </cell>
          <cell r="BE93">
            <v>0.12179999999999999</v>
          </cell>
          <cell r="BF93">
            <v>0.12179999999999999</v>
          </cell>
          <cell r="BG93">
            <v>0.1002</v>
          </cell>
          <cell r="BH93">
            <v>8.0000000000000002E-3</v>
          </cell>
          <cell r="BI93">
            <v>8.0000000000000002E-3</v>
          </cell>
          <cell r="BJ93">
            <v>8.0000000000000002E-3</v>
          </cell>
          <cell r="BK93">
            <v>8.0000000000000002E-3</v>
          </cell>
          <cell r="BL93">
            <v>8.0000000000000002E-3</v>
          </cell>
          <cell r="BM93">
            <v>8.0000000000000002E-3</v>
          </cell>
          <cell r="BN93">
            <v>8.0000000000000002E-3</v>
          </cell>
          <cell r="BO93">
            <v>8.0000000000000002E-3</v>
          </cell>
          <cell r="BP93">
            <v>8.0000000000000002E-3</v>
          </cell>
          <cell r="BQ93">
            <v>8.0000000000000002E-3</v>
          </cell>
          <cell r="BR93">
            <v>8.0000000000000002E-3</v>
          </cell>
          <cell r="BS93">
            <v>8.0000000000000002E-3</v>
          </cell>
          <cell r="BT93" t="str">
            <v>CFE</v>
          </cell>
          <cell r="BU93" t="str">
            <v>INT</v>
          </cell>
          <cell r="BV93">
            <v>-693</v>
          </cell>
          <cell r="BX93">
            <v>0</v>
          </cell>
          <cell r="BY93">
            <v>6.1221263162311114E-2</v>
          </cell>
          <cell r="BZ93">
            <v>13.77478421152</v>
          </cell>
          <cell r="CB93">
            <v>223.875</v>
          </cell>
          <cell r="CC93">
            <v>225</v>
          </cell>
          <cell r="CD93">
            <v>225</v>
          </cell>
          <cell r="CL93">
            <v>0</v>
          </cell>
          <cell r="CM93">
            <v>0</v>
          </cell>
          <cell r="CN93">
            <v>2030</v>
          </cell>
        </row>
        <row r="94">
          <cell r="A94">
            <v>1</v>
          </cell>
          <cell r="B94">
            <v>2</v>
          </cell>
          <cell r="D94">
            <v>2487</v>
          </cell>
          <cell r="F94" t="str">
            <v>Sureste IV</v>
          </cell>
          <cell r="H94" t="str">
            <v>EOL</v>
          </cell>
          <cell r="I94">
            <v>300</v>
          </cell>
          <cell r="J94">
            <v>300</v>
          </cell>
          <cell r="K94" t="str">
            <v>Feb</v>
          </cell>
          <cell r="L94">
            <v>2022</v>
          </cell>
          <cell r="M94" t="str">
            <v>ORI</v>
          </cell>
          <cell r="N94" t="str">
            <v>TEMASCAL</v>
          </cell>
          <cell r="O94" t="str">
            <v>EOL</v>
          </cell>
          <cell r="P94">
            <v>44593</v>
          </cell>
          <cell r="Q94">
            <v>0</v>
          </cell>
          <cell r="R94">
            <v>15.96</v>
          </cell>
          <cell r="S94">
            <v>30</v>
          </cell>
          <cell r="T94">
            <v>1.3806706114398574E-2</v>
          </cell>
          <cell r="V94" t="str">
            <v>S</v>
          </cell>
          <cell r="W94" t="str">
            <v>OAX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0.53200000000000003</v>
          </cell>
          <cell r="AK94">
            <v>0.53200000000000003</v>
          </cell>
          <cell r="AL94">
            <v>0.53200000000000003</v>
          </cell>
          <cell r="AM94">
            <v>0.53200000000000003</v>
          </cell>
          <cell r="AN94">
            <v>0.53200000000000003</v>
          </cell>
          <cell r="AO94">
            <v>0.53200000000000003</v>
          </cell>
          <cell r="AP94">
            <v>0.53200000000000003</v>
          </cell>
          <cell r="AQ94">
            <v>0.53200000000000003</v>
          </cell>
          <cell r="AR94">
            <v>0.53200000000000003</v>
          </cell>
          <cell r="AS94">
            <v>0.53200000000000003</v>
          </cell>
          <cell r="AT94">
            <v>0.53200000000000003</v>
          </cell>
          <cell r="AU94">
            <v>0.53200000000000003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0.53200000000000003</v>
          </cell>
          <cell r="BI94">
            <v>0.53200000000000003</v>
          </cell>
          <cell r="BJ94">
            <v>0.53200000000000003</v>
          </cell>
          <cell r="BK94">
            <v>0.53200000000000003</v>
          </cell>
          <cell r="BL94">
            <v>0.53200000000000003</v>
          </cell>
          <cell r="BM94">
            <v>0.53200000000000003</v>
          </cell>
          <cell r="BN94">
            <v>0.53200000000000003</v>
          </cell>
          <cell r="BO94">
            <v>0.53200000000000003</v>
          </cell>
          <cell r="BP94">
            <v>0.53200000000000003</v>
          </cell>
          <cell r="BQ94">
            <v>0.53200000000000003</v>
          </cell>
          <cell r="BR94">
            <v>0.53200000000000003</v>
          </cell>
          <cell r="BS94">
            <v>0.53200000000000003</v>
          </cell>
          <cell r="BT94" t="str">
            <v>PEE</v>
          </cell>
          <cell r="BU94" t="str">
            <v>INT</v>
          </cell>
          <cell r="BV94">
            <v>2487</v>
          </cell>
          <cell r="BX94">
            <v>0</v>
          </cell>
          <cell r="BY94">
            <v>0.9</v>
          </cell>
          <cell r="BZ94">
            <v>270</v>
          </cell>
          <cell r="CB94">
            <v>295.85798816568041</v>
          </cell>
          <cell r="CC94">
            <v>300</v>
          </cell>
          <cell r="CD94">
            <v>300</v>
          </cell>
          <cell r="CL94">
            <v>0</v>
          </cell>
          <cell r="CM94">
            <v>0</v>
          </cell>
          <cell r="CN94">
            <v>2022</v>
          </cell>
        </row>
        <row r="95">
          <cell r="A95">
            <v>1</v>
          </cell>
          <cell r="B95">
            <v>3</v>
          </cell>
          <cell r="D95">
            <v>-423</v>
          </cell>
          <cell r="F95" t="str">
            <v>El Verde</v>
          </cell>
          <cell r="H95" t="str">
            <v>CI</v>
          </cell>
          <cell r="I95">
            <v>0</v>
          </cell>
          <cell r="J95">
            <v>0</v>
          </cell>
          <cell r="K95" t="str">
            <v>Mar</v>
          </cell>
          <cell r="L95">
            <v>2030</v>
          </cell>
          <cell r="M95" t="str">
            <v>OCC</v>
          </cell>
          <cell r="N95" t="str">
            <v>GUADALAJA</v>
          </cell>
          <cell r="O95" t="str">
            <v>TER</v>
          </cell>
          <cell r="P95">
            <v>47543</v>
          </cell>
          <cell r="Q95">
            <v>0</v>
          </cell>
          <cell r="R95">
            <v>0</v>
          </cell>
          <cell r="S95">
            <v>0</v>
          </cell>
          <cell r="T95">
            <v>7.3999999999999996E-2</v>
          </cell>
          <cell r="V95" t="str">
            <v>S</v>
          </cell>
          <cell r="W95" t="str">
            <v>JAL</v>
          </cell>
          <cell r="X95">
            <v>3.7999999999999999E-2</v>
          </cell>
          <cell r="Y95">
            <v>3.7999999999999999E-2</v>
          </cell>
          <cell r="Z95">
            <v>3.7999999999999999E-2</v>
          </cell>
          <cell r="AA95">
            <v>3.7999999999999999E-2</v>
          </cell>
          <cell r="AB95">
            <v>3.7999999999999999E-2</v>
          </cell>
          <cell r="AC95">
            <v>3.7999999999999999E-2</v>
          </cell>
          <cell r="AD95">
            <v>3.7999999999999999E-2</v>
          </cell>
          <cell r="AE95">
            <v>3.7999999999999999E-2</v>
          </cell>
          <cell r="AF95">
            <v>3.7999999999999999E-2</v>
          </cell>
          <cell r="AG95">
            <v>3.7999999999999999E-2</v>
          </cell>
          <cell r="AH95">
            <v>3.7999999999999999E-2</v>
          </cell>
          <cell r="AI95">
            <v>3.7999999999999999E-2</v>
          </cell>
          <cell r="AJ95">
            <v>1.2E-2</v>
          </cell>
          <cell r="AK95">
            <v>1.2E-2</v>
          </cell>
          <cell r="AL95">
            <v>1.2E-2</v>
          </cell>
          <cell r="AM95">
            <v>1.2E-2</v>
          </cell>
          <cell r="AN95">
            <v>1.2E-2</v>
          </cell>
          <cell r="AO95">
            <v>1.2E-2</v>
          </cell>
          <cell r="AP95">
            <v>1.2E-2</v>
          </cell>
          <cell r="AQ95">
            <v>1.2E-2</v>
          </cell>
          <cell r="AR95">
            <v>1.2E-2</v>
          </cell>
          <cell r="AS95">
            <v>1.2E-2</v>
          </cell>
          <cell r="AT95">
            <v>1.2E-2</v>
          </cell>
          <cell r="AU95">
            <v>1.2E-2</v>
          </cell>
          <cell r="AV95">
            <v>3.7999999999999999E-2</v>
          </cell>
          <cell r="AW95">
            <v>3.7999999999999999E-2</v>
          </cell>
          <cell r="AX95">
            <v>3.7999999999999999E-2</v>
          </cell>
          <cell r="AY95">
            <v>3.7999999999999999E-2</v>
          </cell>
          <cell r="AZ95">
            <v>3.7999999999999999E-2</v>
          </cell>
          <cell r="BA95">
            <v>3.7999999999999999E-2</v>
          </cell>
          <cell r="BB95">
            <v>3.7999999999999999E-2</v>
          </cell>
          <cell r="BC95">
            <v>3.7999999999999999E-2</v>
          </cell>
          <cell r="BD95">
            <v>3.7999999999999999E-2</v>
          </cell>
          <cell r="BE95">
            <v>3.7999999999999999E-2</v>
          </cell>
          <cell r="BF95">
            <v>3.7999999999999999E-2</v>
          </cell>
          <cell r="BG95">
            <v>3.7999999999999999E-2</v>
          </cell>
          <cell r="BH95">
            <v>1.2E-2</v>
          </cell>
          <cell r="BI95">
            <v>1.2E-2</v>
          </cell>
          <cell r="BJ95">
            <v>1.2E-2</v>
          </cell>
          <cell r="BK95">
            <v>1.2E-2</v>
          </cell>
          <cell r="BL95">
            <v>1.2E-2</v>
          </cell>
          <cell r="BM95">
            <v>1.2E-2</v>
          </cell>
          <cell r="BN95">
            <v>1.2E-2</v>
          </cell>
          <cell r="BO95">
            <v>1.2E-2</v>
          </cell>
          <cell r="BP95">
            <v>1.2E-2</v>
          </cell>
          <cell r="BQ95">
            <v>1.2E-2</v>
          </cell>
          <cell r="BR95">
            <v>1.2E-2</v>
          </cell>
          <cell r="BS95">
            <v>1.2E-2</v>
          </cell>
          <cell r="BT95" t="str">
            <v>CFE</v>
          </cell>
          <cell r="BU95" t="str">
            <v>INT</v>
          </cell>
          <cell r="BV95">
            <v>-423</v>
          </cell>
          <cell r="BX95">
            <v>0</v>
          </cell>
          <cell r="BY95">
            <v>0</v>
          </cell>
          <cell r="BZ95">
            <v>0</v>
          </cell>
          <cell r="CB95">
            <v>0</v>
          </cell>
          <cell r="CC95">
            <v>0</v>
          </cell>
          <cell r="CD95">
            <v>0</v>
          </cell>
          <cell r="CL95">
            <v>0</v>
          </cell>
          <cell r="CM95">
            <v>0</v>
          </cell>
          <cell r="CN95">
            <v>2030</v>
          </cell>
        </row>
        <row r="96">
          <cell r="A96">
            <v>1</v>
          </cell>
          <cell r="B96">
            <v>6</v>
          </cell>
          <cell r="D96">
            <v>-513</v>
          </cell>
          <cell r="F96" t="str">
            <v>Calera</v>
          </cell>
          <cell r="H96" t="str">
            <v>CI</v>
          </cell>
          <cell r="I96">
            <v>0</v>
          </cell>
          <cell r="J96">
            <v>0</v>
          </cell>
          <cell r="K96" t="str">
            <v>Jun</v>
          </cell>
          <cell r="L96">
            <v>2030</v>
          </cell>
          <cell r="M96" t="str">
            <v>OCC</v>
          </cell>
          <cell r="N96" t="str">
            <v>SLP</v>
          </cell>
          <cell r="O96" t="str">
            <v>TER</v>
          </cell>
          <cell r="P96">
            <v>47635</v>
          </cell>
          <cell r="Q96">
            <v>0</v>
          </cell>
          <cell r="R96">
            <v>0</v>
          </cell>
          <cell r="S96">
            <v>0</v>
          </cell>
          <cell r="T96">
            <v>7.3999999999999996E-2</v>
          </cell>
          <cell r="V96" t="str">
            <v>S</v>
          </cell>
          <cell r="W96" t="str">
            <v>SLP</v>
          </cell>
          <cell r="X96">
            <v>3.7999999999999999E-2</v>
          </cell>
          <cell r="Y96">
            <v>3.7999999999999999E-2</v>
          </cell>
          <cell r="Z96">
            <v>3.7999999999999999E-2</v>
          </cell>
          <cell r="AA96">
            <v>3.7999999999999999E-2</v>
          </cell>
          <cell r="AB96">
            <v>3.7999999999999999E-2</v>
          </cell>
          <cell r="AC96">
            <v>3.7999999999999999E-2</v>
          </cell>
          <cell r="AD96">
            <v>3.7999999999999999E-2</v>
          </cell>
          <cell r="AE96">
            <v>3.7999999999999999E-2</v>
          </cell>
          <cell r="AF96">
            <v>3.7999999999999999E-2</v>
          </cell>
          <cell r="AG96">
            <v>3.7999999999999999E-2</v>
          </cell>
          <cell r="AH96">
            <v>3.7999999999999999E-2</v>
          </cell>
          <cell r="AI96">
            <v>3.7999999999999999E-2</v>
          </cell>
          <cell r="AJ96">
            <v>1.2E-2</v>
          </cell>
          <cell r="AK96">
            <v>1.2E-2</v>
          </cell>
          <cell r="AL96">
            <v>1.2E-2</v>
          </cell>
          <cell r="AM96">
            <v>1.2E-2</v>
          </cell>
          <cell r="AN96">
            <v>1.2E-2</v>
          </cell>
          <cell r="AO96">
            <v>1.2E-2</v>
          </cell>
          <cell r="AP96">
            <v>1.2E-2</v>
          </cell>
          <cell r="AQ96">
            <v>1.2E-2</v>
          </cell>
          <cell r="AR96">
            <v>1.2E-2</v>
          </cell>
          <cell r="AS96">
            <v>1.2E-2</v>
          </cell>
          <cell r="AT96">
            <v>1.2E-2</v>
          </cell>
          <cell r="AU96">
            <v>1.2E-2</v>
          </cell>
          <cell r="AV96">
            <v>3.7999999999999999E-2</v>
          </cell>
          <cell r="AW96">
            <v>3.7999999999999999E-2</v>
          </cell>
          <cell r="AX96">
            <v>3.7999999999999999E-2</v>
          </cell>
          <cell r="AY96">
            <v>3.7999999999999999E-2</v>
          </cell>
          <cell r="AZ96">
            <v>3.7999999999999999E-2</v>
          </cell>
          <cell r="BA96">
            <v>3.7999999999999999E-2</v>
          </cell>
          <cell r="BB96">
            <v>3.7999999999999999E-2</v>
          </cell>
          <cell r="BC96">
            <v>3.7999999999999999E-2</v>
          </cell>
          <cell r="BD96">
            <v>3.7999999999999999E-2</v>
          </cell>
          <cell r="BE96">
            <v>3.7999999999999999E-2</v>
          </cell>
          <cell r="BF96">
            <v>3.7999999999999999E-2</v>
          </cell>
          <cell r="BG96">
            <v>3.7999999999999999E-2</v>
          </cell>
          <cell r="BH96">
            <v>1.2E-2</v>
          </cell>
          <cell r="BI96">
            <v>1.2E-2</v>
          </cell>
          <cell r="BJ96">
            <v>1.2E-2</v>
          </cell>
          <cell r="BK96">
            <v>1.2E-2</v>
          </cell>
          <cell r="BL96">
            <v>1.2E-2</v>
          </cell>
          <cell r="BM96">
            <v>1.2E-2</v>
          </cell>
          <cell r="BN96">
            <v>1.2E-2</v>
          </cell>
          <cell r="BO96">
            <v>1.2E-2</v>
          </cell>
          <cell r="BP96">
            <v>1.2E-2</v>
          </cell>
          <cell r="BQ96">
            <v>1.2E-2</v>
          </cell>
          <cell r="BR96">
            <v>1.2E-2</v>
          </cell>
          <cell r="BS96">
            <v>1.2E-2</v>
          </cell>
          <cell r="BT96" t="str">
            <v>CFE</v>
          </cell>
          <cell r="BU96" t="str">
            <v>INT</v>
          </cell>
          <cell r="BV96">
            <v>-513</v>
          </cell>
          <cell r="BX96">
            <v>0</v>
          </cell>
          <cell r="BY96">
            <v>0</v>
          </cell>
          <cell r="BZ96">
            <v>0</v>
          </cell>
          <cell r="CB96">
            <v>0</v>
          </cell>
          <cell r="CC96">
            <v>0</v>
          </cell>
          <cell r="CD96">
            <v>0</v>
          </cell>
          <cell r="CL96">
            <v>0</v>
          </cell>
          <cell r="CM96">
            <v>0</v>
          </cell>
          <cell r="CN96">
            <v>2030</v>
          </cell>
        </row>
        <row r="97">
          <cell r="A97">
            <v>1</v>
          </cell>
          <cell r="B97">
            <v>6</v>
          </cell>
          <cell r="D97">
            <v>-513</v>
          </cell>
          <cell r="F97" t="str">
            <v>Dos Bocas III</v>
          </cell>
          <cell r="H97" t="str">
            <v>LIBRE</v>
          </cell>
          <cell r="I97">
            <v>0</v>
          </cell>
          <cell r="J97">
            <v>0</v>
          </cell>
          <cell r="K97" t="str">
            <v>Jun</v>
          </cell>
          <cell r="L97">
            <v>2030</v>
          </cell>
          <cell r="M97" t="str">
            <v>ORI</v>
          </cell>
          <cell r="N97" t="str">
            <v>VERACRUZ</v>
          </cell>
          <cell r="O97" t="str">
            <v>TER</v>
          </cell>
          <cell r="P97">
            <v>47635</v>
          </cell>
          <cell r="Q97">
            <v>0</v>
          </cell>
          <cell r="R97">
            <v>0</v>
          </cell>
          <cell r="S97">
            <v>0</v>
          </cell>
          <cell r="T97">
            <v>2.7E-2</v>
          </cell>
          <cell r="V97" t="str">
            <v>S</v>
          </cell>
          <cell r="W97" t="str">
            <v>VER</v>
          </cell>
          <cell r="X97">
            <v>3.7999999999999999E-2</v>
          </cell>
          <cell r="Y97">
            <v>3.7999999999999999E-2</v>
          </cell>
          <cell r="Z97">
            <v>3.7999999999999999E-2</v>
          </cell>
          <cell r="AA97">
            <v>3.7999999999999999E-2</v>
          </cell>
          <cell r="AB97">
            <v>3.7999999999999999E-2</v>
          </cell>
          <cell r="AC97">
            <v>3.7999999999999999E-2</v>
          </cell>
          <cell r="AD97">
            <v>3.7999999999999999E-2</v>
          </cell>
          <cell r="AE97">
            <v>3.7999999999999999E-2</v>
          </cell>
          <cell r="AF97">
            <v>3.7999999999999999E-2</v>
          </cell>
          <cell r="AG97">
            <v>3.7999999999999999E-2</v>
          </cell>
          <cell r="AH97">
            <v>3.7999999999999999E-2</v>
          </cell>
          <cell r="AI97">
            <v>3.7999999999999999E-2</v>
          </cell>
          <cell r="AJ97">
            <v>1.2E-2</v>
          </cell>
          <cell r="AK97">
            <v>1.2E-2</v>
          </cell>
          <cell r="AL97">
            <v>1.2E-2</v>
          </cell>
          <cell r="AM97">
            <v>1.2E-2</v>
          </cell>
          <cell r="AN97">
            <v>1.2E-2</v>
          </cell>
          <cell r="AO97">
            <v>1.2E-2</v>
          </cell>
          <cell r="AP97">
            <v>1.2E-2</v>
          </cell>
          <cell r="AQ97">
            <v>1.2E-2</v>
          </cell>
          <cell r="AR97">
            <v>1.2E-2</v>
          </cell>
          <cell r="AS97">
            <v>1.2E-2</v>
          </cell>
          <cell r="AT97">
            <v>1.2E-2</v>
          </cell>
          <cell r="AU97">
            <v>1.2E-2</v>
          </cell>
          <cell r="AV97">
            <v>3.7999999999999999E-2</v>
          </cell>
          <cell r="AW97">
            <v>3.7999999999999999E-2</v>
          </cell>
          <cell r="AX97">
            <v>3.7999999999999999E-2</v>
          </cell>
          <cell r="AY97">
            <v>3.7999999999999999E-2</v>
          </cell>
          <cell r="AZ97">
            <v>3.7999999999999999E-2</v>
          </cell>
          <cell r="BA97">
            <v>3.7999999999999999E-2</v>
          </cell>
          <cell r="BB97">
            <v>3.7999999999999999E-2</v>
          </cell>
          <cell r="BC97">
            <v>3.7999999999999999E-2</v>
          </cell>
          <cell r="BD97">
            <v>3.7999999999999999E-2</v>
          </cell>
          <cell r="BE97">
            <v>3.7999999999999999E-2</v>
          </cell>
          <cell r="BF97">
            <v>3.7999999999999999E-2</v>
          </cell>
          <cell r="BG97">
            <v>3.7999999999999999E-2</v>
          </cell>
          <cell r="BH97">
            <v>1.2E-2</v>
          </cell>
          <cell r="BI97">
            <v>1.2E-2</v>
          </cell>
          <cell r="BJ97">
            <v>1.2E-2</v>
          </cell>
          <cell r="BK97">
            <v>1.2E-2</v>
          </cell>
          <cell r="BL97">
            <v>1.2E-2</v>
          </cell>
          <cell r="BM97">
            <v>1.2E-2</v>
          </cell>
          <cell r="BN97">
            <v>1.2E-2</v>
          </cell>
          <cell r="BO97">
            <v>1.2E-2</v>
          </cell>
          <cell r="BP97">
            <v>1.2E-2</v>
          </cell>
          <cell r="BQ97">
            <v>1.2E-2</v>
          </cell>
          <cell r="BR97">
            <v>1.2E-2</v>
          </cell>
          <cell r="BS97">
            <v>1.2E-2</v>
          </cell>
          <cell r="BT97" t="str">
            <v>CFE</v>
          </cell>
          <cell r="BU97" t="str">
            <v>INT</v>
          </cell>
          <cell r="BV97">
            <v>-513</v>
          </cell>
          <cell r="BX97">
            <v>0</v>
          </cell>
          <cell r="BY97">
            <v>0</v>
          </cell>
          <cell r="BZ97">
            <v>0</v>
          </cell>
          <cell r="CB97">
            <v>0</v>
          </cell>
          <cell r="CC97">
            <v>0</v>
          </cell>
          <cell r="CD97">
            <v>0</v>
          </cell>
          <cell r="CL97">
            <v>0</v>
          </cell>
          <cell r="CM97">
            <v>0</v>
          </cell>
          <cell r="CN97">
            <v>2030</v>
          </cell>
        </row>
        <row r="98">
          <cell r="A98">
            <v>1</v>
          </cell>
          <cell r="B98">
            <v>6</v>
          </cell>
          <cell r="D98">
            <v>-7713</v>
          </cell>
          <cell r="F98" t="str">
            <v>La Parota  U3</v>
          </cell>
          <cell r="H98" t="str">
            <v>HID</v>
          </cell>
          <cell r="I98">
            <v>300</v>
          </cell>
          <cell r="J98">
            <v>300</v>
          </cell>
          <cell r="K98" t="str">
            <v>Jun</v>
          </cell>
          <cell r="L98">
            <v>2050</v>
          </cell>
          <cell r="M98" t="str">
            <v>ORI</v>
          </cell>
          <cell r="N98" t="str">
            <v>ACAPULCO</v>
          </cell>
          <cell r="O98" t="str">
            <v>HID</v>
          </cell>
          <cell r="P98">
            <v>54940</v>
          </cell>
          <cell r="Q98">
            <v>0</v>
          </cell>
          <cell r="R98">
            <v>2.4</v>
          </cell>
          <cell r="S98">
            <v>281.63362105130665</v>
          </cell>
          <cell r="T98">
            <v>5.0000000000000001E-3</v>
          </cell>
          <cell r="V98" t="str">
            <v>S</v>
          </cell>
          <cell r="W98" t="str">
            <v>GRO</v>
          </cell>
          <cell r="X98">
            <v>6.6799999999999998E-2</v>
          </cell>
          <cell r="Y98">
            <v>6.6799999999999998E-2</v>
          </cell>
          <cell r="Z98">
            <v>6.6799999999999998E-2</v>
          </cell>
          <cell r="AA98">
            <v>6.6799999999999998E-2</v>
          </cell>
          <cell r="AB98">
            <v>6.6799999999999998E-2</v>
          </cell>
          <cell r="AC98">
            <v>6.6799999999999998E-2</v>
          </cell>
          <cell r="AD98">
            <v>6.6799999999999998E-2</v>
          </cell>
          <cell r="AE98">
            <v>6.6799999999999998E-2</v>
          </cell>
          <cell r="AF98">
            <v>6.6799999999999998E-2</v>
          </cell>
          <cell r="AG98">
            <v>6.6799999999999998E-2</v>
          </cell>
          <cell r="AH98">
            <v>6.6799999999999998E-2</v>
          </cell>
          <cell r="AI98">
            <v>6.6799999999999998E-2</v>
          </cell>
          <cell r="AJ98">
            <v>8.0000000000000002E-3</v>
          </cell>
          <cell r="AK98">
            <v>8.0000000000000002E-3</v>
          </cell>
          <cell r="AL98">
            <v>8.0000000000000002E-3</v>
          </cell>
          <cell r="AM98">
            <v>8.0000000000000002E-3</v>
          </cell>
          <cell r="AN98">
            <v>8.0000000000000002E-3</v>
          </cell>
          <cell r="AO98">
            <v>8.0000000000000002E-3</v>
          </cell>
          <cell r="AP98">
            <v>8.0000000000000002E-3</v>
          </cell>
          <cell r="AQ98">
            <v>8.0000000000000002E-3</v>
          </cell>
          <cell r="AR98">
            <v>8.0000000000000002E-3</v>
          </cell>
          <cell r="AS98">
            <v>8.0000000000000002E-3</v>
          </cell>
          <cell r="AT98">
            <v>8.0000000000000002E-3</v>
          </cell>
          <cell r="AU98">
            <v>8.0000000000000002E-3</v>
          </cell>
          <cell r="AV98">
            <v>6.6799999999999998E-2</v>
          </cell>
          <cell r="AW98">
            <v>6.6799999999999998E-2</v>
          </cell>
          <cell r="AX98">
            <v>6.6799999999999998E-2</v>
          </cell>
          <cell r="AY98">
            <v>6.6799999999999998E-2</v>
          </cell>
          <cell r="AZ98">
            <v>6.6799999999999998E-2</v>
          </cell>
          <cell r="BA98">
            <v>6.6799999999999998E-2</v>
          </cell>
          <cell r="BB98">
            <v>6.6799999999999998E-2</v>
          </cell>
          <cell r="BC98">
            <v>6.6799999999999998E-2</v>
          </cell>
          <cell r="BD98">
            <v>6.6799999999999998E-2</v>
          </cell>
          <cell r="BE98">
            <v>6.6799999999999998E-2</v>
          </cell>
          <cell r="BF98">
            <v>6.6799999999999998E-2</v>
          </cell>
          <cell r="BG98">
            <v>6.6799999999999998E-2</v>
          </cell>
          <cell r="BH98">
            <v>8.0000000000000002E-3</v>
          </cell>
          <cell r="BI98">
            <v>8.0000000000000002E-3</v>
          </cell>
          <cell r="BJ98">
            <v>8.0000000000000002E-3</v>
          </cell>
          <cell r="BK98">
            <v>8.0000000000000002E-3</v>
          </cell>
          <cell r="BL98">
            <v>8.0000000000000002E-3</v>
          </cell>
          <cell r="BM98">
            <v>8.0000000000000002E-3</v>
          </cell>
          <cell r="BN98">
            <v>8.0000000000000002E-3</v>
          </cell>
          <cell r="BO98">
            <v>8.0000000000000002E-3</v>
          </cell>
          <cell r="BP98">
            <v>8.0000000000000002E-3</v>
          </cell>
          <cell r="BQ98">
            <v>8.0000000000000002E-3</v>
          </cell>
          <cell r="BR98">
            <v>8.0000000000000002E-3</v>
          </cell>
          <cell r="BS98">
            <v>8.0000000000000002E-3</v>
          </cell>
          <cell r="BT98" t="str">
            <v>CFE</v>
          </cell>
          <cell r="BU98" t="str">
            <v>INT</v>
          </cell>
          <cell r="BV98">
            <v>-7713</v>
          </cell>
          <cell r="BX98">
            <v>0</v>
          </cell>
          <cell r="BY98">
            <v>6.1221263162311114E-2</v>
          </cell>
          <cell r="BZ98">
            <v>18.366378948693335</v>
          </cell>
          <cell r="CB98">
            <v>298.5</v>
          </cell>
          <cell r="CC98">
            <v>300</v>
          </cell>
          <cell r="CD98">
            <v>300</v>
          </cell>
          <cell r="CL98">
            <v>0</v>
          </cell>
          <cell r="CM98">
            <v>0</v>
          </cell>
          <cell r="CN98">
            <v>2050</v>
          </cell>
        </row>
        <row r="99">
          <cell r="CL99">
            <v>0</v>
          </cell>
          <cell r="CM99">
            <v>0</v>
          </cell>
          <cell r="CN99">
            <v>0</v>
          </cell>
        </row>
        <row r="100">
          <cell r="A100">
            <v>1</v>
          </cell>
          <cell r="B100">
            <v>7</v>
          </cell>
          <cell r="D100">
            <v>-543</v>
          </cell>
          <cell r="F100" t="str">
            <v>Manzanillo II rep U2  3/   5/</v>
          </cell>
          <cell r="H100" t="str">
            <v>CC</v>
          </cell>
          <cell r="I100">
            <v>460</v>
          </cell>
          <cell r="J100">
            <v>460</v>
          </cell>
          <cell r="K100" t="str">
            <v>Jul</v>
          </cell>
          <cell r="L100">
            <v>2030</v>
          </cell>
          <cell r="M100" t="str">
            <v>OCC</v>
          </cell>
          <cell r="N100" t="str">
            <v>MANZANILL</v>
          </cell>
          <cell r="O100" t="str">
            <v>TER</v>
          </cell>
          <cell r="P100">
            <v>47665</v>
          </cell>
          <cell r="Q100">
            <v>0</v>
          </cell>
          <cell r="R100">
            <v>14.443999999999999</v>
          </cell>
          <cell r="S100">
            <v>427.25723163762433</v>
          </cell>
          <cell r="T100">
            <v>2.8260869565217367E-2</v>
          </cell>
          <cell r="V100" t="str">
            <v>S</v>
          </cell>
          <cell r="W100" t="str">
            <v>COL</v>
          </cell>
          <cell r="X100">
            <v>0.11219999999999999</v>
          </cell>
          <cell r="Y100">
            <v>0.11219999999999999</v>
          </cell>
          <cell r="Z100">
            <v>7.1099999999999997E-2</v>
          </cell>
          <cell r="AA100">
            <v>7.1099999999999997E-2</v>
          </cell>
          <cell r="AB100">
            <v>0.03</v>
          </cell>
          <cell r="AC100">
            <v>0.03</v>
          </cell>
          <cell r="AD100">
            <v>0.03</v>
          </cell>
          <cell r="AE100">
            <v>0.03</v>
          </cell>
          <cell r="AF100">
            <v>7.1099999999999997E-2</v>
          </cell>
          <cell r="AG100">
            <v>7.1099999999999997E-2</v>
          </cell>
          <cell r="AH100">
            <v>7.1099999999999997E-2</v>
          </cell>
          <cell r="AI100">
            <v>7.1099999999999997E-2</v>
          </cell>
          <cell r="AJ100">
            <v>3.1399999999999997E-2</v>
          </cell>
          <cell r="AK100">
            <v>3.1399999999999997E-2</v>
          </cell>
          <cell r="AL100">
            <v>3.1399999999999997E-2</v>
          </cell>
          <cell r="AM100">
            <v>3.1399999999999997E-2</v>
          </cell>
          <cell r="AN100">
            <v>3.1399999999999997E-2</v>
          </cell>
          <cell r="AO100">
            <v>3.1399999999999997E-2</v>
          </cell>
          <cell r="AP100">
            <v>3.1399999999999997E-2</v>
          </cell>
          <cell r="AQ100">
            <v>3.1399999999999997E-2</v>
          </cell>
          <cell r="AR100">
            <v>3.1399999999999997E-2</v>
          </cell>
          <cell r="AS100">
            <v>3.1399999999999997E-2</v>
          </cell>
          <cell r="AT100">
            <v>3.1399999999999997E-2</v>
          </cell>
          <cell r="AU100">
            <v>3.1399999999999997E-2</v>
          </cell>
          <cell r="AV100">
            <v>0.11219999999999999</v>
          </cell>
          <cell r="AW100">
            <v>0.11219999999999999</v>
          </cell>
          <cell r="AX100">
            <v>7.1099999999999997E-2</v>
          </cell>
          <cell r="AY100">
            <v>7.1099999999999997E-2</v>
          </cell>
          <cell r="AZ100">
            <v>0.03</v>
          </cell>
          <cell r="BA100">
            <v>0.03</v>
          </cell>
          <cell r="BB100">
            <v>0.03</v>
          </cell>
          <cell r="BC100">
            <v>0.03</v>
          </cell>
          <cell r="BD100">
            <v>7.1099999999999997E-2</v>
          </cell>
          <cell r="BE100">
            <v>7.1099999999999997E-2</v>
          </cell>
          <cell r="BF100">
            <v>7.1099999999999997E-2</v>
          </cell>
          <cell r="BG100">
            <v>7.1099999999999997E-2</v>
          </cell>
          <cell r="BH100">
            <v>3.1399999999999997E-2</v>
          </cell>
          <cell r="BI100">
            <v>3.1399999999999997E-2</v>
          </cell>
          <cell r="BJ100">
            <v>3.1399999999999997E-2</v>
          </cell>
          <cell r="BK100">
            <v>3.1399999999999997E-2</v>
          </cell>
          <cell r="BL100">
            <v>3.1399999999999997E-2</v>
          </cell>
          <cell r="BM100">
            <v>3.1399999999999997E-2</v>
          </cell>
          <cell r="BN100">
            <v>3.1399999999999997E-2</v>
          </cell>
          <cell r="BO100">
            <v>3.1399999999999997E-2</v>
          </cell>
          <cell r="BP100">
            <v>3.1399999999999997E-2</v>
          </cell>
          <cell r="BQ100">
            <v>3.1399999999999997E-2</v>
          </cell>
          <cell r="BR100">
            <v>3.1399999999999997E-2</v>
          </cell>
          <cell r="BS100">
            <v>3.1399999999999997E-2</v>
          </cell>
          <cell r="BT100" t="str">
            <v>CFE</v>
          </cell>
          <cell r="BU100" t="str">
            <v>INT</v>
          </cell>
          <cell r="BV100">
            <v>-543</v>
          </cell>
          <cell r="BX100">
            <v>32.742768362375685</v>
          </cell>
          <cell r="BY100">
            <v>0</v>
          </cell>
          <cell r="BZ100">
            <v>0</v>
          </cell>
          <cell r="CB100">
            <v>447</v>
          </cell>
          <cell r="CC100">
            <v>460</v>
          </cell>
          <cell r="CD100">
            <v>460</v>
          </cell>
          <cell r="CL100">
            <v>0</v>
          </cell>
          <cell r="CM100">
            <v>0</v>
          </cell>
          <cell r="CN100">
            <v>2030</v>
          </cell>
        </row>
        <row r="101">
          <cell r="A101">
            <v>1</v>
          </cell>
          <cell r="B101">
            <v>4</v>
          </cell>
          <cell r="D101">
            <v>987</v>
          </cell>
          <cell r="F101" t="str">
            <v>Baja California VI (Ensenada)   3/</v>
          </cell>
          <cell r="H101" t="str">
            <v>CC</v>
          </cell>
          <cell r="I101">
            <v>565</v>
          </cell>
          <cell r="J101">
            <v>565</v>
          </cell>
          <cell r="K101" t="str">
            <v>Abr</v>
          </cell>
          <cell r="L101">
            <v>2026</v>
          </cell>
          <cell r="M101" t="str">
            <v>BC</v>
          </cell>
          <cell r="N101" t="str">
            <v>ENSENADA</v>
          </cell>
          <cell r="O101" t="str">
            <v>TER</v>
          </cell>
          <cell r="P101">
            <v>46113</v>
          </cell>
          <cell r="Q101">
            <v>33.448</v>
          </cell>
          <cell r="R101">
            <v>11.3</v>
          </cell>
          <cell r="S101">
            <v>489.17700000000002</v>
          </cell>
          <cell r="T101">
            <v>2.7E-2</v>
          </cell>
          <cell r="V101" t="str">
            <v>N</v>
          </cell>
          <cell r="W101" t="str">
            <v>BC</v>
          </cell>
          <cell r="X101">
            <v>0.04</v>
          </cell>
          <cell r="Y101">
            <v>0.04</v>
          </cell>
          <cell r="Z101">
            <v>0.04</v>
          </cell>
          <cell r="AA101">
            <v>0.04</v>
          </cell>
          <cell r="AB101">
            <v>0.04</v>
          </cell>
          <cell r="AC101">
            <v>0.04</v>
          </cell>
          <cell r="AD101">
            <v>0.04</v>
          </cell>
          <cell r="AE101">
            <v>0.04</v>
          </cell>
          <cell r="AF101">
            <v>0.04</v>
          </cell>
          <cell r="AG101">
            <v>0.04</v>
          </cell>
          <cell r="AH101">
            <v>0.04</v>
          </cell>
          <cell r="AI101">
            <v>0.04</v>
          </cell>
          <cell r="AJ101">
            <v>0.02</v>
          </cell>
          <cell r="AK101">
            <v>0.02</v>
          </cell>
          <cell r="AL101">
            <v>0.02</v>
          </cell>
          <cell r="AM101">
            <v>0.02</v>
          </cell>
          <cell r="AN101">
            <v>0.02</v>
          </cell>
          <cell r="AO101">
            <v>0.02</v>
          </cell>
          <cell r="AP101">
            <v>0.02</v>
          </cell>
          <cell r="AQ101">
            <v>0.02</v>
          </cell>
          <cell r="AR101">
            <v>0.02</v>
          </cell>
          <cell r="AS101">
            <v>0.02</v>
          </cell>
          <cell r="AT101">
            <v>0.02</v>
          </cell>
          <cell r="AU101">
            <v>0.02</v>
          </cell>
          <cell r="AV101">
            <v>0.04</v>
          </cell>
          <cell r="AW101">
            <v>0.04</v>
          </cell>
          <cell r="AX101">
            <v>0.04</v>
          </cell>
          <cell r="AY101">
            <v>0.04</v>
          </cell>
          <cell r="AZ101">
            <v>0.04</v>
          </cell>
          <cell r="BA101">
            <v>0.04</v>
          </cell>
          <cell r="BB101">
            <v>0.04</v>
          </cell>
          <cell r="BC101">
            <v>0.04</v>
          </cell>
          <cell r="BD101">
            <v>0.04</v>
          </cell>
          <cell r="BE101">
            <v>0.04</v>
          </cell>
          <cell r="BF101">
            <v>0.04</v>
          </cell>
          <cell r="BG101">
            <v>0.04</v>
          </cell>
          <cell r="BH101">
            <v>0.02</v>
          </cell>
          <cell r="BI101">
            <v>0.02</v>
          </cell>
          <cell r="BJ101">
            <v>0.02</v>
          </cell>
          <cell r="BK101">
            <v>0.02</v>
          </cell>
          <cell r="BL101">
            <v>0.02</v>
          </cell>
          <cell r="BM101">
            <v>0.02</v>
          </cell>
          <cell r="BN101">
            <v>0.02</v>
          </cell>
          <cell r="BO101">
            <v>0.02</v>
          </cell>
          <cell r="BP101">
            <v>0.02</v>
          </cell>
          <cell r="BQ101">
            <v>0.02</v>
          </cell>
          <cell r="BR101">
            <v>0.02</v>
          </cell>
          <cell r="BS101">
            <v>0.02</v>
          </cell>
          <cell r="BT101" t="str">
            <v>CFE</v>
          </cell>
          <cell r="BU101" t="str">
            <v>BC</v>
          </cell>
          <cell r="BV101">
            <v>987</v>
          </cell>
          <cell r="BX101">
            <v>42.375</v>
          </cell>
          <cell r="BY101">
            <v>0</v>
          </cell>
          <cell r="BZ101">
            <v>0</v>
          </cell>
          <cell r="CB101">
            <v>549.745</v>
          </cell>
          <cell r="CC101">
            <v>565</v>
          </cell>
          <cell r="CD101">
            <v>565</v>
          </cell>
          <cell r="CL101">
            <v>33.448</v>
          </cell>
          <cell r="CM101">
            <v>33.448</v>
          </cell>
          <cell r="CN101">
            <v>2026</v>
          </cell>
        </row>
        <row r="102">
          <cell r="A102">
            <v>1</v>
          </cell>
          <cell r="B102">
            <v>5</v>
          </cell>
          <cell r="D102">
            <v>3837</v>
          </cell>
          <cell r="F102" t="str">
            <v>Baja California II   (SLRC)  3/</v>
          </cell>
          <cell r="H102" t="str">
            <v>CC</v>
          </cell>
          <cell r="I102">
            <v>275.8</v>
          </cell>
          <cell r="J102">
            <v>275.8</v>
          </cell>
          <cell r="K102" t="str">
            <v>May</v>
          </cell>
          <cell r="L102">
            <v>2018</v>
          </cell>
          <cell r="M102" t="str">
            <v>BC</v>
          </cell>
          <cell r="N102" t="str">
            <v>SLRC</v>
          </cell>
          <cell r="O102" t="str">
            <v>TER</v>
          </cell>
          <cell r="P102">
            <v>43221</v>
          </cell>
          <cell r="Q102">
            <v>16.327360000000002</v>
          </cell>
          <cell r="R102">
            <v>5.516</v>
          </cell>
          <cell r="S102">
            <v>237.71541972283006</v>
          </cell>
          <cell r="T102">
            <v>2.8571428571428456E-2</v>
          </cell>
          <cell r="V102" t="str">
            <v>N</v>
          </cell>
          <cell r="W102" t="str">
            <v>SON</v>
          </cell>
          <cell r="X102">
            <v>0.04</v>
          </cell>
          <cell r="Y102">
            <v>0.04</v>
          </cell>
          <cell r="Z102">
            <v>0.04</v>
          </cell>
          <cell r="AA102">
            <v>0.04</v>
          </cell>
          <cell r="AB102">
            <v>0.04</v>
          </cell>
          <cell r="AC102">
            <v>0.04</v>
          </cell>
          <cell r="AD102">
            <v>0.04</v>
          </cell>
          <cell r="AE102">
            <v>0.04</v>
          </cell>
          <cell r="AF102">
            <v>0.04</v>
          </cell>
          <cell r="AG102">
            <v>0.04</v>
          </cell>
          <cell r="AH102">
            <v>0.04</v>
          </cell>
          <cell r="AI102">
            <v>0.04</v>
          </cell>
          <cell r="AJ102">
            <v>0.02</v>
          </cell>
          <cell r="AK102">
            <v>0.02</v>
          </cell>
          <cell r="AL102">
            <v>0.02</v>
          </cell>
          <cell r="AM102">
            <v>0.02</v>
          </cell>
          <cell r="AN102">
            <v>0.02</v>
          </cell>
          <cell r="AO102">
            <v>0.02</v>
          </cell>
          <cell r="AP102">
            <v>0.02</v>
          </cell>
          <cell r="AQ102">
            <v>0.02</v>
          </cell>
          <cell r="AR102">
            <v>0.02</v>
          </cell>
          <cell r="AS102">
            <v>0.02</v>
          </cell>
          <cell r="AT102">
            <v>0.02</v>
          </cell>
          <cell r="AU102">
            <v>0.02</v>
          </cell>
          <cell r="AV102">
            <v>0.04</v>
          </cell>
          <cell r="AW102">
            <v>0.04</v>
          </cell>
          <cell r="AX102">
            <v>0.04</v>
          </cell>
          <cell r="AY102">
            <v>0.04</v>
          </cell>
          <cell r="AZ102">
            <v>0.04</v>
          </cell>
          <cell r="BA102">
            <v>0.04</v>
          </cell>
          <cell r="BB102">
            <v>0.04</v>
          </cell>
          <cell r="BC102">
            <v>0.04</v>
          </cell>
          <cell r="BD102">
            <v>0.04</v>
          </cell>
          <cell r="BE102">
            <v>0.04</v>
          </cell>
          <cell r="BF102">
            <v>0.04</v>
          </cell>
          <cell r="BG102">
            <v>0.04</v>
          </cell>
          <cell r="BH102">
            <v>0.02</v>
          </cell>
          <cell r="BI102">
            <v>0.02</v>
          </cell>
          <cell r="BJ102">
            <v>0.02</v>
          </cell>
          <cell r="BK102">
            <v>0.02</v>
          </cell>
          <cell r="BL102">
            <v>0.02</v>
          </cell>
          <cell r="BM102">
            <v>0.02</v>
          </cell>
          <cell r="BN102">
            <v>0.02</v>
          </cell>
          <cell r="BO102">
            <v>0.02</v>
          </cell>
          <cell r="BP102">
            <v>0.02</v>
          </cell>
          <cell r="BQ102">
            <v>0.02</v>
          </cell>
          <cell r="BR102">
            <v>0.02</v>
          </cell>
          <cell r="BS102">
            <v>0.02</v>
          </cell>
          <cell r="BT102" t="str">
            <v>PEE</v>
          </cell>
          <cell r="BU102" t="str">
            <v>BC</v>
          </cell>
          <cell r="BV102">
            <v>3837</v>
          </cell>
          <cell r="BX102">
            <v>21.757220277169949</v>
          </cell>
          <cell r="BY102">
            <v>0</v>
          </cell>
          <cell r="BZ102">
            <v>0</v>
          </cell>
          <cell r="CB102">
            <v>267.92</v>
          </cell>
          <cell r="CC102">
            <v>275.8</v>
          </cell>
          <cell r="CD102">
            <v>275.8</v>
          </cell>
          <cell r="CL102">
            <v>16.327360000000002</v>
          </cell>
          <cell r="CM102">
            <v>16.327360000000002</v>
          </cell>
          <cell r="CN102">
            <v>2018</v>
          </cell>
        </row>
        <row r="103">
          <cell r="A103">
            <v>1</v>
          </cell>
          <cell r="B103">
            <v>4</v>
          </cell>
          <cell r="D103">
            <v>3867</v>
          </cell>
          <cell r="F103" t="str">
            <v>Lerdo (Norte IV)  3/</v>
          </cell>
          <cell r="H103" t="str">
            <v>CC</v>
          </cell>
          <cell r="I103">
            <v>990</v>
          </cell>
          <cell r="J103">
            <v>990</v>
          </cell>
          <cell r="K103" t="str">
            <v>Abr</v>
          </cell>
          <cell r="L103">
            <v>2018</v>
          </cell>
          <cell r="M103" t="str">
            <v>NTE</v>
          </cell>
          <cell r="N103" t="str">
            <v>LAGUNA</v>
          </cell>
          <cell r="O103" t="str">
            <v>TER</v>
          </cell>
          <cell r="P103">
            <v>43191</v>
          </cell>
          <cell r="Q103">
            <v>58.608000000000004</v>
          </cell>
          <cell r="R103">
            <v>19.8</v>
          </cell>
          <cell r="S103">
            <v>853.29320350109413</v>
          </cell>
          <cell r="T103">
            <v>3.3333333333333326E-2</v>
          </cell>
          <cell r="V103" t="str">
            <v>N</v>
          </cell>
          <cell r="W103" t="str">
            <v>CHIH</v>
          </cell>
          <cell r="X103">
            <v>0.05</v>
          </cell>
          <cell r="Y103">
            <v>0.05</v>
          </cell>
          <cell r="Z103">
            <v>0.05</v>
          </cell>
          <cell r="AA103">
            <v>0.04</v>
          </cell>
          <cell r="AB103">
            <v>0.03</v>
          </cell>
          <cell r="AC103">
            <v>0.03</v>
          </cell>
          <cell r="AD103">
            <v>0.03</v>
          </cell>
          <cell r="AE103">
            <v>0.03</v>
          </cell>
          <cell r="AF103">
            <v>0.04</v>
          </cell>
          <cell r="AG103">
            <v>0.04</v>
          </cell>
          <cell r="AH103">
            <v>0.04</v>
          </cell>
          <cell r="AI103">
            <v>0.04</v>
          </cell>
          <cell r="AJ103">
            <v>0.02</v>
          </cell>
          <cell r="AK103">
            <v>0.02</v>
          </cell>
          <cell r="AL103">
            <v>0.02</v>
          </cell>
          <cell r="AM103">
            <v>0.02</v>
          </cell>
          <cell r="AN103">
            <v>0.02</v>
          </cell>
          <cell r="AO103">
            <v>0.02</v>
          </cell>
          <cell r="AP103">
            <v>0.02</v>
          </cell>
          <cell r="AQ103">
            <v>0.02</v>
          </cell>
          <cell r="AR103">
            <v>0.02</v>
          </cell>
          <cell r="AS103">
            <v>0.02</v>
          </cell>
          <cell r="AT103">
            <v>0.02</v>
          </cell>
          <cell r="AU103">
            <v>0.02</v>
          </cell>
          <cell r="AV103">
            <v>0.05</v>
          </cell>
          <cell r="AW103">
            <v>0.05</v>
          </cell>
          <cell r="AX103">
            <v>0.05</v>
          </cell>
          <cell r="AY103">
            <v>0.04</v>
          </cell>
          <cell r="AZ103">
            <v>0.03</v>
          </cell>
          <cell r="BA103">
            <v>0.03</v>
          </cell>
          <cell r="BB103">
            <v>0.03</v>
          </cell>
          <cell r="BC103">
            <v>0.03</v>
          </cell>
          <cell r="BD103">
            <v>0.04</v>
          </cell>
          <cell r="BE103">
            <v>0.04</v>
          </cell>
          <cell r="BF103">
            <v>0.04</v>
          </cell>
          <cell r="BG103">
            <v>0.04</v>
          </cell>
          <cell r="BH103">
            <v>0.02</v>
          </cell>
          <cell r="BI103">
            <v>0.02</v>
          </cell>
          <cell r="BJ103">
            <v>0.02</v>
          </cell>
          <cell r="BK103">
            <v>0.02</v>
          </cell>
          <cell r="BL103">
            <v>0.02</v>
          </cell>
          <cell r="BM103">
            <v>0.02</v>
          </cell>
          <cell r="BN103">
            <v>0.02</v>
          </cell>
          <cell r="BO103">
            <v>0.02</v>
          </cell>
          <cell r="BP103">
            <v>0.02</v>
          </cell>
          <cell r="BQ103">
            <v>0.02</v>
          </cell>
          <cell r="BR103">
            <v>0.02</v>
          </cell>
          <cell r="BS103">
            <v>0.02</v>
          </cell>
          <cell r="BT103" t="str">
            <v>PEE</v>
          </cell>
          <cell r="BU103" t="str">
            <v>INT</v>
          </cell>
          <cell r="BV103">
            <v>3867</v>
          </cell>
          <cell r="BX103">
            <v>78.098796498905912</v>
          </cell>
          <cell r="BY103">
            <v>0</v>
          </cell>
          <cell r="BZ103">
            <v>0</v>
          </cell>
          <cell r="CB103">
            <v>957</v>
          </cell>
          <cell r="CC103">
            <v>990</v>
          </cell>
          <cell r="CD103">
            <v>990</v>
          </cell>
          <cell r="CL103">
            <v>58.608000000000004</v>
          </cell>
          <cell r="CM103">
            <v>58.608000000000004</v>
          </cell>
          <cell r="CN103">
            <v>2018</v>
          </cell>
        </row>
        <row r="104">
          <cell r="A104">
            <v>1</v>
          </cell>
          <cell r="B104">
            <v>4</v>
          </cell>
          <cell r="D104">
            <v>-453</v>
          </cell>
          <cell r="F104" t="str">
            <v>Huinala Conversión  TG/CC</v>
          </cell>
          <cell r="H104" t="str">
            <v>TC</v>
          </cell>
          <cell r="I104">
            <v>0</v>
          </cell>
          <cell r="J104">
            <v>0</v>
          </cell>
          <cell r="K104" t="str">
            <v>Abr</v>
          </cell>
          <cell r="L104">
            <v>2030</v>
          </cell>
          <cell r="M104" t="str">
            <v>NES</v>
          </cell>
          <cell r="N104" t="str">
            <v>REYNOSA</v>
          </cell>
          <cell r="O104" t="str">
            <v>TER</v>
          </cell>
          <cell r="P104">
            <v>47574</v>
          </cell>
          <cell r="Q104">
            <v>0</v>
          </cell>
          <cell r="R104">
            <v>0</v>
          </cell>
          <cell r="S104">
            <v>0</v>
          </cell>
          <cell r="T104">
            <v>3.4000000000000002E-2</v>
          </cell>
          <cell r="V104" t="str">
            <v>N</v>
          </cell>
          <cell r="W104" t="str">
            <v>TAMS</v>
          </cell>
          <cell r="X104">
            <v>5.6000000000000001E-2</v>
          </cell>
          <cell r="Y104">
            <v>5.6000000000000001E-2</v>
          </cell>
          <cell r="Z104">
            <v>5.6000000000000001E-2</v>
          </cell>
          <cell r="AA104">
            <v>5.6000000000000001E-2</v>
          </cell>
          <cell r="AB104">
            <v>5.6000000000000001E-2</v>
          </cell>
          <cell r="AC104">
            <v>5.6000000000000001E-2</v>
          </cell>
          <cell r="AD104">
            <v>5.6000000000000001E-2</v>
          </cell>
          <cell r="AE104">
            <v>5.6000000000000001E-2</v>
          </cell>
          <cell r="AF104">
            <v>5.6000000000000001E-2</v>
          </cell>
          <cell r="AG104">
            <v>5.6000000000000001E-2</v>
          </cell>
          <cell r="AH104">
            <v>5.6000000000000001E-2</v>
          </cell>
          <cell r="AI104">
            <v>5.6000000000000001E-2</v>
          </cell>
          <cell r="AJ104">
            <v>4.3999999999999997E-2</v>
          </cell>
          <cell r="AK104">
            <v>4.3999999999999997E-2</v>
          </cell>
          <cell r="AL104">
            <v>4.3999999999999997E-2</v>
          </cell>
          <cell r="AM104">
            <v>4.3999999999999997E-2</v>
          </cell>
          <cell r="AN104">
            <v>4.3999999999999997E-2</v>
          </cell>
          <cell r="AO104">
            <v>4.3999999999999997E-2</v>
          </cell>
          <cell r="AP104">
            <v>4.3999999999999997E-2</v>
          </cell>
          <cell r="AQ104">
            <v>4.3999999999999997E-2</v>
          </cell>
          <cell r="AR104">
            <v>4.3999999999999997E-2</v>
          </cell>
          <cell r="AS104">
            <v>4.3999999999999997E-2</v>
          </cell>
          <cell r="AT104">
            <v>4.3999999999999997E-2</v>
          </cell>
          <cell r="AU104">
            <v>4.3999999999999997E-2</v>
          </cell>
          <cell r="AV104">
            <v>5.6000000000000001E-2</v>
          </cell>
          <cell r="AW104">
            <v>5.6000000000000001E-2</v>
          </cell>
          <cell r="AX104">
            <v>5.6000000000000001E-2</v>
          </cell>
          <cell r="AY104">
            <v>5.6000000000000001E-2</v>
          </cell>
          <cell r="AZ104">
            <v>5.6000000000000001E-2</v>
          </cell>
          <cell r="BA104">
            <v>5.6000000000000001E-2</v>
          </cell>
          <cell r="BB104">
            <v>5.6000000000000001E-2</v>
          </cell>
          <cell r="BC104">
            <v>5.6000000000000001E-2</v>
          </cell>
          <cell r="BD104">
            <v>5.6000000000000001E-2</v>
          </cell>
          <cell r="BE104">
            <v>5.6000000000000001E-2</v>
          </cell>
          <cell r="BF104">
            <v>5.6000000000000001E-2</v>
          </cell>
          <cell r="BG104">
            <v>5.6000000000000001E-2</v>
          </cell>
          <cell r="BH104">
            <v>4.3999999999999997E-2</v>
          </cell>
          <cell r="BI104">
            <v>4.3999999999999997E-2</v>
          </cell>
          <cell r="BJ104">
            <v>4.3999999999999997E-2</v>
          </cell>
          <cell r="BK104">
            <v>4.3999999999999997E-2</v>
          </cell>
          <cell r="BL104">
            <v>4.3999999999999997E-2</v>
          </cell>
          <cell r="BM104">
            <v>4.3999999999999997E-2</v>
          </cell>
          <cell r="BN104">
            <v>4.3999999999999997E-2</v>
          </cell>
          <cell r="BO104">
            <v>4.3999999999999997E-2</v>
          </cell>
          <cell r="BP104">
            <v>4.3999999999999997E-2</v>
          </cell>
          <cell r="BQ104">
            <v>4.3999999999999997E-2</v>
          </cell>
          <cell r="BR104">
            <v>4.3999999999999997E-2</v>
          </cell>
          <cell r="BS104">
            <v>4.3999999999999997E-2</v>
          </cell>
          <cell r="BT104" t="str">
            <v>PEE</v>
          </cell>
          <cell r="BU104" t="str">
            <v>INT</v>
          </cell>
          <cell r="BV104">
            <v>-453</v>
          </cell>
          <cell r="BX104">
            <v>0</v>
          </cell>
          <cell r="BY104">
            <v>0</v>
          </cell>
          <cell r="BZ104">
            <v>0</v>
          </cell>
          <cell r="CB104">
            <v>0</v>
          </cell>
          <cell r="CC104">
            <v>0</v>
          </cell>
          <cell r="CD104">
            <v>0</v>
          </cell>
          <cell r="CL104">
            <v>0</v>
          </cell>
          <cell r="CM104">
            <v>0</v>
          </cell>
          <cell r="CN104">
            <v>2030</v>
          </cell>
        </row>
        <row r="105">
          <cell r="A105">
            <v>1</v>
          </cell>
          <cell r="B105">
            <v>6</v>
          </cell>
          <cell r="D105">
            <v>4887</v>
          </cell>
          <cell r="F105" t="str">
            <v xml:space="preserve">Guerrero Negro III </v>
          </cell>
          <cell r="H105" t="str">
            <v>CI</v>
          </cell>
          <cell r="I105">
            <v>12.143999999999997</v>
          </cell>
          <cell r="J105">
            <v>12.143999999999997</v>
          </cell>
          <cell r="K105" t="str">
            <v>Jun</v>
          </cell>
          <cell r="L105">
            <v>2015</v>
          </cell>
          <cell r="M105" t="str">
            <v>AIS</v>
          </cell>
          <cell r="N105" t="str">
            <v>AIS</v>
          </cell>
          <cell r="O105" t="str">
            <v>TER</v>
          </cell>
          <cell r="P105">
            <v>42156</v>
          </cell>
          <cell r="Q105">
            <v>1.2447599999999996</v>
          </cell>
          <cell r="R105">
            <v>4.8575999999999988</v>
          </cell>
          <cell r="S105">
            <v>9.9884399999999971</v>
          </cell>
          <cell r="T105">
            <v>9.0909090909090912E-2</v>
          </cell>
          <cell r="V105" t="str">
            <v>S</v>
          </cell>
          <cell r="W105" t="str">
            <v>MOV</v>
          </cell>
          <cell r="X105">
            <v>0.1</v>
          </cell>
          <cell r="Y105">
            <v>0.1</v>
          </cell>
          <cell r="Z105">
            <v>0.1</v>
          </cell>
          <cell r="AA105">
            <v>0.1</v>
          </cell>
          <cell r="AB105">
            <v>0.1</v>
          </cell>
          <cell r="AC105">
            <v>0.1</v>
          </cell>
          <cell r="AD105">
            <v>0.1</v>
          </cell>
          <cell r="AE105">
            <v>0.1</v>
          </cell>
          <cell r="AF105">
            <v>0.1</v>
          </cell>
          <cell r="AG105">
            <v>0.1</v>
          </cell>
          <cell r="AH105">
            <v>0.1</v>
          </cell>
          <cell r="AI105">
            <v>0.1</v>
          </cell>
          <cell r="AJ105">
            <v>0.4</v>
          </cell>
          <cell r="AK105">
            <v>0.4</v>
          </cell>
          <cell r="AL105">
            <v>0.4</v>
          </cell>
          <cell r="AM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0.4</v>
          </cell>
          <cell r="AS105">
            <v>0.4</v>
          </cell>
          <cell r="AT105">
            <v>0.4</v>
          </cell>
          <cell r="AU105">
            <v>0.4</v>
          </cell>
          <cell r="AV105">
            <v>0.1</v>
          </cell>
          <cell r="AW105">
            <v>0.1</v>
          </cell>
          <cell r="AX105">
            <v>0.1</v>
          </cell>
          <cell r="AY105">
            <v>0.1</v>
          </cell>
          <cell r="AZ105">
            <v>0.1</v>
          </cell>
          <cell r="BA105">
            <v>0.1</v>
          </cell>
          <cell r="BB105">
            <v>0.1</v>
          </cell>
          <cell r="BC105">
            <v>0.1</v>
          </cell>
          <cell r="BD105">
            <v>0.1</v>
          </cell>
          <cell r="BE105">
            <v>0.1</v>
          </cell>
          <cell r="BF105">
            <v>0.1</v>
          </cell>
          <cell r="BG105">
            <v>0.1</v>
          </cell>
          <cell r="BH105">
            <v>0.4</v>
          </cell>
          <cell r="BI105">
            <v>0.4</v>
          </cell>
          <cell r="BJ105">
            <v>0.4</v>
          </cell>
          <cell r="BK105">
            <v>0.4</v>
          </cell>
          <cell r="BL105">
            <v>0.4</v>
          </cell>
          <cell r="BM105">
            <v>0.4</v>
          </cell>
          <cell r="BN105">
            <v>0.4</v>
          </cell>
          <cell r="BO105">
            <v>0.4</v>
          </cell>
          <cell r="BP105">
            <v>0.4</v>
          </cell>
          <cell r="BQ105">
            <v>0.4</v>
          </cell>
          <cell r="BR105">
            <v>0.4</v>
          </cell>
          <cell r="BS105">
            <v>0.4</v>
          </cell>
          <cell r="BT105" t="str">
            <v>CFE</v>
          </cell>
          <cell r="BU105" t="str">
            <v>AIS</v>
          </cell>
          <cell r="BV105">
            <v>4887</v>
          </cell>
          <cell r="BX105">
            <v>0.91079999999999972</v>
          </cell>
          <cell r="BY105">
            <v>0</v>
          </cell>
          <cell r="BZ105">
            <v>0</v>
          </cell>
          <cell r="CB105">
            <v>11.039999999999997</v>
          </cell>
          <cell r="CC105">
            <v>12.143999999999997</v>
          </cell>
          <cell r="CD105">
            <v>12.143999999999997</v>
          </cell>
          <cell r="CL105">
            <v>1.2447599999999996</v>
          </cell>
          <cell r="CM105">
            <v>1.2447599999999996</v>
          </cell>
          <cell r="CN105">
            <v>2015</v>
          </cell>
        </row>
        <row r="106">
          <cell r="A106">
            <v>1</v>
          </cell>
          <cell r="B106">
            <v>4</v>
          </cell>
          <cell r="D106">
            <v>3507</v>
          </cell>
          <cell r="F106" t="str">
            <v>Guadalajara I  3/</v>
          </cell>
          <cell r="G106" t="str">
            <v>SC</v>
          </cell>
          <cell r="H106" t="str">
            <v>CC</v>
          </cell>
          <cell r="I106">
            <v>907.7</v>
          </cell>
          <cell r="J106">
            <v>907.7</v>
          </cell>
          <cell r="K106" t="str">
            <v>Abr</v>
          </cell>
          <cell r="L106">
            <v>2019</v>
          </cell>
          <cell r="M106" t="str">
            <v>OCC</v>
          </cell>
          <cell r="N106" t="str">
            <v>GUADALAJA</v>
          </cell>
          <cell r="O106" t="str">
            <v>TER</v>
          </cell>
          <cell r="P106">
            <v>43556</v>
          </cell>
          <cell r="Q106">
            <v>53.735840000000003</v>
          </cell>
          <cell r="R106">
            <v>18.154</v>
          </cell>
          <cell r="S106">
            <v>782.35781900802328</v>
          </cell>
          <cell r="T106">
            <v>3.4200000000000001E-2</v>
          </cell>
          <cell r="V106" t="str">
            <v>S</v>
          </cell>
          <cell r="W106" t="str">
            <v>JAL</v>
          </cell>
          <cell r="X106">
            <v>0.05</v>
          </cell>
          <cell r="Y106">
            <v>0.05</v>
          </cell>
          <cell r="Z106">
            <v>0.04</v>
          </cell>
          <cell r="AA106">
            <v>0.04</v>
          </cell>
          <cell r="AB106">
            <v>0.03</v>
          </cell>
          <cell r="AC106">
            <v>0.03</v>
          </cell>
          <cell r="AD106">
            <v>0.03</v>
          </cell>
          <cell r="AE106">
            <v>0.03</v>
          </cell>
          <cell r="AF106">
            <v>0.04</v>
          </cell>
          <cell r="AG106">
            <v>0.04</v>
          </cell>
          <cell r="AH106">
            <v>0.04</v>
          </cell>
          <cell r="AI106">
            <v>0.04</v>
          </cell>
          <cell r="AJ106">
            <v>0.02</v>
          </cell>
          <cell r="AK106">
            <v>0.02</v>
          </cell>
          <cell r="AL106">
            <v>0.02</v>
          </cell>
          <cell r="AM106">
            <v>0.02</v>
          </cell>
          <cell r="AN106">
            <v>0.02</v>
          </cell>
          <cell r="AO106">
            <v>0.02</v>
          </cell>
          <cell r="AP106">
            <v>0.02</v>
          </cell>
          <cell r="AQ106">
            <v>0.02</v>
          </cell>
          <cell r="AR106">
            <v>0.02</v>
          </cell>
          <cell r="AS106">
            <v>0.02</v>
          </cell>
          <cell r="AT106">
            <v>0.02</v>
          </cell>
          <cell r="AU106">
            <v>0.02</v>
          </cell>
          <cell r="AV106">
            <v>0.05</v>
          </cell>
          <cell r="AW106">
            <v>0.05</v>
          </cell>
          <cell r="AX106">
            <v>0.04</v>
          </cell>
          <cell r="AY106">
            <v>0.04</v>
          </cell>
          <cell r="AZ106">
            <v>0.03</v>
          </cell>
          <cell r="BA106">
            <v>0.03</v>
          </cell>
          <cell r="BB106">
            <v>0.03</v>
          </cell>
          <cell r="BC106">
            <v>0.03</v>
          </cell>
          <cell r="BD106">
            <v>0.04</v>
          </cell>
          <cell r="BE106">
            <v>0.04</v>
          </cell>
          <cell r="BF106">
            <v>0.04</v>
          </cell>
          <cell r="BG106">
            <v>0.04</v>
          </cell>
          <cell r="BH106">
            <v>0.02</v>
          </cell>
          <cell r="BI106">
            <v>0.02</v>
          </cell>
          <cell r="BJ106">
            <v>0.02</v>
          </cell>
          <cell r="BK106">
            <v>0.02</v>
          </cell>
          <cell r="BL106">
            <v>0.02</v>
          </cell>
          <cell r="BM106">
            <v>0.02</v>
          </cell>
          <cell r="BN106">
            <v>0.02</v>
          </cell>
          <cell r="BO106">
            <v>0.02</v>
          </cell>
          <cell r="BP106">
            <v>0.02</v>
          </cell>
          <cell r="BQ106">
            <v>0.02</v>
          </cell>
          <cell r="BR106">
            <v>0.02</v>
          </cell>
          <cell r="BS106">
            <v>0.02</v>
          </cell>
          <cell r="BT106" t="str">
            <v>PEE</v>
          </cell>
          <cell r="BU106" t="str">
            <v>INT</v>
          </cell>
          <cell r="BX106">
            <v>71.606340991976666</v>
          </cell>
          <cell r="BY106">
            <v>0</v>
          </cell>
          <cell r="BZ106">
            <v>0</v>
          </cell>
          <cell r="CB106">
            <v>876.65665999999999</v>
          </cell>
          <cell r="CC106">
            <v>907.7</v>
          </cell>
          <cell r="CD106">
            <v>907.7</v>
          </cell>
          <cell r="CL106">
            <v>53.735840000000003</v>
          </cell>
          <cell r="CM106">
            <v>53.735840000000003</v>
          </cell>
          <cell r="CN106">
            <v>2019</v>
          </cell>
        </row>
        <row r="107">
          <cell r="A107">
            <v>1</v>
          </cell>
          <cell r="B107">
            <v>4</v>
          </cell>
          <cell r="D107">
            <v>2427</v>
          </cell>
          <cell r="F107" t="str">
            <v>Aguascalientes  3/</v>
          </cell>
          <cell r="H107" t="str">
            <v>CC</v>
          </cell>
          <cell r="I107">
            <v>871.6</v>
          </cell>
          <cell r="J107">
            <v>871.6</v>
          </cell>
          <cell r="K107" t="str">
            <v>Abr</v>
          </cell>
          <cell r="L107">
            <v>2022</v>
          </cell>
          <cell r="M107" t="str">
            <v>OCC</v>
          </cell>
          <cell r="N107" t="str">
            <v>AGUASCAL</v>
          </cell>
          <cell r="O107" t="str">
            <v>TER</v>
          </cell>
          <cell r="P107">
            <v>44652</v>
          </cell>
          <cell r="Q107">
            <v>51.59872</v>
          </cell>
          <cell r="R107">
            <v>17.432000000000002</v>
          </cell>
          <cell r="S107">
            <v>757.96085194642035</v>
          </cell>
          <cell r="T107">
            <v>3.56E-2</v>
          </cell>
          <cell r="V107" t="str">
            <v>S</v>
          </cell>
          <cell r="W107" t="str">
            <v>JAL</v>
          </cell>
          <cell r="X107">
            <v>0.05</v>
          </cell>
          <cell r="Y107">
            <v>0.05</v>
          </cell>
          <cell r="Z107">
            <v>0.04</v>
          </cell>
          <cell r="AA107">
            <v>0.04</v>
          </cell>
          <cell r="AB107">
            <v>0.03</v>
          </cell>
          <cell r="AC107">
            <v>0.03</v>
          </cell>
          <cell r="AD107">
            <v>0.03</v>
          </cell>
          <cell r="AE107">
            <v>0.03</v>
          </cell>
          <cell r="AF107">
            <v>0.04</v>
          </cell>
          <cell r="AG107">
            <v>0.04</v>
          </cell>
          <cell r="AH107">
            <v>0.04</v>
          </cell>
          <cell r="AI107">
            <v>0.04</v>
          </cell>
          <cell r="AJ107">
            <v>0.02</v>
          </cell>
          <cell r="AK107">
            <v>0.02</v>
          </cell>
          <cell r="AL107">
            <v>0.02</v>
          </cell>
          <cell r="AM107">
            <v>0.02</v>
          </cell>
          <cell r="AN107">
            <v>0.02</v>
          </cell>
          <cell r="AO107">
            <v>0.02</v>
          </cell>
          <cell r="AP107">
            <v>0.02</v>
          </cell>
          <cell r="AQ107">
            <v>0.02</v>
          </cell>
          <cell r="AR107">
            <v>0.02</v>
          </cell>
          <cell r="AS107">
            <v>0.02</v>
          </cell>
          <cell r="AT107">
            <v>0.02</v>
          </cell>
          <cell r="AU107">
            <v>0.02</v>
          </cell>
          <cell r="AV107">
            <v>0.05</v>
          </cell>
          <cell r="AW107">
            <v>0.05</v>
          </cell>
          <cell r="AX107">
            <v>0.04</v>
          </cell>
          <cell r="AY107">
            <v>0.04</v>
          </cell>
          <cell r="AZ107">
            <v>0.03</v>
          </cell>
          <cell r="BA107">
            <v>0.03</v>
          </cell>
          <cell r="BB107">
            <v>0.03</v>
          </cell>
          <cell r="BC107">
            <v>0.03</v>
          </cell>
          <cell r="BD107">
            <v>0.04</v>
          </cell>
          <cell r="BE107">
            <v>0.04</v>
          </cell>
          <cell r="BF107">
            <v>0.04</v>
          </cell>
          <cell r="BG107">
            <v>0.04</v>
          </cell>
          <cell r="BH107">
            <v>0.02</v>
          </cell>
          <cell r="BI107">
            <v>0.02</v>
          </cell>
          <cell r="BJ107">
            <v>0.02</v>
          </cell>
          <cell r="BK107">
            <v>0.02</v>
          </cell>
          <cell r="BL107">
            <v>0.02</v>
          </cell>
          <cell r="BM107">
            <v>0.02</v>
          </cell>
          <cell r="BN107">
            <v>0.02</v>
          </cell>
          <cell r="BO107">
            <v>0.02</v>
          </cell>
          <cell r="BP107">
            <v>0.02</v>
          </cell>
          <cell r="BQ107">
            <v>0.02</v>
          </cell>
          <cell r="BR107">
            <v>0.02</v>
          </cell>
          <cell r="BS107">
            <v>0.02</v>
          </cell>
          <cell r="BT107" t="str">
            <v>CFE</v>
          </cell>
          <cell r="BU107" t="str">
            <v>INT</v>
          </cell>
          <cell r="BV107">
            <v>2427</v>
          </cell>
          <cell r="BX107">
            <v>62.040428053579667</v>
          </cell>
          <cell r="BY107">
            <v>0</v>
          </cell>
          <cell r="BZ107">
            <v>0</v>
          </cell>
          <cell r="CB107">
            <v>840.57104000000004</v>
          </cell>
          <cell r="CC107">
            <v>871.6</v>
          </cell>
          <cell r="CD107">
            <v>871.6</v>
          </cell>
          <cell r="CL107">
            <v>51.59872</v>
          </cell>
          <cell r="CM107">
            <v>51.59872</v>
          </cell>
          <cell r="CN107">
            <v>2022</v>
          </cell>
        </row>
        <row r="108">
          <cell r="A108">
            <v>1</v>
          </cell>
          <cell r="B108">
            <v>7</v>
          </cell>
          <cell r="D108">
            <v>-543</v>
          </cell>
          <cell r="F108" t="str">
            <v>Lyfc 3/</v>
          </cell>
          <cell r="H108" t="str">
            <v>TG</v>
          </cell>
          <cell r="I108">
            <v>0</v>
          </cell>
          <cell r="J108">
            <v>0</v>
          </cell>
          <cell r="K108" t="str">
            <v>Jul</v>
          </cell>
          <cell r="L108">
            <v>2030</v>
          </cell>
          <cell r="M108" t="str">
            <v>CEN</v>
          </cell>
          <cell r="N108" t="str">
            <v>CENTRAL</v>
          </cell>
          <cell r="O108" t="str">
            <v>TER</v>
          </cell>
          <cell r="P108">
            <v>47665</v>
          </cell>
          <cell r="Q108">
            <v>0</v>
          </cell>
          <cell r="R108">
            <v>0</v>
          </cell>
          <cell r="S108">
            <v>0</v>
          </cell>
          <cell r="T108">
            <v>1.0781671159029777E-2</v>
          </cell>
          <cell r="V108" t="str">
            <v>S</v>
          </cell>
          <cell r="W108" t="str">
            <v>MEX</v>
          </cell>
          <cell r="X108">
            <v>3.7999999999999999E-2</v>
          </cell>
          <cell r="Y108">
            <v>3.7999999999999999E-2</v>
          </cell>
          <cell r="Z108">
            <v>3.7999999999999999E-2</v>
          </cell>
          <cell r="AA108">
            <v>3.7999999999999999E-2</v>
          </cell>
          <cell r="AB108">
            <v>3.7999999999999999E-2</v>
          </cell>
          <cell r="AC108">
            <v>3.7999999999999999E-2</v>
          </cell>
          <cell r="AD108">
            <v>3.7999999999999999E-2</v>
          </cell>
          <cell r="AE108">
            <v>3.7999999999999999E-2</v>
          </cell>
          <cell r="AF108">
            <v>3.7999999999999999E-2</v>
          </cell>
          <cell r="AG108">
            <v>3.7999999999999999E-2</v>
          </cell>
          <cell r="AH108">
            <v>3.7999999999999999E-2</v>
          </cell>
          <cell r="AI108">
            <v>3.7999999999999999E-2</v>
          </cell>
          <cell r="AJ108">
            <v>1.2E-2</v>
          </cell>
          <cell r="AK108">
            <v>1.2E-2</v>
          </cell>
          <cell r="AL108">
            <v>1.2E-2</v>
          </cell>
          <cell r="AM108">
            <v>1.2E-2</v>
          </cell>
          <cell r="AN108">
            <v>1.2E-2</v>
          </cell>
          <cell r="AO108">
            <v>1.2E-2</v>
          </cell>
          <cell r="AP108">
            <v>1.2E-2</v>
          </cell>
          <cell r="AQ108">
            <v>1.2E-2</v>
          </cell>
          <cell r="AR108">
            <v>1.2E-2</v>
          </cell>
          <cell r="AS108">
            <v>1.2E-2</v>
          </cell>
          <cell r="AT108">
            <v>1.2E-2</v>
          </cell>
          <cell r="AU108">
            <v>1.2E-2</v>
          </cell>
          <cell r="AV108">
            <v>3.7999999999999999E-2</v>
          </cell>
          <cell r="AW108">
            <v>3.7999999999999999E-2</v>
          </cell>
          <cell r="AX108">
            <v>3.7999999999999999E-2</v>
          </cell>
          <cell r="AY108">
            <v>3.7999999999999999E-2</v>
          </cell>
          <cell r="AZ108">
            <v>3.7999999999999999E-2</v>
          </cell>
          <cell r="BA108">
            <v>3.7999999999999999E-2</v>
          </cell>
          <cell r="BB108">
            <v>3.7999999999999999E-2</v>
          </cell>
          <cell r="BC108">
            <v>3.7999999999999999E-2</v>
          </cell>
          <cell r="BD108">
            <v>3.7999999999999999E-2</v>
          </cell>
          <cell r="BE108">
            <v>3.7999999999999999E-2</v>
          </cell>
          <cell r="BF108">
            <v>3.7999999999999999E-2</v>
          </cell>
          <cell r="BG108">
            <v>3.7999999999999999E-2</v>
          </cell>
          <cell r="BH108">
            <v>1.2E-2</v>
          </cell>
          <cell r="BI108">
            <v>1.2E-2</v>
          </cell>
          <cell r="BJ108">
            <v>1.2E-2</v>
          </cell>
          <cell r="BK108">
            <v>1.2E-2</v>
          </cell>
          <cell r="BL108">
            <v>1.2E-2</v>
          </cell>
          <cell r="BM108">
            <v>1.2E-2</v>
          </cell>
          <cell r="BN108">
            <v>1.2E-2</v>
          </cell>
          <cell r="BO108">
            <v>1.2E-2</v>
          </cell>
          <cell r="BP108">
            <v>1.2E-2</v>
          </cell>
          <cell r="BQ108">
            <v>1.2E-2</v>
          </cell>
          <cell r="BR108">
            <v>1.2E-2</v>
          </cell>
          <cell r="BS108">
            <v>1.2E-2</v>
          </cell>
          <cell r="BT108" t="str">
            <v>CFE</v>
          </cell>
          <cell r="BU108" t="str">
            <v>INT</v>
          </cell>
          <cell r="BV108">
            <v>-543</v>
          </cell>
          <cell r="BX108">
            <v>0</v>
          </cell>
          <cell r="BY108">
            <v>0</v>
          </cell>
          <cell r="BZ108">
            <v>0</v>
          </cell>
          <cell r="CB108">
            <v>0</v>
          </cell>
          <cell r="CC108">
            <v>0</v>
          </cell>
          <cell r="CD108">
            <v>0</v>
          </cell>
          <cell r="CL108">
            <v>0</v>
          </cell>
          <cell r="CM108">
            <v>0</v>
          </cell>
          <cell r="CN108">
            <v>2030</v>
          </cell>
        </row>
        <row r="109">
          <cell r="A109">
            <v>1</v>
          </cell>
          <cell r="B109">
            <v>7</v>
          </cell>
          <cell r="D109">
            <v>-543</v>
          </cell>
          <cell r="E109" t="str">
            <v>C</v>
          </cell>
          <cell r="F109" t="str">
            <v>Pacífico III</v>
          </cell>
          <cell r="G109" t="str">
            <v>N</v>
          </cell>
          <cell r="H109" t="str">
            <v>NGL</v>
          </cell>
          <cell r="I109">
            <v>700</v>
          </cell>
          <cell r="J109">
            <v>700</v>
          </cell>
          <cell r="K109" t="str">
            <v>Jul</v>
          </cell>
          <cell r="L109">
            <v>2030</v>
          </cell>
          <cell r="M109" t="str">
            <v>CEN</v>
          </cell>
          <cell r="N109" t="str">
            <v>LCARDENAS</v>
          </cell>
          <cell r="O109" t="str">
            <v>TER</v>
          </cell>
          <cell r="P109">
            <v>47665</v>
          </cell>
          <cell r="Q109">
            <v>0</v>
          </cell>
          <cell r="R109">
            <v>30.799999999999997</v>
          </cell>
          <cell r="S109">
            <v>694.31788348646774</v>
          </cell>
          <cell r="T109">
            <v>6.4285714285714488E-2</v>
          </cell>
          <cell r="V109" t="str">
            <v>S</v>
          </cell>
          <cell r="W109" t="str">
            <v>VER</v>
          </cell>
          <cell r="X109">
            <v>6.0999999999999999E-2</v>
          </cell>
          <cell r="Y109">
            <v>6.0999999999999999E-2</v>
          </cell>
          <cell r="Z109">
            <v>5.6000000000000001E-2</v>
          </cell>
          <cell r="AA109">
            <v>6.0999999999999999E-2</v>
          </cell>
          <cell r="AB109">
            <v>4.5999999999999999E-2</v>
          </cell>
          <cell r="AC109">
            <v>4.5999999999999999E-2</v>
          </cell>
          <cell r="AD109">
            <v>4.5999999999999999E-2</v>
          </cell>
          <cell r="AE109">
            <v>4.5999999999999999E-2</v>
          </cell>
          <cell r="AF109">
            <v>5.6000000000000001E-2</v>
          </cell>
          <cell r="AG109">
            <v>6.0999999999999999E-2</v>
          </cell>
          <cell r="AH109">
            <v>6.0999999999999999E-2</v>
          </cell>
          <cell r="AI109">
            <v>5.6000000000000001E-2</v>
          </cell>
          <cell r="AJ109">
            <v>4.3999999999999997E-2</v>
          </cell>
          <cell r="AK109">
            <v>4.3999999999999997E-2</v>
          </cell>
          <cell r="AL109">
            <v>4.3999999999999997E-2</v>
          </cell>
          <cell r="AM109">
            <v>4.3999999999999997E-2</v>
          </cell>
          <cell r="AN109">
            <v>4.3999999999999997E-2</v>
          </cell>
          <cell r="AO109">
            <v>4.3999999999999997E-2</v>
          </cell>
          <cell r="AP109">
            <v>4.3999999999999997E-2</v>
          </cell>
          <cell r="AQ109">
            <v>4.3999999999999997E-2</v>
          </cell>
          <cell r="AR109">
            <v>4.3999999999999997E-2</v>
          </cell>
          <cell r="AS109">
            <v>4.3999999999999997E-2</v>
          </cell>
          <cell r="AT109">
            <v>4.3999999999999997E-2</v>
          </cell>
          <cell r="AU109">
            <v>4.3999999999999997E-2</v>
          </cell>
          <cell r="AV109">
            <v>6.0999999999999999E-2</v>
          </cell>
          <cell r="AW109">
            <v>6.0999999999999999E-2</v>
          </cell>
          <cell r="AX109">
            <v>5.6000000000000001E-2</v>
          </cell>
          <cell r="AY109">
            <v>6.0999999999999999E-2</v>
          </cell>
          <cell r="AZ109">
            <v>4.5999999999999999E-2</v>
          </cell>
          <cell r="BA109">
            <v>4.5999999999999999E-2</v>
          </cell>
          <cell r="BB109">
            <v>4.5999999999999999E-2</v>
          </cell>
          <cell r="BC109">
            <v>4.5999999999999999E-2</v>
          </cell>
          <cell r="BD109">
            <v>5.6000000000000001E-2</v>
          </cell>
          <cell r="BE109">
            <v>6.0999999999999999E-2</v>
          </cell>
          <cell r="BF109">
            <v>6.0999999999999999E-2</v>
          </cell>
          <cell r="BG109">
            <v>5.6000000000000001E-2</v>
          </cell>
          <cell r="BH109">
            <v>4.3999999999999997E-2</v>
          </cell>
          <cell r="BI109">
            <v>4.3999999999999997E-2</v>
          </cell>
          <cell r="BJ109">
            <v>4.3999999999999997E-2</v>
          </cell>
          <cell r="BK109">
            <v>4.3999999999999997E-2</v>
          </cell>
          <cell r="BL109">
            <v>4.3999999999999997E-2</v>
          </cell>
          <cell r="BM109">
            <v>4.3999999999999997E-2</v>
          </cell>
          <cell r="BN109">
            <v>4.3999999999999997E-2</v>
          </cell>
          <cell r="BO109">
            <v>4.3999999999999997E-2</v>
          </cell>
          <cell r="BP109">
            <v>4.3999999999999997E-2</v>
          </cell>
          <cell r="BQ109">
            <v>4.3999999999999997E-2</v>
          </cell>
          <cell r="BR109">
            <v>4.3999999999999997E-2</v>
          </cell>
          <cell r="BS109">
            <v>4.3999999999999997E-2</v>
          </cell>
          <cell r="BT109" t="str">
            <v>CFE</v>
          </cell>
          <cell r="BU109" t="str">
            <v>INT</v>
          </cell>
          <cell r="BV109">
            <v>-543</v>
          </cell>
          <cell r="BX109">
            <v>5.6821165135322271</v>
          </cell>
          <cell r="BZ109">
            <v>0</v>
          </cell>
          <cell r="CB109">
            <v>654.99999999999989</v>
          </cell>
          <cell r="CC109">
            <v>700</v>
          </cell>
          <cell r="CD109">
            <v>700</v>
          </cell>
          <cell r="CL109">
            <v>0</v>
          </cell>
          <cell r="CM109">
            <v>0</v>
          </cell>
          <cell r="CN109">
            <v>2030</v>
          </cell>
        </row>
        <row r="110">
          <cell r="A110">
            <v>1</v>
          </cell>
          <cell r="B110">
            <v>12</v>
          </cell>
          <cell r="D110">
            <v>4707</v>
          </cell>
          <cell r="F110" t="str">
            <v>Guerrero Negro IV</v>
          </cell>
          <cell r="H110" t="str">
            <v>CI</v>
          </cell>
          <cell r="I110">
            <v>8.0993520518358544</v>
          </cell>
          <cell r="J110">
            <v>8.0993520518358544</v>
          </cell>
          <cell r="K110" t="str">
            <v>Dic</v>
          </cell>
          <cell r="L110">
            <v>2015</v>
          </cell>
          <cell r="M110" t="str">
            <v>AIS</v>
          </cell>
          <cell r="N110" t="str">
            <v>AIS</v>
          </cell>
          <cell r="O110" t="str">
            <v>TER</v>
          </cell>
          <cell r="P110">
            <v>42339</v>
          </cell>
          <cell r="Q110">
            <v>0.83018358531317504</v>
          </cell>
          <cell r="R110">
            <v>3.2397408207343421</v>
          </cell>
          <cell r="S110">
            <v>6.6617170626349909</v>
          </cell>
          <cell r="T110">
            <v>7.3999999999999996E-2</v>
          </cell>
          <cell r="V110" t="str">
            <v>S</v>
          </cell>
          <cell r="W110" t="str">
            <v>BCS</v>
          </cell>
          <cell r="X110">
            <v>0.1</v>
          </cell>
          <cell r="Y110">
            <v>0.1</v>
          </cell>
          <cell r="Z110">
            <v>0.1</v>
          </cell>
          <cell r="AA110">
            <v>0.1</v>
          </cell>
          <cell r="AB110">
            <v>0.1</v>
          </cell>
          <cell r="AC110">
            <v>0.1</v>
          </cell>
          <cell r="AD110">
            <v>0.1</v>
          </cell>
          <cell r="AE110">
            <v>0.1</v>
          </cell>
          <cell r="AF110">
            <v>0.1</v>
          </cell>
          <cell r="AG110">
            <v>0.1</v>
          </cell>
          <cell r="AH110">
            <v>0.1</v>
          </cell>
          <cell r="AI110">
            <v>0.1</v>
          </cell>
          <cell r="AJ110">
            <v>0.4</v>
          </cell>
          <cell r="AK110">
            <v>0.4</v>
          </cell>
          <cell r="AL110">
            <v>0.4</v>
          </cell>
          <cell r="AM110">
            <v>0.4</v>
          </cell>
          <cell r="AN110">
            <v>0.4</v>
          </cell>
          <cell r="AO110">
            <v>0.4</v>
          </cell>
          <cell r="AP110">
            <v>0.4</v>
          </cell>
          <cell r="AQ110">
            <v>0.4</v>
          </cell>
          <cell r="AR110">
            <v>0.4</v>
          </cell>
          <cell r="AS110">
            <v>0.4</v>
          </cell>
          <cell r="AT110">
            <v>0.4</v>
          </cell>
          <cell r="AU110">
            <v>0.4</v>
          </cell>
          <cell r="AV110">
            <v>0.1</v>
          </cell>
          <cell r="AW110">
            <v>0.1</v>
          </cell>
          <cell r="AX110">
            <v>0.1</v>
          </cell>
          <cell r="AY110">
            <v>0.1</v>
          </cell>
          <cell r="AZ110">
            <v>0.1</v>
          </cell>
          <cell r="BA110">
            <v>0.1</v>
          </cell>
          <cell r="BB110">
            <v>0.1</v>
          </cell>
          <cell r="BC110">
            <v>0.1</v>
          </cell>
          <cell r="BD110">
            <v>0.1</v>
          </cell>
          <cell r="BE110">
            <v>0.1</v>
          </cell>
          <cell r="BF110">
            <v>0.1</v>
          </cell>
          <cell r="BG110">
            <v>0.1</v>
          </cell>
          <cell r="BH110">
            <v>0.4</v>
          </cell>
          <cell r="BI110">
            <v>0.4</v>
          </cell>
          <cell r="BJ110">
            <v>0.4</v>
          </cell>
          <cell r="BK110">
            <v>0.4</v>
          </cell>
          <cell r="BL110">
            <v>0.4</v>
          </cell>
          <cell r="BM110">
            <v>0.4</v>
          </cell>
          <cell r="BN110">
            <v>0.4</v>
          </cell>
          <cell r="BO110">
            <v>0.4</v>
          </cell>
          <cell r="BP110">
            <v>0.4</v>
          </cell>
          <cell r="BQ110">
            <v>0.4</v>
          </cell>
          <cell r="BR110">
            <v>0.4</v>
          </cell>
          <cell r="BS110">
            <v>0.4</v>
          </cell>
          <cell r="BT110" t="str">
            <v>CFE</v>
          </cell>
          <cell r="BU110" t="str">
            <v>AIS</v>
          </cell>
          <cell r="BV110">
            <v>4707</v>
          </cell>
          <cell r="BX110">
            <v>0.60745140388768903</v>
          </cell>
          <cell r="BY110">
            <v>0</v>
          </cell>
          <cell r="BZ110">
            <v>0</v>
          </cell>
          <cell r="CB110">
            <v>7.5000000000000009</v>
          </cell>
          <cell r="CC110">
            <v>8.0993520518358544</v>
          </cell>
          <cell r="CD110">
            <v>8.0993520518358544</v>
          </cell>
          <cell r="CL110">
            <v>0.83018358531317504</v>
          </cell>
          <cell r="CM110">
            <v>0.83018358531317504</v>
          </cell>
          <cell r="CN110">
            <v>2015</v>
          </cell>
        </row>
        <row r="111">
          <cell r="A111">
            <v>1</v>
          </cell>
          <cell r="B111">
            <v>4</v>
          </cell>
          <cell r="D111">
            <v>1347</v>
          </cell>
          <cell r="F111" t="str">
            <v>Geotermoeléctrica I</v>
          </cell>
          <cell r="H111" t="str">
            <v>GEO</v>
          </cell>
          <cell r="I111">
            <v>27</v>
          </cell>
          <cell r="J111">
            <v>27</v>
          </cell>
          <cell r="K111" t="str">
            <v>Abr</v>
          </cell>
          <cell r="L111">
            <v>2025</v>
          </cell>
          <cell r="M111" t="str">
            <v>OCC</v>
          </cell>
          <cell r="N111" t="str">
            <v>GUADALAJA</v>
          </cell>
          <cell r="O111" t="str">
            <v>TER</v>
          </cell>
          <cell r="P111">
            <v>45748</v>
          </cell>
          <cell r="Q111">
            <v>1.5390000000000001</v>
          </cell>
          <cell r="R111">
            <v>1.6739999999999999</v>
          </cell>
          <cell r="S111">
            <v>25.422426177489555</v>
          </cell>
          <cell r="T111">
            <v>6.5420560747663961E-2</v>
          </cell>
          <cell r="V111" t="str">
            <v>N</v>
          </cell>
          <cell r="W111" t="str">
            <v>COL</v>
          </cell>
          <cell r="X111">
            <v>3.7999999999999999E-2</v>
          </cell>
          <cell r="Y111">
            <v>3.7999999999999999E-2</v>
          </cell>
          <cell r="Z111">
            <v>3.7999999999999999E-2</v>
          </cell>
          <cell r="AA111">
            <v>3.7999999999999999E-2</v>
          </cell>
          <cell r="AB111">
            <v>3.7999999999999999E-2</v>
          </cell>
          <cell r="AC111">
            <v>3.7999999999999999E-2</v>
          </cell>
          <cell r="AD111">
            <v>3.7999999999999999E-2</v>
          </cell>
          <cell r="AE111">
            <v>3.7999999999999999E-2</v>
          </cell>
          <cell r="AF111">
            <v>3.7999999999999999E-2</v>
          </cell>
          <cell r="AG111">
            <v>3.7999999999999999E-2</v>
          </cell>
          <cell r="AH111">
            <v>3.7999999999999999E-2</v>
          </cell>
          <cell r="AI111">
            <v>3.7999999999999999E-2</v>
          </cell>
          <cell r="AJ111">
            <v>6.2E-2</v>
          </cell>
          <cell r="AK111">
            <v>6.2E-2</v>
          </cell>
          <cell r="AL111">
            <v>6.2E-2</v>
          </cell>
          <cell r="AM111">
            <v>6.2E-2</v>
          </cell>
          <cell r="AN111">
            <v>6.2E-2</v>
          </cell>
          <cell r="AO111">
            <v>6.2E-2</v>
          </cell>
          <cell r="AP111">
            <v>6.2E-2</v>
          </cell>
          <cell r="AQ111">
            <v>6.2E-2</v>
          </cell>
          <cell r="AR111">
            <v>6.2E-2</v>
          </cell>
          <cell r="AS111">
            <v>6.2E-2</v>
          </cell>
          <cell r="AT111">
            <v>6.2E-2</v>
          </cell>
          <cell r="AU111">
            <v>6.2E-2</v>
          </cell>
          <cell r="AV111">
            <v>3.7999999999999999E-2</v>
          </cell>
          <cell r="AW111">
            <v>3.7999999999999999E-2</v>
          </cell>
          <cell r="AX111">
            <v>3.7999999999999999E-2</v>
          </cell>
          <cell r="AY111">
            <v>3.7999999999999999E-2</v>
          </cell>
          <cell r="AZ111">
            <v>3.7999999999999999E-2</v>
          </cell>
          <cell r="BA111">
            <v>3.7999999999999999E-2</v>
          </cell>
          <cell r="BB111">
            <v>3.7999999999999999E-2</v>
          </cell>
          <cell r="BC111">
            <v>3.7999999999999999E-2</v>
          </cell>
          <cell r="BD111">
            <v>3.7999999999999999E-2</v>
          </cell>
          <cell r="BE111">
            <v>3.7999999999999999E-2</v>
          </cell>
          <cell r="BF111">
            <v>3.7999999999999999E-2</v>
          </cell>
          <cell r="BG111">
            <v>3.7999999999999999E-2</v>
          </cell>
          <cell r="BH111">
            <v>6.2E-2</v>
          </cell>
          <cell r="BI111">
            <v>6.2E-2</v>
          </cell>
          <cell r="BJ111">
            <v>6.2E-2</v>
          </cell>
          <cell r="BK111">
            <v>6.2E-2</v>
          </cell>
          <cell r="BL111">
            <v>6.2E-2</v>
          </cell>
          <cell r="BM111">
            <v>6.2E-2</v>
          </cell>
          <cell r="BN111">
            <v>6.2E-2</v>
          </cell>
          <cell r="BO111">
            <v>6.2E-2</v>
          </cell>
          <cell r="BP111">
            <v>6.2E-2</v>
          </cell>
          <cell r="BQ111">
            <v>6.2E-2</v>
          </cell>
          <cell r="BR111">
            <v>6.2E-2</v>
          </cell>
          <cell r="BS111">
            <v>6.2E-2</v>
          </cell>
          <cell r="BT111" t="str">
            <v>CFE</v>
          </cell>
          <cell r="BU111" t="str">
            <v>INT</v>
          </cell>
          <cell r="BV111">
            <v>1347</v>
          </cell>
          <cell r="BX111">
            <v>3.8573822510444139E-2</v>
          </cell>
          <cell r="BZ111">
            <v>0</v>
          </cell>
          <cell r="CB111">
            <v>25.233644859813072</v>
          </cell>
          <cell r="CC111">
            <v>27</v>
          </cell>
          <cell r="CD111">
            <v>27</v>
          </cell>
          <cell r="CL111">
            <v>1.5390000000000001</v>
          </cell>
          <cell r="CM111">
            <v>1.5390000000000001</v>
          </cell>
          <cell r="CN111">
            <v>2025</v>
          </cell>
        </row>
        <row r="112">
          <cell r="A112">
            <v>1</v>
          </cell>
          <cell r="B112">
            <v>2</v>
          </cell>
          <cell r="D112">
            <v>5007</v>
          </cell>
          <cell r="F112" t="str">
            <v>Azufres III  Fase I</v>
          </cell>
          <cell r="H112" t="str">
            <v>GEO</v>
          </cell>
          <cell r="I112">
            <v>53</v>
          </cell>
          <cell r="J112">
            <v>53</v>
          </cell>
          <cell r="K112" t="str">
            <v>Feb</v>
          </cell>
          <cell r="L112">
            <v>2015</v>
          </cell>
          <cell r="M112" t="str">
            <v>OCC</v>
          </cell>
          <cell r="N112" t="str">
            <v>CARAPAN</v>
          </cell>
          <cell r="O112" t="str">
            <v>TER</v>
          </cell>
          <cell r="P112">
            <v>42036</v>
          </cell>
          <cell r="Q112">
            <v>3.0209999999999999</v>
          </cell>
          <cell r="R112">
            <v>1.0758999999999999</v>
          </cell>
          <cell r="S112">
            <v>49.903281015072089</v>
          </cell>
          <cell r="T112">
            <v>5.6603773584905627E-2</v>
          </cell>
          <cell r="V112" t="str">
            <v>S</v>
          </cell>
          <cell r="W112" t="str">
            <v>MICH</v>
          </cell>
          <cell r="X112">
            <v>8.5599999999999996E-2</v>
          </cell>
          <cell r="Y112">
            <v>8.5599999999999996E-2</v>
          </cell>
          <cell r="Z112">
            <v>5.7799999999999997E-2</v>
          </cell>
          <cell r="AA112">
            <v>5.7799999999999997E-2</v>
          </cell>
          <cell r="AB112">
            <v>0.03</v>
          </cell>
          <cell r="AC112">
            <v>0.03</v>
          </cell>
          <cell r="AD112">
            <v>0.03</v>
          </cell>
          <cell r="AE112">
            <v>0.03</v>
          </cell>
          <cell r="AF112">
            <v>5.7799999999999997E-2</v>
          </cell>
          <cell r="AG112">
            <v>5.7799999999999997E-2</v>
          </cell>
          <cell r="AH112">
            <v>5.7799999999999997E-2</v>
          </cell>
          <cell r="AI112">
            <v>5.7799999999999997E-2</v>
          </cell>
          <cell r="AJ112">
            <v>2.0299999999999999E-2</v>
          </cell>
          <cell r="AK112">
            <v>2.0299999999999999E-2</v>
          </cell>
          <cell r="AL112">
            <v>2.0299999999999999E-2</v>
          </cell>
          <cell r="AM112">
            <v>2.0299999999999999E-2</v>
          </cell>
          <cell r="AN112">
            <v>2.0299999999999999E-2</v>
          </cell>
          <cell r="AO112">
            <v>2.0299999999999999E-2</v>
          </cell>
          <cell r="AP112">
            <v>2.0299999999999999E-2</v>
          </cell>
          <cell r="AQ112">
            <v>2.0299999999999999E-2</v>
          </cell>
          <cell r="AR112">
            <v>2.0299999999999999E-2</v>
          </cell>
          <cell r="AS112">
            <v>2.0299999999999999E-2</v>
          </cell>
          <cell r="AT112">
            <v>2.0299999999999999E-2</v>
          </cell>
          <cell r="AU112">
            <v>2.0299999999999999E-2</v>
          </cell>
          <cell r="AV112">
            <v>8.5599999999999996E-2</v>
          </cell>
          <cell r="AW112">
            <v>8.5599999999999996E-2</v>
          </cell>
          <cell r="AX112">
            <v>5.7799999999999997E-2</v>
          </cell>
          <cell r="AY112">
            <v>5.7799999999999997E-2</v>
          </cell>
          <cell r="AZ112">
            <v>0.03</v>
          </cell>
          <cell r="BA112">
            <v>0.03</v>
          </cell>
          <cell r="BB112">
            <v>0.03</v>
          </cell>
          <cell r="BC112">
            <v>0.03</v>
          </cell>
          <cell r="BD112">
            <v>5.7799999999999997E-2</v>
          </cell>
          <cell r="BE112">
            <v>5.7799999999999997E-2</v>
          </cell>
          <cell r="BF112">
            <v>5.7799999999999997E-2</v>
          </cell>
          <cell r="BG112">
            <v>5.7799999999999997E-2</v>
          </cell>
          <cell r="BH112">
            <v>2.0299999999999999E-2</v>
          </cell>
          <cell r="BI112">
            <v>2.0299999999999999E-2</v>
          </cell>
          <cell r="BJ112">
            <v>2.0299999999999999E-2</v>
          </cell>
          <cell r="BK112">
            <v>2.0299999999999999E-2</v>
          </cell>
          <cell r="BL112">
            <v>2.0299999999999999E-2</v>
          </cell>
          <cell r="BM112">
            <v>2.0299999999999999E-2</v>
          </cell>
          <cell r="BN112">
            <v>2.0299999999999999E-2</v>
          </cell>
          <cell r="BO112">
            <v>2.0299999999999999E-2</v>
          </cell>
          <cell r="BP112">
            <v>2.0299999999999999E-2</v>
          </cell>
          <cell r="BQ112">
            <v>2.0299999999999999E-2</v>
          </cell>
          <cell r="BR112">
            <v>2.0299999999999999E-2</v>
          </cell>
          <cell r="BS112">
            <v>2.0299999999999999E-2</v>
          </cell>
          <cell r="BT112" t="str">
            <v>CFE</v>
          </cell>
          <cell r="BU112" t="str">
            <v>INT</v>
          </cell>
          <cell r="BV112">
            <v>5007</v>
          </cell>
          <cell r="BX112">
            <v>7.5718984927908864E-2</v>
          </cell>
          <cell r="BZ112">
            <v>0</v>
          </cell>
          <cell r="CB112">
            <v>50</v>
          </cell>
          <cell r="CC112">
            <v>53</v>
          </cell>
          <cell r="CD112">
            <v>53</v>
          </cell>
          <cell r="CL112">
            <v>3.0209999999999999</v>
          </cell>
          <cell r="CM112">
            <v>3.0209999999999999</v>
          </cell>
          <cell r="CN112">
            <v>2015</v>
          </cell>
        </row>
        <row r="113">
          <cell r="A113">
            <v>1</v>
          </cell>
          <cell r="B113">
            <v>4</v>
          </cell>
          <cell r="D113">
            <v>-453</v>
          </cell>
          <cell r="F113" t="str">
            <v>Azufres IV</v>
          </cell>
          <cell r="H113" t="str">
            <v>GEO</v>
          </cell>
          <cell r="I113">
            <v>75</v>
          </cell>
          <cell r="J113">
            <v>75</v>
          </cell>
          <cell r="K113" t="str">
            <v>Abr</v>
          </cell>
          <cell r="L113">
            <v>2030</v>
          </cell>
          <cell r="M113" t="str">
            <v>OCC</v>
          </cell>
          <cell r="N113" t="str">
            <v>CARAPAN</v>
          </cell>
          <cell r="O113" t="str">
            <v>TER</v>
          </cell>
          <cell r="P113">
            <v>47574</v>
          </cell>
          <cell r="Q113">
            <v>0</v>
          </cell>
          <cell r="R113">
            <v>1.5225</v>
          </cell>
          <cell r="S113">
            <v>74.892850493026543</v>
          </cell>
          <cell r="T113">
            <v>9.6267190569744587E-2</v>
          </cell>
          <cell r="V113" t="str">
            <v>S</v>
          </cell>
          <cell r="W113" t="str">
            <v>MICH</v>
          </cell>
          <cell r="X113">
            <v>8.5599999999999996E-2</v>
          </cell>
          <cell r="Y113">
            <v>8.5599999999999996E-2</v>
          </cell>
          <cell r="Z113">
            <v>5.7799999999999997E-2</v>
          </cell>
          <cell r="AA113">
            <v>5.7799999999999997E-2</v>
          </cell>
          <cell r="AB113">
            <v>0.03</v>
          </cell>
          <cell r="AC113">
            <v>0.03</v>
          </cell>
          <cell r="AD113">
            <v>0.03</v>
          </cell>
          <cell r="AE113">
            <v>0.03</v>
          </cell>
          <cell r="AF113">
            <v>5.7799999999999997E-2</v>
          </cell>
          <cell r="AG113">
            <v>5.7799999999999997E-2</v>
          </cell>
          <cell r="AH113">
            <v>5.7799999999999997E-2</v>
          </cell>
          <cell r="AI113">
            <v>5.7799999999999997E-2</v>
          </cell>
          <cell r="AJ113">
            <v>2.0299999999999999E-2</v>
          </cell>
          <cell r="AK113">
            <v>2.0299999999999999E-2</v>
          </cell>
          <cell r="AL113">
            <v>2.0299999999999999E-2</v>
          </cell>
          <cell r="AM113">
            <v>2.0299999999999999E-2</v>
          </cell>
          <cell r="AN113">
            <v>2.0299999999999999E-2</v>
          </cell>
          <cell r="AO113">
            <v>2.0299999999999999E-2</v>
          </cell>
          <cell r="AP113">
            <v>2.0299999999999999E-2</v>
          </cell>
          <cell r="AQ113">
            <v>2.0299999999999999E-2</v>
          </cell>
          <cell r="AR113">
            <v>2.0299999999999999E-2</v>
          </cell>
          <cell r="AS113">
            <v>2.0299999999999999E-2</v>
          </cell>
          <cell r="AT113">
            <v>2.0299999999999999E-2</v>
          </cell>
          <cell r="AU113">
            <v>2.0299999999999999E-2</v>
          </cell>
          <cell r="AV113">
            <v>8.5599999999999996E-2</v>
          </cell>
          <cell r="AW113">
            <v>8.5599999999999996E-2</v>
          </cell>
          <cell r="AX113">
            <v>5.7799999999999997E-2</v>
          </cell>
          <cell r="AY113">
            <v>5.7799999999999997E-2</v>
          </cell>
          <cell r="AZ113">
            <v>0.03</v>
          </cell>
          <cell r="BA113">
            <v>0.03</v>
          </cell>
          <cell r="BB113">
            <v>0.03</v>
          </cell>
          <cell r="BC113">
            <v>0.03</v>
          </cell>
          <cell r="BD113">
            <v>5.7799999999999997E-2</v>
          </cell>
          <cell r="BE113">
            <v>5.7799999999999997E-2</v>
          </cell>
          <cell r="BF113">
            <v>5.7799999999999997E-2</v>
          </cell>
          <cell r="BG113">
            <v>5.7799999999999997E-2</v>
          </cell>
          <cell r="BH113">
            <v>2.0299999999999999E-2</v>
          </cell>
          <cell r="BI113">
            <v>2.0299999999999999E-2</v>
          </cell>
          <cell r="BJ113">
            <v>2.0299999999999999E-2</v>
          </cell>
          <cell r="BK113">
            <v>2.0299999999999999E-2</v>
          </cell>
          <cell r="BL113">
            <v>2.0299999999999999E-2</v>
          </cell>
          <cell r="BM113">
            <v>2.0299999999999999E-2</v>
          </cell>
          <cell r="BN113">
            <v>2.0299999999999999E-2</v>
          </cell>
          <cell r="BO113">
            <v>2.0299999999999999E-2</v>
          </cell>
          <cell r="BP113">
            <v>2.0299999999999999E-2</v>
          </cell>
          <cell r="BQ113">
            <v>2.0299999999999999E-2</v>
          </cell>
          <cell r="BR113">
            <v>2.0299999999999999E-2</v>
          </cell>
          <cell r="BS113">
            <v>2.0299999999999999E-2</v>
          </cell>
          <cell r="BT113" t="str">
            <v>CFE</v>
          </cell>
          <cell r="BU113" t="str">
            <v>INT</v>
          </cell>
          <cell r="BV113">
            <v>-453</v>
          </cell>
          <cell r="BX113">
            <v>0.10714950697345595</v>
          </cell>
          <cell r="BZ113">
            <v>0</v>
          </cell>
          <cell r="CB113">
            <v>67.779960707269154</v>
          </cell>
          <cell r="CC113">
            <v>75</v>
          </cell>
          <cell r="CD113">
            <v>75</v>
          </cell>
          <cell r="CL113">
            <v>0</v>
          </cell>
          <cell r="CM113">
            <v>0</v>
          </cell>
          <cell r="CN113">
            <v>2030</v>
          </cell>
        </row>
        <row r="114">
          <cell r="A114">
            <v>1</v>
          </cell>
          <cell r="B114">
            <v>9</v>
          </cell>
          <cell r="D114">
            <v>-603</v>
          </cell>
          <cell r="F114" t="str">
            <v>Rm CC Huinala- Sn Jerónimo</v>
          </cell>
          <cell r="H114" t="str">
            <v>CC</v>
          </cell>
          <cell r="I114">
            <v>0</v>
          </cell>
          <cell r="J114">
            <v>0</v>
          </cell>
          <cell r="K114" t="str">
            <v>Sep</v>
          </cell>
          <cell r="L114">
            <v>2030</v>
          </cell>
          <cell r="M114" t="str">
            <v>NES</v>
          </cell>
          <cell r="N114" t="str">
            <v>MONTERREY</v>
          </cell>
          <cell r="O114" t="str">
            <v>TER</v>
          </cell>
          <cell r="P114">
            <v>47727</v>
          </cell>
          <cell r="Q114">
            <v>0</v>
          </cell>
          <cell r="R114">
            <v>0</v>
          </cell>
          <cell r="S114">
            <v>0</v>
          </cell>
          <cell r="T114">
            <v>2.7718550106609858E-2</v>
          </cell>
          <cell r="V114" t="str">
            <v>N</v>
          </cell>
          <cell r="W114" t="str">
            <v>NL</v>
          </cell>
          <cell r="X114">
            <v>7.1099999999999997E-2</v>
          </cell>
          <cell r="Y114">
            <v>7.1099999999999997E-2</v>
          </cell>
          <cell r="Z114">
            <v>7.1099999999999997E-2</v>
          </cell>
          <cell r="AA114">
            <v>7.1099999999999997E-2</v>
          </cell>
          <cell r="AB114">
            <v>7.1099999999999997E-2</v>
          </cell>
          <cell r="AC114">
            <v>7.1099999999999997E-2</v>
          </cell>
          <cell r="AD114">
            <v>7.1099999999999997E-2</v>
          </cell>
          <cell r="AE114">
            <v>7.1099999999999997E-2</v>
          </cell>
          <cell r="AF114">
            <v>7.1099999999999997E-2</v>
          </cell>
          <cell r="AG114">
            <v>7.1099999999999997E-2</v>
          </cell>
          <cell r="AH114">
            <v>7.1099999999999997E-2</v>
          </cell>
          <cell r="AI114">
            <v>7.1099999999999997E-2</v>
          </cell>
          <cell r="AJ114">
            <v>3.1399999999999997E-2</v>
          </cell>
          <cell r="AK114">
            <v>3.1399999999999997E-2</v>
          </cell>
          <cell r="AL114">
            <v>3.1399999999999997E-2</v>
          </cell>
          <cell r="AM114">
            <v>3.1399999999999997E-2</v>
          </cell>
          <cell r="AN114">
            <v>3.1399999999999997E-2</v>
          </cell>
          <cell r="AO114">
            <v>3.1399999999999997E-2</v>
          </cell>
          <cell r="AP114">
            <v>3.1399999999999997E-2</v>
          </cell>
          <cell r="AQ114">
            <v>3.1399999999999997E-2</v>
          </cell>
          <cell r="AR114">
            <v>3.1399999999999997E-2</v>
          </cell>
          <cell r="AS114">
            <v>3.1399999999999997E-2</v>
          </cell>
          <cell r="AT114">
            <v>3.1399999999999997E-2</v>
          </cell>
          <cell r="AU114">
            <v>3.1399999999999997E-2</v>
          </cell>
          <cell r="AV114">
            <v>7.1099999999999997E-2</v>
          </cell>
          <cell r="AW114">
            <v>7.1099999999999997E-2</v>
          </cell>
          <cell r="AX114">
            <v>7.1099999999999997E-2</v>
          </cell>
          <cell r="AY114">
            <v>7.1099999999999997E-2</v>
          </cell>
          <cell r="AZ114">
            <v>7.1099999999999997E-2</v>
          </cell>
          <cell r="BA114">
            <v>7.1099999999999997E-2</v>
          </cell>
          <cell r="BB114">
            <v>7.1099999999999997E-2</v>
          </cell>
          <cell r="BC114">
            <v>7.1099999999999997E-2</v>
          </cell>
          <cell r="BD114">
            <v>7.1099999999999997E-2</v>
          </cell>
          <cell r="BE114">
            <v>7.1099999999999997E-2</v>
          </cell>
          <cell r="BF114">
            <v>7.1099999999999997E-2</v>
          </cell>
          <cell r="BG114">
            <v>7.1099999999999997E-2</v>
          </cell>
          <cell r="BH114">
            <v>3.1399999999999997E-2</v>
          </cell>
          <cell r="BI114">
            <v>3.1399999999999997E-2</v>
          </cell>
          <cell r="BJ114">
            <v>3.1399999999999997E-2</v>
          </cell>
          <cell r="BK114">
            <v>3.1399999999999997E-2</v>
          </cell>
          <cell r="BL114">
            <v>3.1399999999999997E-2</v>
          </cell>
          <cell r="BM114">
            <v>3.1399999999999997E-2</v>
          </cell>
          <cell r="BN114">
            <v>3.1399999999999997E-2</v>
          </cell>
          <cell r="BO114">
            <v>3.1399999999999997E-2</v>
          </cell>
          <cell r="BP114">
            <v>3.1399999999999997E-2</v>
          </cell>
          <cell r="BQ114">
            <v>3.1399999999999997E-2</v>
          </cell>
          <cell r="BR114">
            <v>3.1399999999999997E-2</v>
          </cell>
          <cell r="BS114">
            <v>3.1399999999999997E-2</v>
          </cell>
          <cell r="BT114" t="str">
            <v>CFE</v>
          </cell>
          <cell r="BU114" t="str">
            <v>INT</v>
          </cell>
          <cell r="BV114">
            <v>-603</v>
          </cell>
          <cell r="BX114">
            <v>0</v>
          </cell>
          <cell r="BY114">
            <v>0</v>
          </cell>
          <cell r="BZ114">
            <v>0</v>
          </cell>
          <cell r="CB114">
            <v>0</v>
          </cell>
          <cell r="CC114">
            <v>0</v>
          </cell>
          <cell r="CD114">
            <v>0</v>
          </cell>
          <cell r="CL114">
            <v>0</v>
          </cell>
          <cell r="CM114">
            <v>0</v>
          </cell>
          <cell r="CN114">
            <v>2030</v>
          </cell>
        </row>
        <row r="115">
          <cell r="A115">
            <v>1</v>
          </cell>
          <cell r="B115">
            <v>4</v>
          </cell>
          <cell r="D115">
            <v>4947</v>
          </cell>
          <cell r="F115" t="str">
            <v>Humeros Fase B</v>
          </cell>
          <cell r="H115" t="str">
            <v>GEO</v>
          </cell>
          <cell r="I115">
            <v>26.8</v>
          </cell>
          <cell r="J115">
            <v>26.8</v>
          </cell>
          <cell r="K115" t="str">
            <v>Abr</v>
          </cell>
          <cell r="L115">
            <v>2015</v>
          </cell>
          <cell r="M115" t="str">
            <v>ORI</v>
          </cell>
          <cell r="N115" t="str">
            <v>PUEBLA</v>
          </cell>
          <cell r="O115" t="str">
            <v>TER</v>
          </cell>
          <cell r="P115">
            <v>42095</v>
          </cell>
          <cell r="Q115">
            <v>1.5276000000000001</v>
          </cell>
          <cell r="R115">
            <v>0.54403999999999997</v>
          </cell>
          <cell r="S115">
            <v>25.234111909508155</v>
          </cell>
          <cell r="T115">
            <v>6.7164179104477612E-2</v>
          </cell>
          <cell r="V115" t="str">
            <v>S</v>
          </cell>
          <cell r="W115" t="str">
            <v>PUE</v>
          </cell>
          <cell r="X115">
            <v>6.2699999999999992E-2</v>
          </cell>
          <cell r="Y115">
            <v>6.2699999999999992E-2</v>
          </cell>
          <cell r="Z115">
            <v>5.7799999999999997E-2</v>
          </cell>
          <cell r="AA115">
            <v>6.2699999999999992E-2</v>
          </cell>
          <cell r="AB115">
            <v>4.8000000000000001E-2</v>
          </cell>
          <cell r="AC115">
            <v>4.8000000000000001E-2</v>
          </cell>
          <cell r="AD115">
            <v>4.8000000000000001E-2</v>
          </cell>
          <cell r="AE115">
            <v>4.8000000000000001E-2</v>
          </cell>
          <cell r="AF115">
            <v>5.7799999999999997E-2</v>
          </cell>
          <cell r="AG115">
            <v>6.2699999999999992E-2</v>
          </cell>
          <cell r="AH115">
            <v>6.2699999999999992E-2</v>
          </cell>
          <cell r="AI115">
            <v>5.7799999999999997E-2</v>
          </cell>
          <cell r="AJ115">
            <v>2.0299999999999999E-2</v>
          </cell>
          <cell r="AK115">
            <v>2.0299999999999999E-2</v>
          </cell>
          <cell r="AL115">
            <v>2.0299999999999999E-2</v>
          </cell>
          <cell r="AM115">
            <v>2.0299999999999999E-2</v>
          </cell>
          <cell r="AN115">
            <v>2.0299999999999999E-2</v>
          </cell>
          <cell r="AO115">
            <v>2.0299999999999999E-2</v>
          </cell>
          <cell r="AP115">
            <v>2.0299999999999999E-2</v>
          </cell>
          <cell r="AQ115">
            <v>2.0299999999999999E-2</v>
          </cell>
          <cell r="AR115">
            <v>2.0299999999999999E-2</v>
          </cell>
          <cell r="AS115">
            <v>2.0299999999999999E-2</v>
          </cell>
          <cell r="AT115">
            <v>2.0299999999999999E-2</v>
          </cell>
          <cell r="AU115">
            <v>2.0299999999999999E-2</v>
          </cell>
          <cell r="AV115">
            <v>6.2699999999999992E-2</v>
          </cell>
          <cell r="AW115">
            <v>6.2699999999999992E-2</v>
          </cell>
          <cell r="AX115">
            <v>5.7799999999999997E-2</v>
          </cell>
          <cell r="AY115">
            <v>6.2699999999999992E-2</v>
          </cell>
          <cell r="AZ115">
            <v>4.8000000000000001E-2</v>
          </cell>
          <cell r="BA115">
            <v>4.8000000000000001E-2</v>
          </cell>
          <cell r="BB115">
            <v>4.8000000000000001E-2</v>
          </cell>
          <cell r="BC115">
            <v>4.8000000000000001E-2</v>
          </cell>
          <cell r="BD115">
            <v>5.7799999999999997E-2</v>
          </cell>
          <cell r="BE115">
            <v>6.2699999999999992E-2</v>
          </cell>
          <cell r="BF115">
            <v>6.2699999999999992E-2</v>
          </cell>
          <cell r="BG115">
            <v>5.7799999999999997E-2</v>
          </cell>
          <cell r="BH115">
            <v>2.0299999999999999E-2</v>
          </cell>
          <cell r="BI115">
            <v>2.0299999999999999E-2</v>
          </cell>
          <cell r="BJ115">
            <v>2.0299999999999999E-2</v>
          </cell>
          <cell r="BK115">
            <v>2.0299999999999999E-2</v>
          </cell>
          <cell r="BL115">
            <v>2.0299999999999999E-2</v>
          </cell>
          <cell r="BM115">
            <v>2.0299999999999999E-2</v>
          </cell>
          <cell r="BN115">
            <v>2.0299999999999999E-2</v>
          </cell>
          <cell r="BO115">
            <v>2.0299999999999999E-2</v>
          </cell>
          <cell r="BP115">
            <v>2.0299999999999999E-2</v>
          </cell>
          <cell r="BQ115">
            <v>2.0299999999999999E-2</v>
          </cell>
          <cell r="BR115">
            <v>2.0299999999999999E-2</v>
          </cell>
          <cell r="BS115">
            <v>2.0299999999999999E-2</v>
          </cell>
          <cell r="BT115" t="str">
            <v>CFE</v>
          </cell>
          <cell r="BU115" t="str">
            <v>INT</v>
          </cell>
          <cell r="BV115">
            <v>4947</v>
          </cell>
          <cell r="BX115">
            <v>3.828809049184826E-2</v>
          </cell>
          <cell r="BZ115">
            <v>0</v>
          </cell>
          <cell r="CB115">
            <v>25</v>
          </cell>
          <cell r="CC115">
            <v>26.8</v>
          </cell>
          <cell r="CD115">
            <v>26.8</v>
          </cell>
          <cell r="CL115">
            <v>1.5276000000000001</v>
          </cell>
          <cell r="CM115">
            <v>1.5276000000000001</v>
          </cell>
          <cell r="CN115">
            <v>2015</v>
          </cell>
        </row>
        <row r="116">
          <cell r="A116">
            <v>1</v>
          </cell>
          <cell r="B116">
            <v>4</v>
          </cell>
          <cell r="D116">
            <v>-453</v>
          </cell>
          <cell r="F116" t="str">
            <v>Dos Bocas (Tab.)</v>
          </cell>
          <cell r="H116" t="str">
            <v>LIBRE</v>
          </cell>
          <cell r="I116">
            <v>0</v>
          </cell>
          <cell r="J116">
            <v>0</v>
          </cell>
          <cell r="K116" t="str">
            <v>Abr</v>
          </cell>
          <cell r="L116">
            <v>2030</v>
          </cell>
          <cell r="M116" t="str">
            <v>ORI</v>
          </cell>
          <cell r="N116" t="str">
            <v>VERACRUZ</v>
          </cell>
          <cell r="O116" t="str">
            <v>TER</v>
          </cell>
          <cell r="P116">
            <v>47574</v>
          </cell>
          <cell r="Q116">
            <v>0</v>
          </cell>
          <cell r="R116">
            <v>0</v>
          </cell>
          <cell r="S116">
            <v>0</v>
          </cell>
          <cell r="T116">
            <v>2.7E-2</v>
          </cell>
          <cell r="V116" t="str">
            <v>S</v>
          </cell>
          <cell r="W116" t="str">
            <v>VER</v>
          </cell>
          <cell r="X116">
            <v>3.7999999999999999E-2</v>
          </cell>
          <cell r="Y116">
            <v>3.7999999999999999E-2</v>
          </cell>
          <cell r="Z116">
            <v>3.7999999999999999E-2</v>
          </cell>
          <cell r="AA116">
            <v>3.7999999999999999E-2</v>
          </cell>
          <cell r="AB116">
            <v>3.7999999999999999E-2</v>
          </cell>
          <cell r="AC116">
            <v>3.7999999999999999E-2</v>
          </cell>
          <cell r="AD116">
            <v>3.7999999999999999E-2</v>
          </cell>
          <cell r="AE116">
            <v>3.7999999999999999E-2</v>
          </cell>
          <cell r="AF116">
            <v>3.7999999999999999E-2</v>
          </cell>
          <cell r="AG116">
            <v>3.7999999999999999E-2</v>
          </cell>
          <cell r="AH116">
            <v>3.7999999999999999E-2</v>
          </cell>
          <cell r="AI116">
            <v>3.7999999999999999E-2</v>
          </cell>
          <cell r="AJ116">
            <v>1.2E-2</v>
          </cell>
          <cell r="AK116">
            <v>1.2E-2</v>
          </cell>
          <cell r="AL116">
            <v>1.2E-2</v>
          </cell>
          <cell r="AM116">
            <v>1.2E-2</v>
          </cell>
          <cell r="AN116">
            <v>1.2E-2</v>
          </cell>
          <cell r="AO116">
            <v>1.2E-2</v>
          </cell>
          <cell r="AP116">
            <v>1.2E-2</v>
          </cell>
          <cell r="AQ116">
            <v>1.2E-2</v>
          </cell>
          <cell r="AR116">
            <v>1.2E-2</v>
          </cell>
          <cell r="AS116">
            <v>1.2E-2</v>
          </cell>
          <cell r="AT116">
            <v>1.2E-2</v>
          </cell>
          <cell r="AU116">
            <v>1.2E-2</v>
          </cell>
          <cell r="AV116">
            <v>3.7999999999999999E-2</v>
          </cell>
          <cell r="AW116">
            <v>3.7999999999999999E-2</v>
          </cell>
          <cell r="AX116">
            <v>3.7999999999999999E-2</v>
          </cell>
          <cell r="AY116">
            <v>3.7999999999999999E-2</v>
          </cell>
          <cell r="AZ116">
            <v>3.7999999999999999E-2</v>
          </cell>
          <cell r="BA116">
            <v>3.7999999999999999E-2</v>
          </cell>
          <cell r="BB116">
            <v>3.7999999999999999E-2</v>
          </cell>
          <cell r="BC116">
            <v>3.7999999999999999E-2</v>
          </cell>
          <cell r="BD116">
            <v>3.7999999999999999E-2</v>
          </cell>
          <cell r="BE116">
            <v>3.7999999999999999E-2</v>
          </cell>
          <cell r="BF116">
            <v>3.7999999999999999E-2</v>
          </cell>
          <cell r="BG116">
            <v>3.7999999999999999E-2</v>
          </cell>
          <cell r="BH116">
            <v>1.2E-2</v>
          </cell>
          <cell r="BI116">
            <v>1.2E-2</v>
          </cell>
          <cell r="BJ116">
            <v>1.2E-2</v>
          </cell>
          <cell r="BK116">
            <v>1.2E-2</v>
          </cell>
          <cell r="BL116">
            <v>1.2E-2</v>
          </cell>
          <cell r="BM116">
            <v>1.2E-2</v>
          </cell>
          <cell r="BN116">
            <v>1.2E-2</v>
          </cell>
          <cell r="BO116">
            <v>1.2E-2</v>
          </cell>
          <cell r="BP116">
            <v>1.2E-2</v>
          </cell>
          <cell r="BQ116">
            <v>1.2E-2</v>
          </cell>
          <cell r="BR116">
            <v>1.2E-2</v>
          </cell>
          <cell r="BS116">
            <v>1.2E-2</v>
          </cell>
          <cell r="BT116" t="str">
            <v>CFE</v>
          </cell>
          <cell r="BU116" t="str">
            <v>INT</v>
          </cell>
          <cell r="BV116">
            <v>-453</v>
          </cell>
          <cell r="BX116">
            <v>0</v>
          </cell>
          <cell r="BY116">
            <v>0</v>
          </cell>
          <cell r="BZ116">
            <v>0</v>
          </cell>
          <cell r="CB116">
            <v>0</v>
          </cell>
          <cell r="CC116">
            <v>0</v>
          </cell>
          <cell r="CD116">
            <v>0</v>
          </cell>
          <cell r="CL116">
            <v>0</v>
          </cell>
          <cell r="CM116">
            <v>0</v>
          </cell>
          <cell r="CN116">
            <v>2030</v>
          </cell>
        </row>
        <row r="117">
          <cell r="A117">
            <v>1</v>
          </cell>
          <cell r="B117">
            <v>9</v>
          </cell>
          <cell r="D117">
            <v>4797</v>
          </cell>
          <cell r="F117" t="str">
            <v>Salamanca  Fase I     4/   7/</v>
          </cell>
          <cell r="H117" t="str">
            <v>TG</v>
          </cell>
          <cell r="I117">
            <v>381.5048859934854</v>
          </cell>
          <cell r="J117">
            <v>381.5048859934854</v>
          </cell>
          <cell r="K117" t="str">
            <v>Sep</v>
          </cell>
          <cell r="L117">
            <v>2015</v>
          </cell>
          <cell r="M117" t="str">
            <v>OCC</v>
          </cell>
          <cell r="N117" t="str">
            <v>SALAMANCA</v>
          </cell>
          <cell r="O117" t="str">
            <v>TER</v>
          </cell>
          <cell r="P117">
            <v>42248</v>
          </cell>
          <cell r="Q117">
            <v>17.205870358306193</v>
          </cell>
          <cell r="R117">
            <v>30.291487947882739</v>
          </cell>
          <cell r="S117">
            <v>337.14352408909394</v>
          </cell>
          <cell r="T117">
            <v>2.2292993630573493E-2</v>
          </cell>
          <cell r="V117" t="str">
            <v>S</v>
          </cell>
          <cell r="W117" t="str">
            <v>MEX</v>
          </cell>
          <cell r="X117">
            <v>0.11580000000000001</v>
          </cell>
          <cell r="Y117">
            <v>0.11580000000000001</v>
          </cell>
          <cell r="Z117">
            <v>7.2900000000000006E-2</v>
          </cell>
          <cell r="AA117">
            <v>7.2900000000000006E-2</v>
          </cell>
          <cell r="AB117">
            <v>0.03</v>
          </cell>
          <cell r="AC117">
            <v>0.03</v>
          </cell>
          <cell r="AD117">
            <v>0.03</v>
          </cell>
          <cell r="AE117">
            <v>0.03</v>
          </cell>
          <cell r="AF117">
            <v>7.2900000000000006E-2</v>
          </cell>
          <cell r="AG117">
            <v>7.2900000000000006E-2</v>
          </cell>
          <cell r="AH117">
            <v>7.2900000000000006E-2</v>
          </cell>
          <cell r="AI117">
            <v>7.2900000000000006E-2</v>
          </cell>
          <cell r="AJ117">
            <v>7.9399999999999998E-2</v>
          </cell>
          <cell r="AK117">
            <v>7.9399999999999998E-2</v>
          </cell>
          <cell r="AL117">
            <v>7.9399999999999998E-2</v>
          </cell>
          <cell r="AM117">
            <v>7.9399999999999998E-2</v>
          </cell>
          <cell r="AN117">
            <v>7.9399999999999998E-2</v>
          </cell>
          <cell r="AO117">
            <v>7.9399999999999998E-2</v>
          </cell>
          <cell r="AP117">
            <v>7.9399999999999998E-2</v>
          </cell>
          <cell r="AQ117">
            <v>7.9399999999999998E-2</v>
          </cell>
          <cell r="AR117">
            <v>7.9399999999999998E-2</v>
          </cell>
          <cell r="AS117">
            <v>7.9399999999999998E-2</v>
          </cell>
          <cell r="AT117">
            <v>7.9399999999999998E-2</v>
          </cell>
          <cell r="AU117">
            <v>7.9399999999999998E-2</v>
          </cell>
          <cell r="AV117">
            <v>0.11580000000000001</v>
          </cell>
          <cell r="AW117">
            <v>0.11580000000000001</v>
          </cell>
          <cell r="AX117">
            <v>7.2900000000000006E-2</v>
          </cell>
          <cell r="AY117">
            <v>7.2900000000000006E-2</v>
          </cell>
          <cell r="AZ117">
            <v>0.03</v>
          </cell>
          <cell r="BA117">
            <v>0.03</v>
          </cell>
          <cell r="BB117">
            <v>0.03</v>
          </cell>
          <cell r="BC117">
            <v>0.03</v>
          </cell>
          <cell r="BD117">
            <v>7.2900000000000006E-2</v>
          </cell>
          <cell r="BE117">
            <v>7.2900000000000006E-2</v>
          </cell>
          <cell r="BF117">
            <v>7.2900000000000006E-2</v>
          </cell>
          <cell r="BG117">
            <v>7.2900000000000006E-2</v>
          </cell>
          <cell r="BH117">
            <v>7.9399999999999998E-2</v>
          </cell>
          <cell r="BI117">
            <v>7.9399999999999998E-2</v>
          </cell>
          <cell r="BJ117">
            <v>7.9399999999999998E-2</v>
          </cell>
          <cell r="BK117">
            <v>7.9399999999999998E-2</v>
          </cell>
          <cell r="BL117">
            <v>7.9399999999999998E-2</v>
          </cell>
          <cell r="BM117">
            <v>7.9399999999999998E-2</v>
          </cell>
          <cell r="BN117">
            <v>7.9399999999999998E-2</v>
          </cell>
          <cell r="BO117">
            <v>7.9399999999999998E-2</v>
          </cell>
          <cell r="BP117">
            <v>7.9399999999999998E-2</v>
          </cell>
          <cell r="BQ117">
            <v>7.9399999999999998E-2</v>
          </cell>
          <cell r="BR117">
            <v>7.9399999999999998E-2</v>
          </cell>
          <cell r="BS117">
            <v>7.9399999999999998E-2</v>
          </cell>
          <cell r="BT117" t="str">
            <v>CFE</v>
          </cell>
          <cell r="BU117" t="str">
            <v>INT</v>
          </cell>
          <cell r="BV117">
            <v>4797</v>
          </cell>
          <cell r="BX117">
            <v>27.155491546085297</v>
          </cell>
          <cell r="BY117">
            <v>0</v>
          </cell>
          <cell r="BZ117">
            <v>0</v>
          </cell>
          <cell r="CB117">
            <v>372.99999999999994</v>
          </cell>
          <cell r="CC117">
            <v>381.5048859934854</v>
          </cell>
          <cell r="CD117">
            <v>381.5048859934854</v>
          </cell>
          <cell r="CL117">
            <v>17.205870358306193</v>
          </cell>
          <cell r="CM117">
            <v>17.205870358306193</v>
          </cell>
          <cell r="CN117">
            <v>2015</v>
          </cell>
        </row>
        <row r="118">
          <cell r="A118">
            <v>1</v>
          </cell>
          <cell r="B118">
            <v>4</v>
          </cell>
          <cell r="D118">
            <v>-453</v>
          </cell>
          <cell r="F118" t="str">
            <v>Cananea</v>
          </cell>
          <cell r="H118" t="str">
            <v>CC</v>
          </cell>
          <cell r="I118">
            <v>477.36625514403289</v>
          </cell>
          <cell r="J118">
            <v>477.36625514403289</v>
          </cell>
          <cell r="K118" t="str">
            <v>Abr</v>
          </cell>
          <cell r="L118">
            <v>2030</v>
          </cell>
          <cell r="M118" t="str">
            <v>NOR</v>
          </cell>
          <cell r="N118" t="str">
            <v>HERMOSILL</v>
          </cell>
          <cell r="O118" t="str">
            <v>TER</v>
          </cell>
          <cell r="P118">
            <v>47574</v>
          </cell>
          <cell r="Q118">
            <v>0</v>
          </cell>
          <cell r="R118">
            <v>14.989300411522631</v>
          </cell>
          <cell r="S118">
            <v>443.38735793491162</v>
          </cell>
          <cell r="T118">
            <v>2.8000000000000001E-2</v>
          </cell>
          <cell r="V118" t="str">
            <v>N</v>
          </cell>
          <cell r="W118" t="str">
            <v>SON</v>
          </cell>
          <cell r="X118">
            <v>7.1099999999999997E-2</v>
          </cell>
          <cell r="Y118">
            <v>7.1099999999999997E-2</v>
          </cell>
          <cell r="Z118">
            <v>7.1099999999999997E-2</v>
          </cell>
          <cell r="AA118">
            <v>7.1099999999999997E-2</v>
          </cell>
          <cell r="AB118">
            <v>7.1099999999999997E-2</v>
          </cell>
          <cell r="AC118">
            <v>7.1099999999999997E-2</v>
          </cell>
          <cell r="AD118">
            <v>7.1099999999999997E-2</v>
          </cell>
          <cell r="AE118">
            <v>7.1099999999999997E-2</v>
          </cell>
          <cell r="AF118">
            <v>7.1099999999999997E-2</v>
          </cell>
          <cell r="AG118">
            <v>7.1099999999999997E-2</v>
          </cell>
          <cell r="AH118">
            <v>7.1099999999999997E-2</v>
          </cell>
          <cell r="AI118">
            <v>7.1099999999999997E-2</v>
          </cell>
          <cell r="AJ118">
            <v>3.1399999999999997E-2</v>
          </cell>
          <cell r="AK118">
            <v>3.1399999999999997E-2</v>
          </cell>
          <cell r="AL118">
            <v>3.1399999999999997E-2</v>
          </cell>
          <cell r="AM118">
            <v>3.1399999999999997E-2</v>
          </cell>
          <cell r="AN118">
            <v>3.1399999999999997E-2</v>
          </cell>
          <cell r="AO118">
            <v>3.1399999999999997E-2</v>
          </cell>
          <cell r="AP118">
            <v>3.1399999999999997E-2</v>
          </cell>
          <cell r="AQ118">
            <v>3.1399999999999997E-2</v>
          </cell>
          <cell r="AR118">
            <v>3.1399999999999997E-2</v>
          </cell>
          <cell r="AS118">
            <v>3.1399999999999997E-2</v>
          </cell>
          <cell r="AT118">
            <v>3.1399999999999997E-2</v>
          </cell>
          <cell r="AU118">
            <v>3.1399999999999997E-2</v>
          </cell>
          <cell r="AV118">
            <v>7.1099999999999997E-2</v>
          </cell>
          <cell r="AW118">
            <v>7.1099999999999997E-2</v>
          </cell>
          <cell r="AX118">
            <v>7.1099999999999997E-2</v>
          </cell>
          <cell r="AY118">
            <v>7.1099999999999997E-2</v>
          </cell>
          <cell r="AZ118">
            <v>7.1099999999999997E-2</v>
          </cell>
          <cell r="BA118">
            <v>7.1099999999999997E-2</v>
          </cell>
          <cell r="BB118">
            <v>7.1099999999999997E-2</v>
          </cell>
          <cell r="BC118">
            <v>7.1099999999999997E-2</v>
          </cell>
          <cell r="BD118">
            <v>7.1099999999999997E-2</v>
          </cell>
          <cell r="BE118">
            <v>7.1099999999999997E-2</v>
          </cell>
          <cell r="BF118">
            <v>7.1099999999999997E-2</v>
          </cell>
          <cell r="BG118">
            <v>7.1099999999999997E-2</v>
          </cell>
          <cell r="BH118">
            <v>3.1399999999999997E-2</v>
          </cell>
          <cell r="BI118">
            <v>3.1399999999999997E-2</v>
          </cell>
          <cell r="BJ118">
            <v>3.1399999999999997E-2</v>
          </cell>
          <cell r="BK118">
            <v>3.1399999999999997E-2</v>
          </cell>
          <cell r="BL118">
            <v>3.1399999999999997E-2</v>
          </cell>
          <cell r="BM118">
            <v>3.1399999999999997E-2</v>
          </cell>
          <cell r="BN118">
            <v>3.1399999999999997E-2</v>
          </cell>
          <cell r="BO118">
            <v>3.1399999999999997E-2</v>
          </cell>
          <cell r="BP118">
            <v>3.1399999999999997E-2</v>
          </cell>
          <cell r="BQ118">
            <v>3.1399999999999997E-2</v>
          </cell>
          <cell r="BR118">
            <v>3.1399999999999997E-2</v>
          </cell>
          <cell r="BS118">
            <v>3.1399999999999997E-2</v>
          </cell>
          <cell r="BT118" t="str">
            <v>CFE</v>
          </cell>
          <cell r="BU118" t="str">
            <v>INT</v>
          </cell>
          <cell r="BV118">
            <v>-453</v>
          </cell>
          <cell r="BX118">
            <v>33.9788972091213</v>
          </cell>
          <cell r="BY118">
            <v>0</v>
          </cell>
          <cell r="BZ118">
            <v>0</v>
          </cell>
          <cell r="CB118">
            <v>463.99999999999994</v>
          </cell>
          <cell r="CC118">
            <v>477.36625514403289</v>
          </cell>
          <cell r="CD118">
            <v>477.36625514403289</v>
          </cell>
          <cell r="CL118">
            <v>0</v>
          </cell>
          <cell r="CM118">
            <v>0</v>
          </cell>
          <cell r="CN118">
            <v>2030</v>
          </cell>
        </row>
        <row r="119">
          <cell r="A119">
            <v>1</v>
          </cell>
          <cell r="B119">
            <v>4</v>
          </cell>
          <cell r="D119">
            <v>-453</v>
          </cell>
          <cell r="F119" t="str">
            <v>Dos Bocas II (Tab.)</v>
          </cell>
          <cell r="H119" t="str">
            <v>LIBRE</v>
          </cell>
          <cell r="I119">
            <v>0</v>
          </cell>
          <cell r="J119">
            <v>0</v>
          </cell>
          <cell r="K119" t="str">
            <v>Abr</v>
          </cell>
          <cell r="L119">
            <v>2030</v>
          </cell>
          <cell r="M119" t="str">
            <v>ORI</v>
          </cell>
          <cell r="N119" t="str">
            <v>VERACRUZ</v>
          </cell>
          <cell r="O119" t="str">
            <v>TER</v>
          </cell>
          <cell r="P119">
            <v>47574</v>
          </cell>
          <cell r="Q119">
            <v>0</v>
          </cell>
          <cell r="R119">
            <v>0</v>
          </cell>
          <cell r="S119">
            <v>0</v>
          </cell>
          <cell r="T119">
            <v>2.7E-2</v>
          </cell>
          <cell r="V119" t="str">
            <v>S</v>
          </cell>
          <cell r="W119" t="str">
            <v>VER</v>
          </cell>
          <cell r="X119">
            <v>3.7999999999999999E-2</v>
          </cell>
          <cell r="Y119">
            <v>3.7999999999999999E-2</v>
          </cell>
          <cell r="Z119">
            <v>3.7999999999999999E-2</v>
          </cell>
          <cell r="AA119">
            <v>3.7999999999999999E-2</v>
          </cell>
          <cell r="AB119">
            <v>3.7999999999999999E-2</v>
          </cell>
          <cell r="AC119">
            <v>3.7999999999999999E-2</v>
          </cell>
          <cell r="AD119">
            <v>3.7999999999999999E-2</v>
          </cell>
          <cell r="AE119">
            <v>3.7999999999999999E-2</v>
          </cell>
          <cell r="AF119">
            <v>3.7999999999999999E-2</v>
          </cell>
          <cell r="AG119">
            <v>3.7999999999999999E-2</v>
          </cell>
          <cell r="AH119">
            <v>3.7999999999999999E-2</v>
          </cell>
          <cell r="AI119">
            <v>3.7999999999999999E-2</v>
          </cell>
          <cell r="AJ119">
            <v>1.2E-2</v>
          </cell>
          <cell r="AK119">
            <v>1.2E-2</v>
          </cell>
          <cell r="AL119">
            <v>1.2E-2</v>
          </cell>
          <cell r="AM119">
            <v>1.2E-2</v>
          </cell>
          <cell r="AN119">
            <v>1.2E-2</v>
          </cell>
          <cell r="AO119">
            <v>1.2E-2</v>
          </cell>
          <cell r="AP119">
            <v>1.2E-2</v>
          </cell>
          <cell r="AQ119">
            <v>1.2E-2</v>
          </cell>
          <cell r="AR119">
            <v>1.2E-2</v>
          </cell>
          <cell r="AS119">
            <v>1.2E-2</v>
          </cell>
          <cell r="AT119">
            <v>1.2E-2</v>
          </cell>
          <cell r="AU119">
            <v>1.2E-2</v>
          </cell>
          <cell r="AV119">
            <v>3.7999999999999999E-2</v>
          </cell>
          <cell r="AW119">
            <v>3.7999999999999999E-2</v>
          </cell>
          <cell r="AX119">
            <v>3.7999999999999999E-2</v>
          </cell>
          <cell r="AY119">
            <v>3.7999999999999999E-2</v>
          </cell>
          <cell r="AZ119">
            <v>3.7999999999999999E-2</v>
          </cell>
          <cell r="BA119">
            <v>3.7999999999999999E-2</v>
          </cell>
          <cell r="BB119">
            <v>3.7999999999999999E-2</v>
          </cell>
          <cell r="BC119">
            <v>3.7999999999999999E-2</v>
          </cell>
          <cell r="BD119">
            <v>3.7999999999999999E-2</v>
          </cell>
          <cell r="BE119">
            <v>3.7999999999999999E-2</v>
          </cell>
          <cell r="BF119">
            <v>3.7999999999999999E-2</v>
          </cell>
          <cell r="BG119">
            <v>3.7999999999999999E-2</v>
          </cell>
          <cell r="BH119">
            <v>1.2E-2</v>
          </cell>
          <cell r="BI119">
            <v>1.2E-2</v>
          </cell>
          <cell r="BJ119">
            <v>1.2E-2</v>
          </cell>
          <cell r="BK119">
            <v>1.2E-2</v>
          </cell>
          <cell r="BL119">
            <v>1.2E-2</v>
          </cell>
          <cell r="BM119">
            <v>1.2E-2</v>
          </cell>
          <cell r="BN119">
            <v>1.2E-2</v>
          </cell>
          <cell r="BO119">
            <v>1.2E-2</v>
          </cell>
          <cell r="BP119">
            <v>1.2E-2</v>
          </cell>
          <cell r="BQ119">
            <v>1.2E-2</v>
          </cell>
          <cell r="BR119">
            <v>1.2E-2</v>
          </cell>
          <cell r="BS119">
            <v>1.2E-2</v>
          </cell>
          <cell r="BT119" t="str">
            <v>CFE</v>
          </cell>
          <cell r="BU119" t="str">
            <v>INT</v>
          </cell>
          <cell r="BV119">
            <v>-453</v>
          </cell>
          <cell r="BX119">
            <v>0</v>
          </cell>
          <cell r="BY119">
            <v>0</v>
          </cell>
          <cell r="BZ119">
            <v>0</v>
          </cell>
          <cell r="CB119">
            <v>0</v>
          </cell>
          <cell r="CC119">
            <v>0</v>
          </cell>
          <cell r="CD119">
            <v>0</v>
          </cell>
          <cell r="CL119">
            <v>0</v>
          </cell>
          <cell r="CM119">
            <v>0</v>
          </cell>
          <cell r="CN119">
            <v>2030</v>
          </cell>
        </row>
        <row r="120">
          <cell r="A120">
            <v>1</v>
          </cell>
          <cell r="B120">
            <v>4</v>
          </cell>
          <cell r="D120">
            <v>3147</v>
          </cell>
          <cell r="F120" t="str">
            <v>Salamanca  3/</v>
          </cell>
          <cell r="H120" t="str">
            <v>CC</v>
          </cell>
          <cell r="I120">
            <v>680</v>
          </cell>
          <cell r="J120">
            <v>680</v>
          </cell>
          <cell r="K120" t="str">
            <v>Abr</v>
          </cell>
          <cell r="L120">
            <v>2020</v>
          </cell>
          <cell r="M120" t="str">
            <v>OCC</v>
          </cell>
          <cell r="N120" t="str">
            <v>SALAMANCA</v>
          </cell>
          <cell r="O120" t="str">
            <v>TER</v>
          </cell>
          <cell r="P120">
            <v>43922</v>
          </cell>
          <cell r="Q120">
            <v>40.256</v>
          </cell>
          <cell r="R120">
            <v>53.991999999999997</v>
          </cell>
          <cell r="S120">
            <v>591.34164676866203</v>
          </cell>
          <cell r="T120">
            <v>3.4000000000000002E-2</v>
          </cell>
          <cell r="V120" t="str">
            <v>S</v>
          </cell>
          <cell r="W120" t="str">
            <v>MEX</v>
          </cell>
          <cell r="X120">
            <v>0.11580000000000001</v>
          </cell>
          <cell r="Y120">
            <v>0.11580000000000001</v>
          </cell>
          <cell r="Z120">
            <v>7.2900000000000006E-2</v>
          </cell>
          <cell r="AA120">
            <v>7.2900000000000006E-2</v>
          </cell>
          <cell r="AB120">
            <v>0.03</v>
          </cell>
          <cell r="AC120">
            <v>0.03</v>
          </cell>
          <cell r="AD120">
            <v>0.03</v>
          </cell>
          <cell r="AE120">
            <v>0.03</v>
          </cell>
          <cell r="AF120">
            <v>7.2900000000000006E-2</v>
          </cell>
          <cell r="AG120">
            <v>7.2900000000000006E-2</v>
          </cell>
          <cell r="AH120">
            <v>7.2900000000000006E-2</v>
          </cell>
          <cell r="AI120">
            <v>7.2900000000000006E-2</v>
          </cell>
          <cell r="AJ120">
            <v>7.9399999999999998E-2</v>
          </cell>
          <cell r="AK120">
            <v>7.9399999999999998E-2</v>
          </cell>
          <cell r="AL120">
            <v>7.9399999999999998E-2</v>
          </cell>
          <cell r="AM120">
            <v>7.9399999999999998E-2</v>
          </cell>
          <cell r="AN120">
            <v>7.9399999999999998E-2</v>
          </cell>
          <cell r="AO120">
            <v>7.9399999999999998E-2</v>
          </cell>
          <cell r="AP120">
            <v>7.9399999999999998E-2</v>
          </cell>
          <cell r="AQ120">
            <v>7.9399999999999998E-2</v>
          </cell>
          <cell r="AR120">
            <v>7.9399999999999998E-2</v>
          </cell>
          <cell r="AS120">
            <v>7.9399999999999998E-2</v>
          </cell>
          <cell r="AT120">
            <v>7.9399999999999998E-2</v>
          </cell>
          <cell r="AU120">
            <v>7.9399999999999998E-2</v>
          </cell>
          <cell r="AV120">
            <v>0.11580000000000001</v>
          </cell>
          <cell r="AW120">
            <v>0.11580000000000001</v>
          </cell>
          <cell r="AX120">
            <v>7.2900000000000006E-2</v>
          </cell>
          <cell r="AY120">
            <v>7.2900000000000006E-2</v>
          </cell>
          <cell r="AZ120">
            <v>0.03</v>
          </cell>
          <cell r="BA120">
            <v>0.03</v>
          </cell>
          <cell r="BB120">
            <v>0.03</v>
          </cell>
          <cell r="BC120">
            <v>0.03</v>
          </cell>
          <cell r="BD120">
            <v>7.2900000000000006E-2</v>
          </cell>
          <cell r="BE120">
            <v>7.2900000000000006E-2</v>
          </cell>
          <cell r="BF120">
            <v>7.2900000000000006E-2</v>
          </cell>
          <cell r="BG120">
            <v>7.2900000000000006E-2</v>
          </cell>
          <cell r="BH120">
            <v>7.9399999999999998E-2</v>
          </cell>
          <cell r="BI120">
            <v>7.9399999999999998E-2</v>
          </cell>
          <cell r="BJ120">
            <v>7.9399999999999998E-2</v>
          </cell>
          <cell r="BK120">
            <v>7.9399999999999998E-2</v>
          </cell>
          <cell r="BL120">
            <v>7.9399999999999998E-2</v>
          </cell>
          <cell r="BM120">
            <v>7.9399999999999998E-2</v>
          </cell>
          <cell r="BN120">
            <v>7.9399999999999998E-2</v>
          </cell>
          <cell r="BO120">
            <v>7.9399999999999998E-2</v>
          </cell>
          <cell r="BP120">
            <v>7.9399999999999998E-2</v>
          </cell>
          <cell r="BQ120">
            <v>7.9399999999999998E-2</v>
          </cell>
          <cell r="BR120">
            <v>7.9399999999999998E-2</v>
          </cell>
          <cell r="BS120">
            <v>7.9399999999999998E-2</v>
          </cell>
          <cell r="BT120" t="str">
            <v>CFE</v>
          </cell>
          <cell r="BU120" t="str">
            <v>INT</v>
          </cell>
          <cell r="BV120">
            <v>3147</v>
          </cell>
          <cell r="BX120">
            <v>48.402353231337969</v>
          </cell>
          <cell r="BY120">
            <v>0</v>
          </cell>
          <cell r="BZ120">
            <v>0</v>
          </cell>
          <cell r="CB120">
            <v>656.88</v>
          </cell>
          <cell r="CC120">
            <v>680</v>
          </cell>
          <cell r="CD120">
            <v>680</v>
          </cell>
          <cell r="CL120">
            <v>40.256</v>
          </cell>
          <cell r="CM120">
            <v>40.256</v>
          </cell>
          <cell r="CN120">
            <v>2020</v>
          </cell>
        </row>
        <row r="122">
          <cell r="A122">
            <v>1</v>
          </cell>
          <cell r="B122">
            <v>12</v>
          </cell>
          <cell r="D122">
            <v>5427</v>
          </cell>
          <cell r="F122" t="str">
            <v>Electricidad del Golfo</v>
          </cell>
          <cell r="H122" t="str">
            <v>HID</v>
          </cell>
          <cell r="I122">
            <v>30</v>
          </cell>
          <cell r="J122">
            <v>30</v>
          </cell>
          <cell r="K122" t="str">
            <v>Dic</v>
          </cell>
          <cell r="L122">
            <v>2013</v>
          </cell>
          <cell r="M122" t="str">
            <v>ORI</v>
          </cell>
          <cell r="N122" t="str">
            <v>TEMASCAL</v>
          </cell>
          <cell r="O122" t="str">
            <v>HID</v>
          </cell>
          <cell r="P122">
            <v>41609</v>
          </cell>
          <cell r="Q122">
            <v>0</v>
          </cell>
          <cell r="R122">
            <v>0</v>
          </cell>
          <cell r="S122">
            <v>30</v>
          </cell>
          <cell r="T122">
            <v>0</v>
          </cell>
          <cell r="V122" t="str">
            <v>S</v>
          </cell>
          <cell r="W122" t="str">
            <v>VER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 t="str">
            <v>A</v>
          </cell>
          <cell r="BU122" t="str">
            <v>INT</v>
          </cell>
          <cell r="BV122">
            <v>5427</v>
          </cell>
          <cell r="BX122">
            <v>0</v>
          </cell>
          <cell r="BZ122">
            <v>0</v>
          </cell>
          <cell r="CB122">
            <v>30</v>
          </cell>
          <cell r="CC122">
            <v>30</v>
          </cell>
          <cell r="CD122">
            <v>30</v>
          </cell>
          <cell r="CL122">
            <v>0</v>
          </cell>
          <cell r="CM122">
            <v>0</v>
          </cell>
          <cell r="CN122">
            <v>2013</v>
          </cell>
        </row>
        <row r="123">
          <cell r="A123">
            <v>1</v>
          </cell>
          <cell r="B123">
            <v>9</v>
          </cell>
          <cell r="D123">
            <v>5157</v>
          </cell>
          <cell r="F123" t="str">
            <v>GUADALUPE   VICTORIA     ( LERDO )</v>
          </cell>
          <cell r="H123" t="str">
            <v>TC</v>
          </cell>
          <cell r="I123">
            <v>0</v>
          </cell>
          <cell r="J123">
            <v>0</v>
          </cell>
          <cell r="K123" t="str">
            <v>Sep</v>
          </cell>
          <cell r="L123">
            <v>2014</v>
          </cell>
          <cell r="M123" t="str">
            <v>NTE</v>
          </cell>
          <cell r="N123" t="str">
            <v>LAGUNA</v>
          </cell>
          <cell r="O123" t="str">
            <v>TER</v>
          </cell>
          <cell r="P123">
            <v>41883</v>
          </cell>
          <cell r="Q123">
            <v>0</v>
          </cell>
          <cell r="R123">
            <v>0</v>
          </cell>
          <cell r="S123">
            <v>0</v>
          </cell>
          <cell r="T123">
            <v>3.9E-2</v>
          </cell>
          <cell r="V123" t="str">
            <v>N</v>
          </cell>
          <cell r="W123" t="str">
            <v>DGO</v>
          </cell>
          <cell r="X123">
            <v>0.14179999999999998</v>
          </cell>
          <cell r="Y123">
            <v>0.14179999999999998</v>
          </cell>
          <cell r="Z123">
            <v>0.1012</v>
          </cell>
          <cell r="AA123">
            <v>0.1012</v>
          </cell>
          <cell r="AB123">
            <v>0.02</v>
          </cell>
          <cell r="AC123">
            <v>0.02</v>
          </cell>
          <cell r="AD123">
            <v>0.02</v>
          </cell>
          <cell r="AE123">
            <v>0.1009</v>
          </cell>
          <cell r="AF123">
            <v>0.1009</v>
          </cell>
          <cell r="AG123">
            <v>0.14179999999999998</v>
          </cell>
          <cell r="AH123">
            <v>0.14179999999999998</v>
          </cell>
          <cell r="AI123">
            <v>0.1009</v>
          </cell>
          <cell r="AJ123">
            <v>2.5600000000000001E-2</v>
          </cell>
          <cell r="AK123">
            <v>2.5600000000000001E-2</v>
          </cell>
          <cell r="AL123">
            <v>2.5600000000000001E-2</v>
          </cell>
          <cell r="AM123">
            <v>2.5600000000000001E-2</v>
          </cell>
          <cell r="AN123">
            <v>2.5600000000000001E-2</v>
          </cell>
          <cell r="AO123">
            <v>2.5600000000000001E-2</v>
          </cell>
          <cell r="AP123">
            <v>2.5600000000000001E-2</v>
          </cell>
          <cell r="AQ123">
            <v>2.5600000000000001E-2</v>
          </cell>
          <cell r="AR123">
            <v>2.5600000000000001E-2</v>
          </cell>
          <cell r="AS123">
            <v>2.5600000000000001E-2</v>
          </cell>
          <cell r="AT123">
            <v>2.5600000000000001E-2</v>
          </cell>
          <cell r="AU123">
            <v>2.5600000000000001E-2</v>
          </cell>
          <cell r="AV123">
            <v>0.14179999999999998</v>
          </cell>
          <cell r="AW123">
            <v>0.14179999999999998</v>
          </cell>
          <cell r="AX123">
            <v>0.1012</v>
          </cell>
          <cell r="AY123">
            <v>0.1012</v>
          </cell>
          <cell r="AZ123">
            <v>0.02</v>
          </cell>
          <cell r="BA123">
            <v>0.02</v>
          </cell>
          <cell r="BB123">
            <v>0.02</v>
          </cell>
          <cell r="BC123">
            <v>0.1009</v>
          </cell>
          <cell r="BD123">
            <v>0.1009</v>
          </cell>
          <cell r="BE123">
            <v>0.14179999999999998</v>
          </cell>
          <cell r="BF123">
            <v>0.14179999999999998</v>
          </cell>
          <cell r="BG123">
            <v>0.1009</v>
          </cell>
          <cell r="BH123">
            <v>2.5600000000000001E-2</v>
          </cell>
          <cell r="BI123">
            <v>2.5600000000000001E-2</v>
          </cell>
          <cell r="BJ123">
            <v>2.5600000000000001E-2</v>
          </cell>
          <cell r="BK123">
            <v>2.5600000000000001E-2</v>
          </cell>
          <cell r="BL123">
            <v>2.5600000000000001E-2</v>
          </cell>
          <cell r="BM123">
            <v>2.5600000000000001E-2</v>
          </cell>
          <cell r="BN123">
            <v>2.5600000000000001E-2</v>
          </cell>
          <cell r="BO123">
            <v>2.5600000000000001E-2</v>
          </cell>
          <cell r="BP123">
            <v>2.5600000000000001E-2</v>
          </cell>
          <cell r="BQ123">
            <v>2.5600000000000001E-2</v>
          </cell>
          <cell r="BR123">
            <v>2.5600000000000001E-2</v>
          </cell>
          <cell r="BS123">
            <v>2.5600000000000001E-2</v>
          </cell>
          <cell r="BT123" t="str">
            <v>CFE</v>
          </cell>
          <cell r="BU123" t="str">
            <v>INT</v>
          </cell>
          <cell r="BV123">
            <v>5157</v>
          </cell>
          <cell r="BX123">
            <v>0</v>
          </cell>
          <cell r="BY123">
            <v>0</v>
          </cell>
          <cell r="BZ123">
            <v>0</v>
          </cell>
          <cell r="CA123" t="str">
            <v>C</v>
          </cell>
          <cell r="CB123">
            <v>0</v>
          </cell>
          <cell r="CL123">
            <v>0</v>
          </cell>
          <cell r="CM123">
            <v>0</v>
          </cell>
          <cell r="CN123">
            <v>2014</v>
          </cell>
        </row>
        <row r="124">
          <cell r="A124">
            <v>1</v>
          </cell>
          <cell r="B124">
            <v>4</v>
          </cell>
          <cell r="D124">
            <v>-453</v>
          </cell>
          <cell r="F124" t="str">
            <v>Salamanca</v>
          </cell>
          <cell r="H124" t="str">
            <v>TC</v>
          </cell>
          <cell r="I124">
            <v>0</v>
          </cell>
          <cell r="J124">
            <v>0</v>
          </cell>
          <cell r="K124" t="str">
            <v>Abr</v>
          </cell>
          <cell r="L124">
            <v>2030</v>
          </cell>
          <cell r="M124" t="str">
            <v>OCC</v>
          </cell>
          <cell r="N124" t="str">
            <v>SALAMANCA</v>
          </cell>
          <cell r="O124" t="str">
            <v>TER</v>
          </cell>
          <cell r="P124">
            <v>47574</v>
          </cell>
          <cell r="Q124">
            <v>0</v>
          </cell>
          <cell r="R124">
            <v>0</v>
          </cell>
          <cell r="S124">
            <v>0</v>
          </cell>
          <cell r="T124">
            <v>3.2000000000000001E-2</v>
          </cell>
          <cell r="V124" t="str">
            <v>S</v>
          </cell>
          <cell r="W124" t="str">
            <v>GTO</v>
          </cell>
          <cell r="X124">
            <v>0.06</v>
          </cell>
          <cell r="Y124">
            <v>0.06</v>
          </cell>
          <cell r="Z124">
            <v>0.06</v>
          </cell>
          <cell r="AA124">
            <v>0.06</v>
          </cell>
          <cell r="AB124">
            <v>0.06</v>
          </cell>
          <cell r="AC124">
            <v>0.06</v>
          </cell>
          <cell r="AD124">
            <v>0.06</v>
          </cell>
          <cell r="AE124">
            <v>0.06</v>
          </cell>
          <cell r="AF124">
            <v>0.06</v>
          </cell>
          <cell r="AG124">
            <v>0.06</v>
          </cell>
          <cell r="AH124">
            <v>0.06</v>
          </cell>
          <cell r="AI124">
            <v>0.06</v>
          </cell>
          <cell r="AJ124">
            <v>7.0000000000000007E-2</v>
          </cell>
          <cell r="AK124">
            <v>7.0000000000000007E-2</v>
          </cell>
          <cell r="AL124">
            <v>7.0000000000000007E-2</v>
          </cell>
          <cell r="AM124">
            <v>7.0000000000000007E-2</v>
          </cell>
          <cell r="AN124">
            <v>7.0000000000000007E-2</v>
          </cell>
          <cell r="AO124">
            <v>7.0000000000000007E-2</v>
          </cell>
          <cell r="AP124">
            <v>7.0000000000000007E-2</v>
          </cell>
          <cell r="AQ124">
            <v>7.0000000000000007E-2</v>
          </cell>
          <cell r="AR124">
            <v>7.0000000000000007E-2</v>
          </cell>
          <cell r="AS124">
            <v>7.0000000000000007E-2</v>
          </cell>
          <cell r="AT124">
            <v>7.0000000000000007E-2</v>
          </cell>
          <cell r="AU124">
            <v>7.0000000000000007E-2</v>
          </cell>
          <cell r="AV124">
            <v>0.06</v>
          </cell>
          <cell r="AW124">
            <v>0.06</v>
          </cell>
          <cell r="AX124">
            <v>0.06</v>
          </cell>
          <cell r="AY124">
            <v>0.06</v>
          </cell>
          <cell r="AZ124">
            <v>0.06</v>
          </cell>
          <cell r="BA124">
            <v>0.06</v>
          </cell>
          <cell r="BB124">
            <v>0.06</v>
          </cell>
          <cell r="BC124">
            <v>0.06</v>
          </cell>
          <cell r="BD124">
            <v>0.06</v>
          </cell>
          <cell r="BE124">
            <v>0.06</v>
          </cell>
          <cell r="BF124">
            <v>0.06</v>
          </cell>
          <cell r="BG124">
            <v>0.06</v>
          </cell>
          <cell r="BH124">
            <v>7.0000000000000007E-2</v>
          </cell>
          <cell r="BI124">
            <v>7.0000000000000007E-2</v>
          </cell>
          <cell r="BJ124">
            <v>7.0000000000000007E-2</v>
          </cell>
          <cell r="BK124">
            <v>7.0000000000000007E-2</v>
          </cell>
          <cell r="BL124">
            <v>7.0000000000000007E-2</v>
          </cell>
          <cell r="BM124">
            <v>7.0000000000000007E-2</v>
          </cell>
          <cell r="BN124">
            <v>7.0000000000000007E-2</v>
          </cell>
          <cell r="BO124">
            <v>7.0000000000000007E-2</v>
          </cell>
          <cell r="BP124">
            <v>7.0000000000000007E-2</v>
          </cell>
          <cell r="BQ124">
            <v>7.0000000000000007E-2</v>
          </cell>
          <cell r="BR124">
            <v>7.0000000000000007E-2</v>
          </cell>
          <cell r="BS124">
            <v>7.0000000000000007E-2</v>
          </cell>
          <cell r="BT124" t="str">
            <v>CFE</v>
          </cell>
          <cell r="BU124" t="str">
            <v>INT</v>
          </cell>
          <cell r="BV124">
            <v>-453</v>
          </cell>
          <cell r="BX124">
            <v>0</v>
          </cell>
          <cell r="BY124">
            <v>0</v>
          </cell>
          <cell r="BZ124">
            <v>0</v>
          </cell>
          <cell r="CB124">
            <v>0</v>
          </cell>
          <cell r="CC124">
            <v>0</v>
          </cell>
          <cell r="CD124">
            <v>0</v>
          </cell>
          <cell r="CL124">
            <v>0</v>
          </cell>
          <cell r="CM124">
            <v>0</v>
          </cell>
          <cell r="CN124">
            <v>2030</v>
          </cell>
        </row>
        <row r="125">
          <cell r="A125">
            <v>1</v>
          </cell>
          <cell r="B125">
            <v>4</v>
          </cell>
          <cell r="D125">
            <v>-453</v>
          </cell>
          <cell r="F125" t="str">
            <v>Lerma     ( Campeche )</v>
          </cell>
          <cell r="H125" t="str">
            <v>TC</v>
          </cell>
          <cell r="I125">
            <v>0</v>
          </cell>
          <cell r="J125">
            <v>0</v>
          </cell>
          <cell r="K125" t="str">
            <v>Abr</v>
          </cell>
          <cell r="L125">
            <v>2030</v>
          </cell>
          <cell r="M125" t="str">
            <v>PEN</v>
          </cell>
          <cell r="N125" t="str">
            <v>LERMA</v>
          </cell>
          <cell r="O125" t="str">
            <v>TER</v>
          </cell>
          <cell r="P125">
            <v>47574</v>
          </cell>
          <cell r="Q125">
            <v>0</v>
          </cell>
          <cell r="R125">
            <v>0</v>
          </cell>
          <cell r="S125">
            <v>0</v>
          </cell>
          <cell r="T125">
            <v>3.2000000000000001E-2</v>
          </cell>
          <cell r="V125" t="str">
            <v>S</v>
          </cell>
          <cell r="W125" t="str">
            <v>CAMP</v>
          </cell>
          <cell r="X125">
            <v>0.08</v>
          </cell>
          <cell r="Y125">
            <v>0.08</v>
          </cell>
          <cell r="Z125">
            <v>0.08</v>
          </cell>
          <cell r="AA125">
            <v>0.08</v>
          </cell>
          <cell r="AB125">
            <v>0.08</v>
          </cell>
          <cell r="AC125">
            <v>0.08</v>
          </cell>
          <cell r="AD125">
            <v>0.08</v>
          </cell>
          <cell r="AE125">
            <v>0.08</v>
          </cell>
          <cell r="AF125">
            <v>0.08</v>
          </cell>
          <cell r="AG125">
            <v>0.08</v>
          </cell>
          <cell r="AH125">
            <v>0.08</v>
          </cell>
          <cell r="AI125">
            <v>0.08</v>
          </cell>
          <cell r="AJ125">
            <v>0.13</v>
          </cell>
          <cell r="AK125">
            <v>0.13</v>
          </cell>
          <cell r="AL125">
            <v>0.13</v>
          </cell>
          <cell r="AM125">
            <v>0.13</v>
          </cell>
          <cell r="AN125">
            <v>0.13</v>
          </cell>
          <cell r="AO125">
            <v>0.13</v>
          </cell>
          <cell r="AP125">
            <v>0.13</v>
          </cell>
          <cell r="AQ125">
            <v>0.13</v>
          </cell>
          <cell r="AR125">
            <v>0.13</v>
          </cell>
          <cell r="AS125">
            <v>0.13</v>
          </cell>
          <cell r="AT125">
            <v>0.13</v>
          </cell>
          <cell r="AU125">
            <v>0.13</v>
          </cell>
          <cell r="AV125">
            <v>0.08</v>
          </cell>
          <cell r="AW125">
            <v>0.08</v>
          </cell>
          <cell r="AX125">
            <v>0.08</v>
          </cell>
          <cell r="AY125">
            <v>0.08</v>
          </cell>
          <cell r="AZ125">
            <v>0.08</v>
          </cell>
          <cell r="BA125">
            <v>0.08</v>
          </cell>
          <cell r="BB125">
            <v>0.08</v>
          </cell>
          <cell r="BC125">
            <v>0.08</v>
          </cell>
          <cell r="BD125">
            <v>0.08</v>
          </cell>
          <cell r="BE125">
            <v>0.08</v>
          </cell>
          <cell r="BF125">
            <v>0.08</v>
          </cell>
          <cell r="BG125">
            <v>0.08</v>
          </cell>
          <cell r="BH125">
            <v>0.13</v>
          </cell>
          <cell r="BI125">
            <v>0.13</v>
          </cell>
          <cell r="BJ125">
            <v>0.13</v>
          </cell>
          <cell r="BK125">
            <v>0.13</v>
          </cell>
          <cell r="BL125">
            <v>0.13</v>
          </cell>
          <cell r="BM125">
            <v>0.13</v>
          </cell>
          <cell r="BN125">
            <v>0.13</v>
          </cell>
          <cell r="BO125">
            <v>0.13</v>
          </cell>
          <cell r="BP125">
            <v>0.13</v>
          </cell>
          <cell r="BQ125">
            <v>0.13</v>
          </cell>
          <cell r="BR125">
            <v>0.13</v>
          </cell>
          <cell r="BS125">
            <v>0.13</v>
          </cell>
          <cell r="BT125" t="str">
            <v>CFE</v>
          </cell>
          <cell r="BU125" t="str">
            <v>INT</v>
          </cell>
          <cell r="BV125">
            <v>-453</v>
          </cell>
          <cell r="BX125">
            <v>0</v>
          </cell>
          <cell r="BY125">
            <v>0</v>
          </cell>
          <cell r="CB125">
            <v>0</v>
          </cell>
          <cell r="CC125">
            <v>0</v>
          </cell>
          <cell r="CD125">
            <v>0</v>
          </cell>
          <cell r="CL125">
            <v>0</v>
          </cell>
          <cell r="CM125">
            <v>0</v>
          </cell>
          <cell r="CN125">
            <v>2030</v>
          </cell>
        </row>
        <row r="126">
          <cell r="A126">
            <v>1</v>
          </cell>
          <cell r="B126">
            <v>4</v>
          </cell>
          <cell r="D126">
            <v>-453</v>
          </cell>
          <cell r="F126" t="str">
            <v>Felipe   Carrillo  Puerto</v>
          </cell>
          <cell r="H126" t="str">
            <v>TC</v>
          </cell>
          <cell r="I126">
            <v>0</v>
          </cell>
          <cell r="J126">
            <v>0</v>
          </cell>
          <cell r="K126" t="str">
            <v>Abr</v>
          </cell>
          <cell r="L126">
            <v>2030</v>
          </cell>
          <cell r="M126" t="str">
            <v>PEN</v>
          </cell>
          <cell r="N126" t="str">
            <v>CANCUN</v>
          </cell>
          <cell r="O126" t="str">
            <v>TER</v>
          </cell>
          <cell r="P126">
            <v>47574</v>
          </cell>
          <cell r="Q126">
            <v>0</v>
          </cell>
          <cell r="R126">
            <v>0</v>
          </cell>
          <cell r="S126">
            <v>0</v>
          </cell>
          <cell r="T126">
            <v>3.2000000000000001E-2</v>
          </cell>
          <cell r="V126" t="str">
            <v>S</v>
          </cell>
          <cell r="W126" t="str">
            <v>YUC</v>
          </cell>
          <cell r="X126">
            <v>0.08</v>
          </cell>
          <cell r="Y126">
            <v>0.08</v>
          </cell>
          <cell r="Z126">
            <v>0.08</v>
          </cell>
          <cell r="AA126">
            <v>0.08</v>
          </cell>
          <cell r="AB126">
            <v>0.08</v>
          </cell>
          <cell r="AC126">
            <v>0.08</v>
          </cell>
          <cell r="AD126">
            <v>0.08</v>
          </cell>
          <cell r="AE126">
            <v>0.08</v>
          </cell>
          <cell r="AF126">
            <v>0.08</v>
          </cell>
          <cell r="AG126">
            <v>0.08</v>
          </cell>
          <cell r="AH126">
            <v>0.08</v>
          </cell>
          <cell r="AI126">
            <v>0.08</v>
          </cell>
          <cell r="AJ126">
            <v>0.05</v>
          </cell>
          <cell r="AK126">
            <v>0.05</v>
          </cell>
          <cell r="AL126">
            <v>0.05</v>
          </cell>
          <cell r="AM126">
            <v>0.05</v>
          </cell>
          <cell r="AN126">
            <v>0.05</v>
          </cell>
          <cell r="AO126">
            <v>0.05</v>
          </cell>
          <cell r="AP126">
            <v>0.05</v>
          </cell>
          <cell r="AQ126">
            <v>0.05</v>
          </cell>
          <cell r="AR126">
            <v>0.05</v>
          </cell>
          <cell r="AS126">
            <v>0.05</v>
          </cell>
          <cell r="AT126">
            <v>0.05</v>
          </cell>
          <cell r="AU126">
            <v>0.05</v>
          </cell>
          <cell r="AV126">
            <v>0.08</v>
          </cell>
          <cell r="AW126">
            <v>0.08</v>
          </cell>
          <cell r="AX126">
            <v>0.08</v>
          </cell>
          <cell r="AY126">
            <v>0.08</v>
          </cell>
          <cell r="AZ126">
            <v>0.08</v>
          </cell>
          <cell r="BA126">
            <v>0.08</v>
          </cell>
          <cell r="BB126">
            <v>0.08</v>
          </cell>
          <cell r="BC126">
            <v>0.08</v>
          </cell>
          <cell r="BD126">
            <v>0.08</v>
          </cell>
          <cell r="BE126">
            <v>0.08</v>
          </cell>
          <cell r="BF126">
            <v>0.08</v>
          </cell>
          <cell r="BG126">
            <v>0.08</v>
          </cell>
          <cell r="BH126">
            <v>0.05</v>
          </cell>
          <cell r="BI126">
            <v>0.05</v>
          </cell>
          <cell r="BJ126">
            <v>0.05</v>
          </cell>
          <cell r="BK126">
            <v>0.05</v>
          </cell>
          <cell r="BL126">
            <v>0.05</v>
          </cell>
          <cell r="BM126">
            <v>0.05</v>
          </cell>
          <cell r="BN126">
            <v>0.05</v>
          </cell>
          <cell r="BO126">
            <v>0.05</v>
          </cell>
          <cell r="BP126">
            <v>0.05</v>
          </cell>
          <cell r="BQ126">
            <v>0.05</v>
          </cell>
          <cell r="BR126">
            <v>0.05</v>
          </cell>
          <cell r="BS126">
            <v>0.05</v>
          </cell>
          <cell r="BT126" t="str">
            <v>CFE</v>
          </cell>
          <cell r="BU126" t="str">
            <v>INT</v>
          </cell>
          <cell r="BV126">
            <v>-453</v>
          </cell>
          <cell r="BX126">
            <v>0</v>
          </cell>
          <cell r="BY126">
            <v>0</v>
          </cell>
          <cell r="CB126">
            <v>0</v>
          </cell>
          <cell r="CC126">
            <v>0</v>
          </cell>
          <cell r="CD126">
            <v>0</v>
          </cell>
          <cell r="CL126">
            <v>0</v>
          </cell>
          <cell r="CM126">
            <v>0</v>
          </cell>
          <cell r="CN126">
            <v>2030</v>
          </cell>
        </row>
        <row r="127">
          <cell r="A127">
            <v>1</v>
          </cell>
          <cell r="B127">
            <v>6</v>
          </cell>
          <cell r="D127">
            <v>1287</v>
          </cell>
          <cell r="F127" t="str">
            <v>Mérida V  3/</v>
          </cell>
          <cell r="H127" t="str">
            <v>CC</v>
          </cell>
          <cell r="I127">
            <v>540</v>
          </cell>
          <cell r="J127">
            <v>540</v>
          </cell>
          <cell r="K127" t="str">
            <v>Jun</v>
          </cell>
          <cell r="L127">
            <v>2025</v>
          </cell>
          <cell r="M127" t="str">
            <v>PEN</v>
          </cell>
          <cell r="N127" t="str">
            <v>MERIDA</v>
          </cell>
          <cell r="O127" t="str">
            <v>TER</v>
          </cell>
          <cell r="P127">
            <v>45809</v>
          </cell>
          <cell r="Q127">
            <v>31.968</v>
          </cell>
          <cell r="R127">
            <v>10.8</v>
          </cell>
          <cell r="S127">
            <v>469.59483713981984</v>
          </cell>
          <cell r="T127">
            <v>3.15E-2</v>
          </cell>
          <cell r="V127" t="str">
            <v>S</v>
          </cell>
          <cell r="W127" t="str">
            <v>YUC</v>
          </cell>
          <cell r="X127">
            <v>4.4999999999999998E-2</v>
          </cell>
          <cell r="Y127">
            <v>4.4999999999999998E-2</v>
          </cell>
          <cell r="Z127">
            <v>0.04</v>
          </cell>
          <cell r="AA127">
            <v>4.4999999999999998E-2</v>
          </cell>
          <cell r="AB127">
            <v>0.03</v>
          </cell>
          <cell r="AC127">
            <v>0.03</v>
          </cell>
          <cell r="AD127">
            <v>0.03</v>
          </cell>
          <cell r="AE127">
            <v>0.03</v>
          </cell>
          <cell r="AF127">
            <v>0.04</v>
          </cell>
          <cell r="AG127">
            <v>4.4999999999999998E-2</v>
          </cell>
          <cell r="AH127">
            <v>4.4999999999999998E-2</v>
          </cell>
          <cell r="AI127">
            <v>0.04</v>
          </cell>
          <cell r="AJ127">
            <v>0.02</v>
          </cell>
          <cell r="AK127">
            <v>0.02</v>
          </cell>
          <cell r="AL127">
            <v>0.02</v>
          </cell>
          <cell r="AM127">
            <v>0.02</v>
          </cell>
          <cell r="AN127">
            <v>0.02</v>
          </cell>
          <cell r="AO127">
            <v>0.02</v>
          </cell>
          <cell r="AP127">
            <v>0.02</v>
          </cell>
          <cell r="AQ127">
            <v>0.02</v>
          </cell>
          <cell r="AR127">
            <v>0.02</v>
          </cell>
          <cell r="AS127">
            <v>0.02</v>
          </cell>
          <cell r="AT127">
            <v>0.02</v>
          </cell>
          <cell r="AU127">
            <v>0.02</v>
          </cell>
          <cell r="AV127">
            <v>4.4999999999999998E-2</v>
          </cell>
          <cell r="AW127">
            <v>4.4999999999999998E-2</v>
          </cell>
          <cell r="AX127">
            <v>0.04</v>
          </cell>
          <cell r="AY127">
            <v>4.4999999999999998E-2</v>
          </cell>
          <cell r="AZ127">
            <v>0.03</v>
          </cell>
          <cell r="BA127">
            <v>0.03</v>
          </cell>
          <cell r="BB127">
            <v>0.03</v>
          </cell>
          <cell r="BC127">
            <v>0.03</v>
          </cell>
          <cell r="BD127">
            <v>0.04</v>
          </cell>
          <cell r="BE127">
            <v>4.4999999999999998E-2</v>
          </cell>
          <cell r="BF127">
            <v>4.4999999999999998E-2</v>
          </cell>
          <cell r="BG127">
            <v>0.04</v>
          </cell>
          <cell r="BH127">
            <v>0.02</v>
          </cell>
          <cell r="BI127">
            <v>0.02</v>
          </cell>
          <cell r="BJ127">
            <v>0.02</v>
          </cell>
          <cell r="BK127">
            <v>0.02</v>
          </cell>
          <cell r="BL127">
            <v>0.02</v>
          </cell>
          <cell r="BM127">
            <v>0.02</v>
          </cell>
          <cell r="BN127">
            <v>0.02</v>
          </cell>
          <cell r="BO127">
            <v>0.02</v>
          </cell>
          <cell r="BP127">
            <v>0.02</v>
          </cell>
          <cell r="BQ127">
            <v>0.02</v>
          </cell>
          <cell r="BR127">
            <v>0.02</v>
          </cell>
          <cell r="BS127">
            <v>0.02</v>
          </cell>
          <cell r="BT127" t="str">
            <v>CFE</v>
          </cell>
          <cell r="BU127" t="str">
            <v>INT</v>
          </cell>
          <cell r="BV127">
            <v>1287</v>
          </cell>
          <cell r="BX127">
            <v>38.437162860180152</v>
          </cell>
          <cell r="BY127">
            <v>0</v>
          </cell>
          <cell r="BZ127">
            <v>0</v>
          </cell>
          <cell r="CB127">
            <v>522.99</v>
          </cell>
          <cell r="CC127">
            <v>540</v>
          </cell>
          <cell r="CD127">
            <v>540</v>
          </cell>
          <cell r="CL127">
            <v>31.968</v>
          </cell>
          <cell r="CM127">
            <v>31.968</v>
          </cell>
          <cell r="CN127">
            <v>2025</v>
          </cell>
        </row>
        <row r="128">
          <cell r="A128">
            <v>1</v>
          </cell>
          <cell r="B128">
            <v>9</v>
          </cell>
          <cell r="D128">
            <v>-603</v>
          </cell>
          <cell r="F128" t="str">
            <v>El Pescado (Balsas)</v>
          </cell>
          <cell r="H128" t="str">
            <v>HID</v>
          </cell>
          <cell r="I128">
            <v>11.1</v>
          </cell>
          <cell r="J128">
            <v>11.1</v>
          </cell>
          <cell r="K128" t="str">
            <v>Sep</v>
          </cell>
          <cell r="L128">
            <v>2030</v>
          </cell>
          <cell r="M128" t="str">
            <v>ORI</v>
          </cell>
          <cell r="N128" t="str">
            <v>ACAPULCO</v>
          </cell>
          <cell r="O128" t="str">
            <v>HID</v>
          </cell>
          <cell r="P128">
            <v>47727</v>
          </cell>
          <cell r="Q128">
            <v>0</v>
          </cell>
          <cell r="R128">
            <v>8.8800000000000004E-2</v>
          </cell>
          <cell r="S128">
            <v>10.420443978898346</v>
          </cell>
          <cell r="T128">
            <v>1.5454000000000001E-2</v>
          </cell>
          <cell r="V128" t="str">
            <v>S</v>
          </cell>
          <cell r="W128" t="str">
            <v>GRO</v>
          </cell>
          <cell r="X128">
            <v>0.12179999999999999</v>
          </cell>
          <cell r="Y128">
            <v>0.12179999999999999</v>
          </cell>
          <cell r="Z128">
            <v>0.1002</v>
          </cell>
          <cell r="AA128">
            <v>0.12179999999999999</v>
          </cell>
          <cell r="AB128">
            <v>5.7000000000000002E-2</v>
          </cell>
          <cell r="AC128">
            <v>5.7000000000000002E-2</v>
          </cell>
          <cell r="AD128">
            <v>5.7000000000000002E-2</v>
          </cell>
          <cell r="AE128">
            <v>5.7000000000000002E-2</v>
          </cell>
          <cell r="AF128">
            <v>0.1002</v>
          </cell>
          <cell r="AG128">
            <v>0.12179999999999999</v>
          </cell>
          <cell r="AH128">
            <v>0.12179999999999999</v>
          </cell>
          <cell r="AI128">
            <v>0.1002</v>
          </cell>
          <cell r="AJ128">
            <v>8.0000000000000002E-3</v>
          </cell>
          <cell r="AK128">
            <v>8.0000000000000002E-3</v>
          </cell>
          <cell r="AL128">
            <v>8.0000000000000002E-3</v>
          </cell>
          <cell r="AM128">
            <v>8.0000000000000002E-3</v>
          </cell>
          <cell r="AN128">
            <v>8.0000000000000002E-3</v>
          </cell>
          <cell r="AO128">
            <v>8.0000000000000002E-3</v>
          </cell>
          <cell r="AP128">
            <v>8.0000000000000002E-3</v>
          </cell>
          <cell r="AQ128">
            <v>8.0000000000000002E-3</v>
          </cell>
          <cell r="AR128">
            <v>8.0000000000000002E-3</v>
          </cell>
          <cell r="AS128">
            <v>8.0000000000000002E-3</v>
          </cell>
          <cell r="AT128">
            <v>8.0000000000000002E-3</v>
          </cell>
          <cell r="AU128">
            <v>8.0000000000000002E-3</v>
          </cell>
          <cell r="AV128">
            <v>0.12179999999999999</v>
          </cell>
          <cell r="AW128">
            <v>0.12179999999999999</v>
          </cell>
          <cell r="AX128">
            <v>0.1002</v>
          </cell>
          <cell r="AY128">
            <v>0.12179999999999999</v>
          </cell>
          <cell r="AZ128">
            <v>5.7000000000000002E-2</v>
          </cell>
          <cell r="BA128">
            <v>5.7000000000000002E-2</v>
          </cell>
          <cell r="BB128">
            <v>5.7000000000000002E-2</v>
          </cell>
          <cell r="BC128">
            <v>5.7000000000000002E-2</v>
          </cell>
          <cell r="BD128">
            <v>0.1002</v>
          </cell>
          <cell r="BE128">
            <v>0.12179999999999999</v>
          </cell>
          <cell r="BF128">
            <v>0.12179999999999999</v>
          </cell>
          <cell r="BG128">
            <v>0.1002</v>
          </cell>
          <cell r="BH128">
            <v>8.0000000000000002E-3</v>
          </cell>
          <cell r="BI128">
            <v>8.0000000000000002E-3</v>
          </cell>
          <cell r="BJ128">
            <v>8.0000000000000002E-3</v>
          </cell>
          <cell r="BK128">
            <v>8.0000000000000002E-3</v>
          </cell>
          <cell r="BL128">
            <v>8.0000000000000002E-3</v>
          </cell>
          <cell r="BM128">
            <v>8.0000000000000002E-3</v>
          </cell>
          <cell r="BN128">
            <v>8.0000000000000002E-3</v>
          </cell>
          <cell r="BO128">
            <v>8.0000000000000002E-3</v>
          </cell>
          <cell r="BP128">
            <v>8.0000000000000002E-3</v>
          </cell>
          <cell r="BQ128">
            <v>8.0000000000000002E-3</v>
          </cell>
          <cell r="BR128">
            <v>8.0000000000000002E-3</v>
          </cell>
          <cell r="BS128">
            <v>8.0000000000000002E-3</v>
          </cell>
          <cell r="BT128" t="str">
            <v>CFE</v>
          </cell>
          <cell r="BU128" t="str">
            <v>INT</v>
          </cell>
          <cell r="BV128">
            <v>-603</v>
          </cell>
          <cell r="BX128">
            <v>0</v>
          </cell>
          <cell r="BY128">
            <v>6.1221263162311114E-2</v>
          </cell>
          <cell r="BZ128">
            <v>0.67955602110165336</v>
          </cell>
          <cell r="CB128">
            <v>10.928460599999999</v>
          </cell>
          <cell r="CC128">
            <v>11.1</v>
          </cell>
          <cell r="CD128">
            <v>11.1</v>
          </cell>
          <cell r="CL128">
            <v>0</v>
          </cell>
          <cell r="CM128">
            <v>0</v>
          </cell>
          <cell r="CN128">
            <v>2030</v>
          </cell>
        </row>
        <row r="129">
          <cell r="A129">
            <v>1</v>
          </cell>
          <cell r="B129">
            <v>6</v>
          </cell>
          <cell r="D129">
            <v>567</v>
          </cell>
          <cell r="F129" t="str">
            <v>Sistema Pescados (La Antigua)</v>
          </cell>
          <cell r="H129" t="str">
            <v>HID</v>
          </cell>
          <cell r="I129">
            <v>120.6</v>
          </cell>
          <cell r="J129">
            <v>120.6</v>
          </cell>
          <cell r="K129" t="str">
            <v>Jun</v>
          </cell>
          <cell r="L129">
            <v>2027</v>
          </cell>
          <cell r="M129" t="str">
            <v>ORI</v>
          </cell>
          <cell r="N129" t="str">
            <v>POZARICA</v>
          </cell>
          <cell r="O129" t="str">
            <v>HID</v>
          </cell>
          <cell r="P129">
            <v>46539</v>
          </cell>
          <cell r="Q129">
            <v>12.084119999999999</v>
          </cell>
          <cell r="R129">
            <v>0.96479999999999999</v>
          </cell>
          <cell r="S129">
            <v>101.13259566262528</v>
          </cell>
          <cell r="T129">
            <v>1.4999999999999999E-2</v>
          </cell>
          <cell r="V129" t="str">
            <v>S</v>
          </cell>
          <cell r="W129" t="str">
            <v>VER</v>
          </cell>
          <cell r="X129">
            <v>0.12179999999999999</v>
          </cell>
          <cell r="Y129">
            <v>0.12179999999999999</v>
          </cell>
          <cell r="Z129">
            <v>0.1002</v>
          </cell>
          <cell r="AA129">
            <v>0.12179999999999999</v>
          </cell>
          <cell r="AB129">
            <v>5.7000000000000002E-2</v>
          </cell>
          <cell r="AC129">
            <v>5.7000000000000002E-2</v>
          </cell>
          <cell r="AD129">
            <v>5.7000000000000002E-2</v>
          </cell>
          <cell r="AE129">
            <v>5.7000000000000002E-2</v>
          </cell>
          <cell r="AF129">
            <v>0.1002</v>
          </cell>
          <cell r="AG129">
            <v>0.12179999999999999</v>
          </cell>
          <cell r="AH129">
            <v>0.12179999999999999</v>
          </cell>
          <cell r="AI129">
            <v>0.1002</v>
          </cell>
          <cell r="AJ129">
            <v>8.0000000000000002E-3</v>
          </cell>
          <cell r="AK129">
            <v>8.0000000000000002E-3</v>
          </cell>
          <cell r="AL129">
            <v>8.0000000000000002E-3</v>
          </cell>
          <cell r="AM129">
            <v>8.0000000000000002E-3</v>
          </cell>
          <cell r="AN129">
            <v>8.0000000000000002E-3</v>
          </cell>
          <cell r="AO129">
            <v>8.0000000000000002E-3</v>
          </cell>
          <cell r="AP129">
            <v>8.0000000000000002E-3</v>
          </cell>
          <cell r="AQ129">
            <v>8.0000000000000002E-3</v>
          </cell>
          <cell r="AR129">
            <v>8.0000000000000002E-3</v>
          </cell>
          <cell r="AS129">
            <v>8.0000000000000002E-3</v>
          </cell>
          <cell r="AT129">
            <v>8.0000000000000002E-3</v>
          </cell>
          <cell r="AU129">
            <v>8.0000000000000002E-3</v>
          </cell>
          <cell r="AV129">
            <v>0.12179999999999999</v>
          </cell>
          <cell r="AW129">
            <v>0.12179999999999999</v>
          </cell>
          <cell r="AX129">
            <v>0.1002</v>
          </cell>
          <cell r="AY129">
            <v>0.12179999999999999</v>
          </cell>
          <cell r="AZ129">
            <v>5.7000000000000002E-2</v>
          </cell>
          <cell r="BA129">
            <v>5.7000000000000002E-2</v>
          </cell>
          <cell r="BB129">
            <v>5.7000000000000002E-2</v>
          </cell>
          <cell r="BC129">
            <v>5.7000000000000002E-2</v>
          </cell>
          <cell r="BD129">
            <v>0.1002</v>
          </cell>
          <cell r="BE129">
            <v>0.12179999999999999</v>
          </cell>
          <cell r="BF129">
            <v>0.12179999999999999</v>
          </cell>
          <cell r="BG129">
            <v>0.1002</v>
          </cell>
          <cell r="BH129">
            <v>8.0000000000000002E-3</v>
          </cell>
          <cell r="BI129">
            <v>8.0000000000000002E-3</v>
          </cell>
          <cell r="BJ129">
            <v>8.0000000000000002E-3</v>
          </cell>
          <cell r="BK129">
            <v>8.0000000000000002E-3</v>
          </cell>
          <cell r="BL129">
            <v>8.0000000000000002E-3</v>
          </cell>
          <cell r="BM129">
            <v>8.0000000000000002E-3</v>
          </cell>
          <cell r="BN129">
            <v>8.0000000000000002E-3</v>
          </cell>
          <cell r="BO129">
            <v>8.0000000000000002E-3</v>
          </cell>
          <cell r="BP129">
            <v>8.0000000000000002E-3</v>
          </cell>
          <cell r="BQ129">
            <v>8.0000000000000002E-3</v>
          </cell>
          <cell r="BR129">
            <v>8.0000000000000002E-3</v>
          </cell>
          <cell r="BS129">
            <v>8.0000000000000002E-3</v>
          </cell>
          <cell r="BT129" t="str">
            <v>CFE</v>
          </cell>
          <cell r="BU129" t="str">
            <v>INT</v>
          </cell>
          <cell r="BV129">
            <v>567</v>
          </cell>
          <cell r="BX129">
            <v>0</v>
          </cell>
          <cell r="BY129">
            <v>6.1221263162311114E-2</v>
          </cell>
          <cell r="BZ129">
            <v>7.3832843373747199</v>
          </cell>
          <cell r="CB129">
            <v>118.791</v>
          </cell>
          <cell r="CC129">
            <v>120.6</v>
          </cell>
          <cell r="CD129">
            <v>120.6</v>
          </cell>
          <cell r="CL129">
            <v>12.084119999999999</v>
          </cell>
          <cell r="CM129">
            <v>12.084119999999999</v>
          </cell>
          <cell r="CN129">
            <v>2027</v>
          </cell>
        </row>
        <row r="130">
          <cell r="A130">
            <v>1</v>
          </cell>
          <cell r="B130">
            <v>4</v>
          </cell>
          <cell r="D130">
            <v>-453</v>
          </cell>
          <cell r="F130" t="str">
            <v>Norte VI (Chihuahua) 3/</v>
          </cell>
          <cell r="G130" t="str">
            <v>SC</v>
          </cell>
          <cell r="H130" t="str">
            <v>CC</v>
          </cell>
          <cell r="I130">
            <v>1025.2</v>
          </cell>
          <cell r="J130">
            <v>1025.2</v>
          </cell>
          <cell r="K130" t="str">
            <v>Abr</v>
          </cell>
          <cell r="L130">
            <v>2030</v>
          </cell>
          <cell r="M130" t="str">
            <v>NTE</v>
          </cell>
          <cell r="N130" t="str">
            <v>CHIHUAHUA</v>
          </cell>
          <cell r="O130" t="str">
            <v>TER</v>
          </cell>
          <cell r="P130">
            <v>47574</v>
          </cell>
          <cell r="Q130">
            <v>0</v>
          </cell>
          <cell r="R130">
            <v>20.504000000000001</v>
          </cell>
          <cell r="S130">
            <v>944.32435740335529</v>
          </cell>
          <cell r="T130">
            <v>3.4200000000000001E-2</v>
          </cell>
          <cell r="V130" t="str">
            <v>N</v>
          </cell>
          <cell r="W130" t="str">
            <v>CHIH</v>
          </cell>
          <cell r="X130">
            <v>0.05</v>
          </cell>
          <cell r="Y130">
            <v>0.05</v>
          </cell>
          <cell r="Z130">
            <v>0.05</v>
          </cell>
          <cell r="AA130">
            <v>0.04</v>
          </cell>
          <cell r="AB130">
            <v>0.03</v>
          </cell>
          <cell r="AC130">
            <v>0.03</v>
          </cell>
          <cell r="AD130">
            <v>0.03</v>
          </cell>
          <cell r="AE130">
            <v>0.03</v>
          </cell>
          <cell r="AF130">
            <v>0.04</v>
          </cell>
          <cell r="AG130">
            <v>0.04</v>
          </cell>
          <cell r="AH130">
            <v>0.04</v>
          </cell>
          <cell r="AI130">
            <v>0.04</v>
          </cell>
          <cell r="AJ130">
            <v>0.02</v>
          </cell>
          <cell r="AK130">
            <v>0.02</v>
          </cell>
          <cell r="AL130">
            <v>0.02</v>
          </cell>
          <cell r="AM130">
            <v>0.02</v>
          </cell>
          <cell r="AN130">
            <v>0.02</v>
          </cell>
          <cell r="AO130">
            <v>0.02</v>
          </cell>
          <cell r="AP130">
            <v>0.02</v>
          </cell>
          <cell r="AQ130">
            <v>0.02</v>
          </cell>
          <cell r="AR130">
            <v>0.02</v>
          </cell>
          <cell r="AS130">
            <v>0.02</v>
          </cell>
          <cell r="AT130">
            <v>0.02</v>
          </cell>
          <cell r="AU130">
            <v>0.02</v>
          </cell>
          <cell r="AV130">
            <v>0.05</v>
          </cell>
          <cell r="AW130">
            <v>0.05</v>
          </cell>
          <cell r="AX130">
            <v>0.05</v>
          </cell>
          <cell r="AY130">
            <v>0.04</v>
          </cell>
          <cell r="AZ130">
            <v>0.03</v>
          </cell>
          <cell r="BA130">
            <v>0.03</v>
          </cell>
          <cell r="BB130">
            <v>0.03</v>
          </cell>
          <cell r="BC130">
            <v>0.03</v>
          </cell>
          <cell r="BD130">
            <v>0.04</v>
          </cell>
          <cell r="BE130">
            <v>0.04</v>
          </cell>
          <cell r="BF130">
            <v>0.04</v>
          </cell>
          <cell r="BG130">
            <v>0.04</v>
          </cell>
          <cell r="BH130">
            <v>0.02</v>
          </cell>
          <cell r="BI130">
            <v>0.02</v>
          </cell>
          <cell r="BJ130">
            <v>0.02</v>
          </cell>
          <cell r="BK130">
            <v>0.02</v>
          </cell>
          <cell r="BL130">
            <v>0.02</v>
          </cell>
          <cell r="BM130">
            <v>0.02</v>
          </cell>
          <cell r="BN130">
            <v>0.02</v>
          </cell>
          <cell r="BO130">
            <v>0.02</v>
          </cell>
          <cell r="BP130">
            <v>0.02</v>
          </cell>
          <cell r="BQ130">
            <v>0.02</v>
          </cell>
          <cell r="BR130">
            <v>0.02</v>
          </cell>
          <cell r="BS130">
            <v>0.02</v>
          </cell>
          <cell r="BT130" t="str">
            <v>PEE</v>
          </cell>
          <cell r="BU130" t="str">
            <v>INT</v>
          </cell>
          <cell r="BV130">
            <v>-453</v>
          </cell>
          <cell r="BX130">
            <v>80.875642596644795</v>
          </cell>
          <cell r="BY130">
            <v>0</v>
          </cell>
          <cell r="BZ130">
            <v>0</v>
          </cell>
          <cell r="CB130">
            <v>990.13816000000008</v>
          </cell>
          <cell r="CC130">
            <v>1025.2</v>
          </cell>
          <cell r="CD130">
            <v>1025.2</v>
          </cell>
          <cell r="CL130">
            <v>0</v>
          </cell>
          <cell r="CM130">
            <v>0</v>
          </cell>
          <cell r="CN130">
            <v>2030</v>
          </cell>
        </row>
        <row r="131">
          <cell r="A131">
            <v>1</v>
          </cell>
          <cell r="B131">
            <v>4</v>
          </cell>
          <cell r="D131">
            <v>-453</v>
          </cell>
          <cell r="F131" t="str">
            <v>Repot. Salamanca</v>
          </cell>
          <cell r="H131" t="str">
            <v>CC</v>
          </cell>
          <cell r="I131">
            <v>0</v>
          </cell>
          <cell r="J131">
            <v>0</v>
          </cell>
          <cell r="K131" t="str">
            <v>Abr</v>
          </cell>
          <cell r="L131">
            <v>2030</v>
          </cell>
          <cell r="M131" t="str">
            <v>OCC</v>
          </cell>
          <cell r="N131" t="str">
            <v>SALAMANCA</v>
          </cell>
          <cell r="O131" t="str">
            <v>TER</v>
          </cell>
          <cell r="P131">
            <v>47574</v>
          </cell>
          <cell r="Q131">
            <v>0</v>
          </cell>
          <cell r="R131">
            <v>0</v>
          </cell>
          <cell r="S131">
            <v>0</v>
          </cell>
          <cell r="T131">
            <v>2.5219298245614079E-2</v>
          </cell>
          <cell r="V131" t="str">
            <v>S</v>
          </cell>
          <cell r="W131" t="str">
            <v>QRO</v>
          </cell>
          <cell r="X131">
            <v>7.1099999999999997E-2</v>
          </cell>
          <cell r="Y131">
            <v>7.1099999999999997E-2</v>
          </cell>
          <cell r="Z131">
            <v>7.1099999999999997E-2</v>
          </cell>
          <cell r="AA131">
            <v>7.1099999999999997E-2</v>
          </cell>
          <cell r="AB131">
            <v>7.1099999999999997E-2</v>
          </cell>
          <cell r="AC131">
            <v>7.1099999999999997E-2</v>
          </cell>
          <cell r="AD131">
            <v>7.1099999999999997E-2</v>
          </cell>
          <cell r="AE131">
            <v>7.1099999999999997E-2</v>
          </cell>
          <cell r="AF131">
            <v>7.1099999999999997E-2</v>
          </cell>
          <cell r="AG131">
            <v>7.1099999999999997E-2</v>
          </cell>
          <cell r="AH131">
            <v>7.1099999999999997E-2</v>
          </cell>
          <cell r="AI131">
            <v>7.1099999999999997E-2</v>
          </cell>
          <cell r="AJ131">
            <v>3.1399999999999997E-2</v>
          </cell>
          <cell r="AK131">
            <v>3.1399999999999997E-2</v>
          </cell>
          <cell r="AL131">
            <v>3.1399999999999997E-2</v>
          </cell>
          <cell r="AM131">
            <v>3.1399999999999997E-2</v>
          </cell>
          <cell r="AN131">
            <v>3.1399999999999997E-2</v>
          </cell>
          <cell r="AO131">
            <v>3.1399999999999997E-2</v>
          </cell>
          <cell r="AP131">
            <v>3.1399999999999997E-2</v>
          </cell>
          <cell r="AQ131">
            <v>3.1399999999999997E-2</v>
          </cell>
          <cell r="AR131">
            <v>3.1399999999999997E-2</v>
          </cell>
          <cell r="AS131">
            <v>3.1399999999999997E-2</v>
          </cell>
          <cell r="AT131">
            <v>3.1399999999999997E-2</v>
          </cell>
          <cell r="AU131">
            <v>3.1399999999999997E-2</v>
          </cell>
          <cell r="AV131">
            <v>7.1099999999999997E-2</v>
          </cell>
          <cell r="AW131">
            <v>7.1099999999999997E-2</v>
          </cell>
          <cell r="AX131">
            <v>7.1099999999999997E-2</v>
          </cell>
          <cell r="AY131">
            <v>7.1099999999999997E-2</v>
          </cell>
          <cell r="AZ131">
            <v>7.1099999999999997E-2</v>
          </cell>
          <cell r="BA131">
            <v>7.1099999999999997E-2</v>
          </cell>
          <cell r="BB131">
            <v>7.1099999999999997E-2</v>
          </cell>
          <cell r="BC131">
            <v>7.1099999999999997E-2</v>
          </cell>
          <cell r="BD131">
            <v>7.1099999999999997E-2</v>
          </cell>
          <cell r="BE131">
            <v>7.1099999999999997E-2</v>
          </cell>
          <cell r="BF131">
            <v>7.1099999999999997E-2</v>
          </cell>
          <cell r="BG131">
            <v>7.1099999999999997E-2</v>
          </cell>
          <cell r="BH131">
            <v>3.1399999999999997E-2</v>
          </cell>
          <cell r="BI131">
            <v>3.1399999999999997E-2</v>
          </cell>
          <cell r="BJ131">
            <v>3.1399999999999997E-2</v>
          </cell>
          <cell r="BK131">
            <v>3.1399999999999997E-2</v>
          </cell>
          <cell r="BL131">
            <v>3.1399999999999997E-2</v>
          </cell>
          <cell r="BM131">
            <v>3.1399999999999997E-2</v>
          </cell>
          <cell r="BN131">
            <v>3.1399999999999997E-2</v>
          </cell>
          <cell r="BO131">
            <v>3.1399999999999997E-2</v>
          </cell>
          <cell r="BP131">
            <v>3.1399999999999997E-2</v>
          </cell>
          <cell r="BQ131">
            <v>3.1399999999999997E-2</v>
          </cell>
          <cell r="BR131">
            <v>3.1399999999999997E-2</v>
          </cell>
          <cell r="BS131">
            <v>3.1399999999999997E-2</v>
          </cell>
          <cell r="BT131" t="str">
            <v>CFE</v>
          </cell>
          <cell r="BU131" t="str">
            <v>INT</v>
          </cell>
          <cell r="BV131">
            <v>-453</v>
          </cell>
          <cell r="BX131">
            <v>0</v>
          </cell>
          <cell r="BY131">
            <v>0</v>
          </cell>
          <cell r="BZ131">
            <v>0</v>
          </cell>
          <cell r="CB131">
            <v>0</v>
          </cell>
          <cell r="CC131">
            <v>0</v>
          </cell>
          <cell r="CD131">
            <v>0</v>
          </cell>
          <cell r="CL131">
            <v>0</v>
          </cell>
          <cell r="CM131">
            <v>0</v>
          </cell>
          <cell r="CN131">
            <v>2030</v>
          </cell>
        </row>
        <row r="132">
          <cell r="A132">
            <v>1</v>
          </cell>
          <cell r="B132">
            <v>4</v>
          </cell>
          <cell r="D132">
            <v>1347</v>
          </cell>
          <cell r="F132" t="str">
            <v>Los Cabos II  TG   3/ 8/</v>
          </cell>
          <cell r="H132" t="str">
            <v>TG</v>
          </cell>
          <cell r="I132">
            <v>94</v>
          </cell>
          <cell r="J132">
            <v>94</v>
          </cell>
          <cell r="K132" t="str">
            <v>Abr</v>
          </cell>
          <cell r="L132">
            <v>2025</v>
          </cell>
          <cell r="M132" t="str">
            <v>BACS</v>
          </cell>
          <cell r="N132" t="str">
            <v>CABOS</v>
          </cell>
          <cell r="O132" t="str">
            <v>TER</v>
          </cell>
          <cell r="P132">
            <v>45748</v>
          </cell>
          <cell r="Q132">
            <v>4.2393999999999998</v>
          </cell>
          <cell r="R132">
            <v>37.6</v>
          </cell>
          <cell r="S132">
            <v>82.710599999999999</v>
          </cell>
          <cell r="T132">
            <v>3.1199999999999999E-2</v>
          </cell>
          <cell r="V132" t="str">
            <v>S</v>
          </cell>
          <cell r="W132" t="str">
            <v>BCS</v>
          </cell>
          <cell r="X132">
            <v>0.1</v>
          </cell>
          <cell r="Y132">
            <v>0.1</v>
          </cell>
          <cell r="Z132">
            <v>0.1</v>
          </cell>
          <cell r="AA132">
            <v>0.1</v>
          </cell>
          <cell r="AB132">
            <v>0.1</v>
          </cell>
          <cell r="AC132">
            <v>0.1</v>
          </cell>
          <cell r="AD132">
            <v>0.1</v>
          </cell>
          <cell r="AE132">
            <v>0.1</v>
          </cell>
          <cell r="AF132">
            <v>0.1</v>
          </cell>
          <cell r="AG132">
            <v>0.1</v>
          </cell>
          <cell r="AH132">
            <v>0.1</v>
          </cell>
          <cell r="AI132">
            <v>0.1</v>
          </cell>
          <cell r="AJ132">
            <v>0.4</v>
          </cell>
          <cell r="AK132">
            <v>0.4</v>
          </cell>
          <cell r="AL132">
            <v>0.4</v>
          </cell>
          <cell r="AM132">
            <v>0.4</v>
          </cell>
          <cell r="AN132">
            <v>0.4</v>
          </cell>
          <cell r="AO132">
            <v>0.4</v>
          </cell>
          <cell r="AP132">
            <v>0.4</v>
          </cell>
          <cell r="AQ132">
            <v>0.4</v>
          </cell>
          <cell r="AR132">
            <v>0.4</v>
          </cell>
          <cell r="AS132">
            <v>0.4</v>
          </cell>
          <cell r="AT132">
            <v>0.4</v>
          </cell>
          <cell r="AU132">
            <v>0.4</v>
          </cell>
          <cell r="AV132">
            <v>0.1</v>
          </cell>
          <cell r="AW132">
            <v>0.1</v>
          </cell>
          <cell r="AX132">
            <v>0.1</v>
          </cell>
          <cell r="AY132">
            <v>0.1</v>
          </cell>
          <cell r="AZ132">
            <v>0.1</v>
          </cell>
          <cell r="BA132">
            <v>0.1</v>
          </cell>
          <cell r="BB132">
            <v>0.1</v>
          </cell>
          <cell r="BC132">
            <v>0.1</v>
          </cell>
          <cell r="BD132">
            <v>0.1</v>
          </cell>
          <cell r="BE132">
            <v>0.1</v>
          </cell>
          <cell r="BF132">
            <v>0.1</v>
          </cell>
          <cell r="BG132">
            <v>0.1</v>
          </cell>
          <cell r="BH132">
            <v>0.4</v>
          </cell>
          <cell r="BI132">
            <v>0.4</v>
          </cell>
          <cell r="BJ132">
            <v>0.4</v>
          </cell>
          <cell r="BK132">
            <v>0.4</v>
          </cell>
          <cell r="BL132">
            <v>0.4</v>
          </cell>
          <cell r="BM132">
            <v>0.4</v>
          </cell>
          <cell r="BN132">
            <v>0.4</v>
          </cell>
          <cell r="BO132">
            <v>0.4</v>
          </cell>
          <cell r="BP132">
            <v>0.4</v>
          </cell>
          <cell r="BQ132">
            <v>0.4</v>
          </cell>
          <cell r="BR132">
            <v>0.4</v>
          </cell>
          <cell r="BS132">
            <v>0.4</v>
          </cell>
          <cell r="BT132" t="str">
            <v>CFE</v>
          </cell>
          <cell r="BU132" t="str">
            <v>BACS</v>
          </cell>
          <cell r="BV132">
            <v>1347</v>
          </cell>
          <cell r="BX132">
            <v>7.05</v>
          </cell>
          <cell r="BY132">
            <v>0</v>
          </cell>
          <cell r="BZ132">
            <v>0</v>
          </cell>
          <cell r="CB132">
            <v>91.0672</v>
          </cell>
          <cell r="CC132">
            <v>94</v>
          </cell>
          <cell r="CD132">
            <v>94</v>
          </cell>
          <cell r="CL132">
            <v>4.2393999999999998</v>
          </cell>
          <cell r="CM132">
            <v>4.2393999999999998</v>
          </cell>
          <cell r="CN132">
            <v>2025</v>
          </cell>
        </row>
        <row r="133">
          <cell r="B133">
            <v>4</v>
          </cell>
          <cell r="D133">
            <v>2068</v>
          </cell>
          <cell r="F133" t="str">
            <v>La Paz II 3/  8/</v>
          </cell>
          <cell r="H133" t="str">
            <v>CC</v>
          </cell>
          <cell r="I133">
            <v>116.9</v>
          </cell>
          <cell r="J133">
            <v>116.9</v>
          </cell>
          <cell r="K133" t="str">
            <v>Abr</v>
          </cell>
          <cell r="L133">
            <v>2023</v>
          </cell>
          <cell r="M133" t="str">
            <v>BACS</v>
          </cell>
          <cell r="N133" t="str">
            <v>PAZ</v>
          </cell>
          <cell r="O133" t="str">
            <v>TER</v>
          </cell>
          <cell r="P133">
            <v>45016</v>
          </cell>
          <cell r="Q133">
            <v>6.9204800000000004</v>
          </cell>
          <cell r="R133">
            <v>5.1436000000000002</v>
          </cell>
          <cell r="S133">
            <v>101.21202000000001</v>
          </cell>
          <cell r="T133">
            <v>2.8000000000000001E-2</v>
          </cell>
          <cell r="V133" t="str">
            <v>S</v>
          </cell>
          <cell r="W133" t="str">
            <v>BCS</v>
          </cell>
          <cell r="X133">
            <v>5.6000000000000001E-2</v>
          </cell>
          <cell r="Y133">
            <v>5.6000000000000001E-2</v>
          </cell>
          <cell r="Z133">
            <v>5.6000000000000001E-2</v>
          </cell>
          <cell r="AA133">
            <v>5.6000000000000001E-2</v>
          </cell>
          <cell r="AB133">
            <v>5.6000000000000001E-2</v>
          </cell>
          <cell r="AC133">
            <v>5.6000000000000001E-2</v>
          </cell>
          <cell r="AD133">
            <v>5.6000000000000001E-2</v>
          </cell>
          <cell r="AE133">
            <v>5.6000000000000001E-2</v>
          </cell>
          <cell r="AF133">
            <v>5.6000000000000001E-2</v>
          </cell>
          <cell r="AG133">
            <v>5.6000000000000001E-2</v>
          </cell>
          <cell r="AH133">
            <v>5.6000000000000001E-2</v>
          </cell>
          <cell r="AI133">
            <v>5.6000000000000001E-2</v>
          </cell>
          <cell r="AJ133">
            <v>4.3999999999999997E-2</v>
          </cell>
          <cell r="AK133">
            <v>4.3999999999999997E-2</v>
          </cell>
          <cell r="AL133">
            <v>4.3999999999999997E-2</v>
          </cell>
          <cell r="AM133">
            <v>4.3999999999999997E-2</v>
          </cell>
          <cell r="AN133">
            <v>4.3999999999999997E-2</v>
          </cell>
          <cell r="AO133">
            <v>4.3999999999999997E-2</v>
          </cell>
          <cell r="AP133">
            <v>4.3999999999999997E-2</v>
          </cell>
          <cell r="AQ133">
            <v>4.3999999999999997E-2</v>
          </cell>
          <cell r="AR133">
            <v>4.3999999999999997E-2</v>
          </cell>
          <cell r="AS133">
            <v>4.3999999999999997E-2</v>
          </cell>
          <cell r="AT133">
            <v>4.3999999999999997E-2</v>
          </cell>
          <cell r="AU133">
            <v>4.3999999999999997E-2</v>
          </cell>
          <cell r="AV133">
            <v>5.6000000000000001E-2</v>
          </cell>
          <cell r="AW133">
            <v>5.6000000000000001E-2</v>
          </cell>
          <cell r="AX133">
            <v>5.6000000000000001E-2</v>
          </cell>
          <cell r="AY133">
            <v>5.6000000000000001E-2</v>
          </cell>
          <cell r="AZ133">
            <v>5.6000000000000001E-2</v>
          </cell>
          <cell r="BA133">
            <v>5.6000000000000001E-2</v>
          </cell>
          <cell r="BB133">
            <v>5.6000000000000001E-2</v>
          </cell>
          <cell r="BC133">
            <v>5.6000000000000001E-2</v>
          </cell>
          <cell r="BD133">
            <v>5.6000000000000001E-2</v>
          </cell>
          <cell r="BE133">
            <v>5.6000000000000001E-2</v>
          </cell>
          <cell r="BF133">
            <v>5.6000000000000001E-2</v>
          </cell>
          <cell r="BG133">
            <v>5.6000000000000001E-2</v>
          </cell>
          <cell r="BH133">
            <v>4.3999999999999997E-2</v>
          </cell>
          <cell r="BI133">
            <v>4.3999999999999997E-2</v>
          </cell>
          <cell r="BJ133">
            <v>4.3999999999999997E-2</v>
          </cell>
          <cell r="BK133">
            <v>4.3999999999999997E-2</v>
          </cell>
          <cell r="BL133">
            <v>4.3999999999999997E-2</v>
          </cell>
          <cell r="BM133">
            <v>4.3999999999999997E-2</v>
          </cell>
          <cell r="BN133">
            <v>4.3999999999999997E-2</v>
          </cell>
          <cell r="BO133">
            <v>4.3999999999999997E-2</v>
          </cell>
          <cell r="BP133">
            <v>4.3999999999999997E-2</v>
          </cell>
          <cell r="BQ133">
            <v>4.3999999999999997E-2</v>
          </cell>
          <cell r="BR133">
            <v>4.3999999999999997E-2</v>
          </cell>
          <cell r="BS133">
            <v>4.3999999999999997E-2</v>
          </cell>
          <cell r="BT133" t="str">
            <v>CFE</v>
          </cell>
          <cell r="BU133" t="str">
            <v>BACS</v>
          </cell>
          <cell r="BV133">
            <v>2068</v>
          </cell>
          <cell r="BX133">
            <v>8.7675000000000001</v>
          </cell>
          <cell r="BY133">
            <v>0</v>
          </cell>
          <cell r="CB133">
            <v>113.6268</v>
          </cell>
          <cell r="CC133">
            <v>116.9</v>
          </cell>
          <cell r="CD133">
            <v>116.9</v>
          </cell>
          <cell r="CL133">
            <v>6.9204800000000004</v>
          </cell>
          <cell r="CM133">
            <v>6.9204800000000004</v>
          </cell>
          <cell r="CN133">
            <v>2023</v>
          </cell>
        </row>
        <row r="134">
          <cell r="A134">
            <v>1</v>
          </cell>
          <cell r="B134">
            <v>11</v>
          </cell>
          <cell r="D134">
            <v>4017</v>
          </cell>
          <cell r="F134" t="str">
            <v>Empalme (Guaymas II)  3/</v>
          </cell>
          <cell r="H134" t="str">
            <v>CC</v>
          </cell>
          <cell r="I134">
            <v>735</v>
          </cell>
          <cell r="J134">
            <v>735</v>
          </cell>
          <cell r="K134" t="str">
            <v>Nov</v>
          </cell>
          <cell r="L134">
            <v>2017</v>
          </cell>
          <cell r="M134" t="str">
            <v>NOR</v>
          </cell>
          <cell r="N134" t="str">
            <v>OBREGON</v>
          </cell>
          <cell r="O134" t="str">
            <v>TER</v>
          </cell>
          <cell r="P134">
            <v>43040</v>
          </cell>
          <cell r="Q134">
            <v>43.512</v>
          </cell>
          <cell r="R134">
            <v>14.700000000000001</v>
          </cell>
          <cell r="S134">
            <v>639.17075055142152</v>
          </cell>
          <cell r="T134">
            <v>2.8400000000000002E-2</v>
          </cell>
          <cell r="V134" t="str">
            <v>N</v>
          </cell>
          <cell r="W134" t="str">
            <v>SON</v>
          </cell>
          <cell r="X134">
            <v>4.4999999999999998E-2</v>
          </cell>
          <cell r="Y134">
            <v>4.4999999999999998E-2</v>
          </cell>
          <cell r="Z134">
            <v>0.04</v>
          </cell>
          <cell r="AA134">
            <v>4.4999999999999998E-2</v>
          </cell>
          <cell r="AB134">
            <v>0.03</v>
          </cell>
          <cell r="AC134">
            <v>0.03</v>
          </cell>
          <cell r="AD134">
            <v>0.03</v>
          </cell>
          <cell r="AE134">
            <v>0.03</v>
          </cell>
          <cell r="AF134">
            <v>0.04</v>
          </cell>
          <cell r="AG134">
            <v>4.4999999999999998E-2</v>
          </cell>
          <cell r="AH134">
            <v>4.4999999999999998E-2</v>
          </cell>
          <cell r="AI134">
            <v>0.04</v>
          </cell>
          <cell r="AJ134">
            <v>0.02</v>
          </cell>
          <cell r="AK134">
            <v>0.02</v>
          </cell>
          <cell r="AL134">
            <v>0.02</v>
          </cell>
          <cell r="AM134">
            <v>0.02</v>
          </cell>
          <cell r="AN134">
            <v>0.02</v>
          </cell>
          <cell r="AO134">
            <v>0.02</v>
          </cell>
          <cell r="AP134">
            <v>0.02</v>
          </cell>
          <cell r="AQ134">
            <v>0.02</v>
          </cell>
          <cell r="AR134">
            <v>0.02</v>
          </cell>
          <cell r="AS134">
            <v>0.02</v>
          </cell>
          <cell r="AT134">
            <v>0.02</v>
          </cell>
          <cell r="AU134">
            <v>0.02</v>
          </cell>
          <cell r="AV134">
            <v>4.4999999999999998E-2</v>
          </cell>
          <cell r="AW134">
            <v>4.4999999999999998E-2</v>
          </cell>
          <cell r="AX134">
            <v>0.04</v>
          </cell>
          <cell r="AY134">
            <v>4.4999999999999998E-2</v>
          </cell>
          <cell r="AZ134">
            <v>0.03</v>
          </cell>
          <cell r="BA134">
            <v>0.03</v>
          </cell>
          <cell r="BB134">
            <v>0.03</v>
          </cell>
          <cell r="BC134">
            <v>0.03</v>
          </cell>
          <cell r="BD134">
            <v>0.04</v>
          </cell>
          <cell r="BE134">
            <v>4.4999999999999998E-2</v>
          </cell>
          <cell r="BF134">
            <v>4.4999999999999998E-2</v>
          </cell>
          <cell r="BG134">
            <v>0.04</v>
          </cell>
          <cell r="BH134">
            <v>0.02</v>
          </cell>
          <cell r="BI134">
            <v>0.02</v>
          </cell>
          <cell r="BJ134">
            <v>0.02</v>
          </cell>
          <cell r="BK134">
            <v>0.02</v>
          </cell>
          <cell r="BL134">
            <v>0.02</v>
          </cell>
          <cell r="BM134">
            <v>0.02</v>
          </cell>
          <cell r="BN134">
            <v>0.02</v>
          </cell>
          <cell r="BO134">
            <v>0.02</v>
          </cell>
          <cell r="BP134">
            <v>0.02</v>
          </cell>
          <cell r="BQ134">
            <v>0.02</v>
          </cell>
          <cell r="BR134">
            <v>0.02</v>
          </cell>
          <cell r="BS134">
            <v>0.02</v>
          </cell>
          <cell r="BT134" t="str">
            <v>CFE</v>
          </cell>
          <cell r="BU134" t="str">
            <v>INT</v>
          </cell>
          <cell r="BV134">
            <v>4017</v>
          </cell>
          <cell r="BX134">
            <v>52.317249448578536</v>
          </cell>
          <cell r="BY134">
            <v>0</v>
          </cell>
          <cell r="BZ134">
            <v>0</v>
          </cell>
          <cell r="CB134">
            <v>714.12599999999998</v>
          </cell>
          <cell r="CC134">
            <v>735</v>
          </cell>
          <cell r="CD134">
            <v>735</v>
          </cell>
          <cell r="CL134">
            <v>43.512</v>
          </cell>
          <cell r="CM134">
            <v>43.512</v>
          </cell>
          <cell r="CN134">
            <v>2017</v>
          </cell>
        </row>
        <row r="135">
          <cell r="A135">
            <v>1</v>
          </cell>
          <cell r="B135">
            <v>6</v>
          </cell>
          <cell r="D135">
            <v>3807</v>
          </cell>
          <cell r="F135" t="str">
            <v>Noroeste  (Topolobampo II) 3/</v>
          </cell>
          <cell r="H135" t="str">
            <v>CC</v>
          </cell>
          <cell r="I135">
            <v>847.3</v>
          </cell>
          <cell r="J135">
            <v>847.3</v>
          </cell>
          <cell r="K135" t="str">
            <v>Jun</v>
          </cell>
          <cell r="L135">
            <v>2018</v>
          </cell>
          <cell r="M135" t="str">
            <v>NOR</v>
          </cell>
          <cell r="N135" t="str">
            <v>MOCHIS</v>
          </cell>
          <cell r="O135" t="str">
            <v>TER</v>
          </cell>
          <cell r="P135">
            <v>43252</v>
          </cell>
          <cell r="Q135">
            <v>50.160159999999998</v>
          </cell>
          <cell r="R135">
            <v>16.945999999999998</v>
          </cell>
          <cell r="S135">
            <v>730.29831447118886</v>
          </cell>
          <cell r="T135">
            <v>3.1995751209725039E-2</v>
          </cell>
          <cell r="V135" t="str">
            <v>N</v>
          </cell>
          <cell r="W135" t="str">
            <v>SON</v>
          </cell>
          <cell r="X135">
            <v>4.4999999999999998E-2</v>
          </cell>
          <cell r="Y135">
            <v>4.4999999999999998E-2</v>
          </cell>
          <cell r="Z135">
            <v>0.04</v>
          </cell>
          <cell r="AA135">
            <v>4.4999999999999998E-2</v>
          </cell>
          <cell r="AB135">
            <v>0.03</v>
          </cell>
          <cell r="AC135">
            <v>0.03</v>
          </cell>
          <cell r="AD135">
            <v>0.03</v>
          </cell>
          <cell r="AE135">
            <v>0.03</v>
          </cell>
          <cell r="AF135">
            <v>0.04</v>
          </cell>
          <cell r="AG135">
            <v>4.4999999999999998E-2</v>
          </cell>
          <cell r="AH135">
            <v>4.4999999999999998E-2</v>
          </cell>
          <cell r="AI135">
            <v>0.04</v>
          </cell>
          <cell r="AJ135">
            <v>0.02</v>
          </cell>
          <cell r="AK135">
            <v>0.02</v>
          </cell>
          <cell r="AL135">
            <v>0.02</v>
          </cell>
          <cell r="AM135">
            <v>0.02</v>
          </cell>
          <cell r="AN135">
            <v>0.02</v>
          </cell>
          <cell r="AO135">
            <v>0.02</v>
          </cell>
          <cell r="AP135">
            <v>0.02</v>
          </cell>
          <cell r="AQ135">
            <v>0.02</v>
          </cell>
          <cell r="AR135">
            <v>0.02</v>
          </cell>
          <cell r="AS135">
            <v>0.02</v>
          </cell>
          <cell r="AT135">
            <v>0.02</v>
          </cell>
          <cell r="AU135">
            <v>0.02</v>
          </cell>
          <cell r="AV135">
            <v>4.4999999999999998E-2</v>
          </cell>
          <cell r="AW135">
            <v>4.4999999999999998E-2</v>
          </cell>
          <cell r="AX135">
            <v>0.04</v>
          </cell>
          <cell r="AY135">
            <v>4.4999999999999998E-2</v>
          </cell>
          <cell r="AZ135">
            <v>0.03</v>
          </cell>
          <cell r="BA135">
            <v>0.03</v>
          </cell>
          <cell r="BB135">
            <v>0.03</v>
          </cell>
          <cell r="BC135">
            <v>0.03</v>
          </cell>
          <cell r="BD135">
            <v>0.04</v>
          </cell>
          <cell r="BE135">
            <v>4.4999999999999998E-2</v>
          </cell>
          <cell r="BF135">
            <v>4.4999999999999998E-2</v>
          </cell>
          <cell r="BG135">
            <v>0.04</v>
          </cell>
          <cell r="BH135">
            <v>0.02</v>
          </cell>
          <cell r="BI135">
            <v>0.02</v>
          </cell>
          <cell r="BJ135">
            <v>0.02</v>
          </cell>
          <cell r="BK135">
            <v>0.02</v>
          </cell>
          <cell r="BL135">
            <v>0.02</v>
          </cell>
          <cell r="BM135">
            <v>0.02</v>
          </cell>
          <cell r="BN135">
            <v>0.02</v>
          </cell>
          <cell r="BO135">
            <v>0.02</v>
          </cell>
          <cell r="BP135">
            <v>0.02</v>
          </cell>
          <cell r="BQ135">
            <v>0.02</v>
          </cell>
          <cell r="BR135">
            <v>0.02</v>
          </cell>
          <cell r="BS135">
            <v>0.02</v>
          </cell>
          <cell r="BT135" t="str">
            <v>PEE</v>
          </cell>
          <cell r="BU135" t="str">
            <v>INT</v>
          </cell>
          <cell r="BV135">
            <v>3807</v>
          </cell>
          <cell r="BX135">
            <v>66.84152552881109</v>
          </cell>
          <cell r="BY135">
            <v>0</v>
          </cell>
          <cell r="BZ135">
            <v>0</v>
          </cell>
          <cell r="CB135">
            <v>820.18999999999994</v>
          </cell>
          <cell r="CC135">
            <v>847.3</v>
          </cell>
          <cell r="CD135">
            <v>847.3</v>
          </cell>
          <cell r="CL135">
            <v>50.160159999999998</v>
          </cell>
          <cell r="CM135">
            <v>50.160159999999998</v>
          </cell>
          <cell r="CN135">
            <v>2018</v>
          </cell>
        </row>
        <row r="136">
          <cell r="D136">
            <v>46438</v>
          </cell>
          <cell r="F136" t="str">
            <v>Autoabastecedores</v>
          </cell>
          <cell r="Q136">
            <v>0</v>
          </cell>
          <cell r="S136">
            <v>0</v>
          </cell>
          <cell r="CL136">
            <v>0</v>
          </cell>
          <cell r="CM136">
            <v>0</v>
          </cell>
          <cell r="CN136">
            <v>0</v>
          </cell>
        </row>
        <row r="137">
          <cell r="A137">
            <v>1</v>
          </cell>
          <cell r="B137">
            <v>7</v>
          </cell>
          <cell r="D137">
            <v>3057</v>
          </cell>
          <cell r="F137" t="str">
            <v>Merida 3/</v>
          </cell>
          <cell r="H137" t="str">
            <v>CC</v>
          </cell>
          <cell r="I137">
            <v>526</v>
          </cell>
          <cell r="J137">
            <v>526</v>
          </cell>
          <cell r="K137" t="str">
            <v>Jul</v>
          </cell>
          <cell r="L137">
            <v>2020</v>
          </cell>
          <cell r="M137" t="str">
            <v>PEN</v>
          </cell>
          <cell r="N137" t="str">
            <v>MERIDA</v>
          </cell>
          <cell r="O137" t="str">
            <v>TER</v>
          </cell>
          <cell r="P137">
            <v>44013</v>
          </cell>
          <cell r="Q137">
            <v>31.139200000000002</v>
          </cell>
          <cell r="R137">
            <v>10.52</v>
          </cell>
          <cell r="S137">
            <v>457.42015617693562</v>
          </cell>
          <cell r="T137">
            <v>3.0300000000000001E-2</v>
          </cell>
          <cell r="V137" t="str">
            <v>S</v>
          </cell>
          <cell r="W137" t="str">
            <v>YUC</v>
          </cell>
          <cell r="X137">
            <v>4.4999999999999998E-2</v>
          </cell>
          <cell r="Y137">
            <v>4.4999999999999998E-2</v>
          </cell>
          <cell r="Z137">
            <v>0.04</v>
          </cell>
          <cell r="AA137">
            <v>4.4999999999999998E-2</v>
          </cell>
          <cell r="AB137">
            <v>0.03</v>
          </cell>
          <cell r="AC137">
            <v>0.03</v>
          </cell>
          <cell r="AD137">
            <v>0.03</v>
          </cell>
          <cell r="AE137">
            <v>0.03</v>
          </cell>
          <cell r="AF137">
            <v>0.04</v>
          </cell>
          <cell r="AG137">
            <v>4.4999999999999998E-2</v>
          </cell>
          <cell r="AH137">
            <v>4.4999999999999998E-2</v>
          </cell>
          <cell r="AI137">
            <v>0.04</v>
          </cell>
          <cell r="AJ137">
            <v>0.02</v>
          </cell>
          <cell r="AK137">
            <v>0.02</v>
          </cell>
          <cell r="AL137">
            <v>0.02</v>
          </cell>
          <cell r="AM137">
            <v>0.02</v>
          </cell>
          <cell r="AN137">
            <v>0.02</v>
          </cell>
          <cell r="AO137">
            <v>0.02</v>
          </cell>
          <cell r="AP137">
            <v>0.02</v>
          </cell>
          <cell r="AQ137">
            <v>0.02</v>
          </cell>
          <cell r="AR137">
            <v>0.02</v>
          </cell>
          <cell r="AS137">
            <v>0.02</v>
          </cell>
          <cell r="AT137">
            <v>0.02</v>
          </cell>
          <cell r="AU137">
            <v>0.02</v>
          </cell>
          <cell r="AV137">
            <v>4.4999999999999998E-2</v>
          </cell>
          <cell r="AW137">
            <v>4.4999999999999998E-2</v>
          </cell>
          <cell r="AX137">
            <v>0.04</v>
          </cell>
          <cell r="AY137">
            <v>4.4999999999999998E-2</v>
          </cell>
          <cell r="AZ137">
            <v>0.03</v>
          </cell>
          <cell r="BA137">
            <v>0.03</v>
          </cell>
          <cell r="BB137">
            <v>0.03</v>
          </cell>
          <cell r="BC137">
            <v>0.03</v>
          </cell>
          <cell r="BD137">
            <v>0.04</v>
          </cell>
          <cell r="BE137">
            <v>4.4999999999999998E-2</v>
          </cell>
          <cell r="BF137">
            <v>4.4999999999999998E-2</v>
          </cell>
          <cell r="BG137">
            <v>0.04</v>
          </cell>
          <cell r="BH137">
            <v>0.02</v>
          </cell>
          <cell r="BI137">
            <v>0.02</v>
          </cell>
          <cell r="BJ137">
            <v>0.02</v>
          </cell>
          <cell r="BK137">
            <v>0.02</v>
          </cell>
          <cell r="BL137">
            <v>0.02</v>
          </cell>
          <cell r="BM137">
            <v>0.02</v>
          </cell>
          <cell r="BN137">
            <v>0.02</v>
          </cell>
          <cell r="BO137">
            <v>0.02</v>
          </cell>
          <cell r="BP137">
            <v>0.02</v>
          </cell>
          <cell r="BQ137">
            <v>0.02</v>
          </cell>
          <cell r="BR137">
            <v>0.02</v>
          </cell>
          <cell r="BS137">
            <v>0.02</v>
          </cell>
          <cell r="BT137" t="str">
            <v>CFE</v>
          </cell>
          <cell r="BU137" t="str">
            <v>INT</v>
          </cell>
          <cell r="BV137">
            <v>3057</v>
          </cell>
          <cell r="BX137">
            <v>37.44064382306437</v>
          </cell>
          <cell r="BY137">
            <v>0</v>
          </cell>
          <cell r="BZ137">
            <v>0</v>
          </cell>
          <cell r="CB137">
            <v>510.06220000000002</v>
          </cell>
          <cell r="CC137">
            <v>526</v>
          </cell>
          <cell r="CD137">
            <v>526</v>
          </cell>
          <cell r="CL137">
            <v>31.139200000000002</v>
          </cell>
          <cell r="CM137">
            <v>31.139200000000002</v>
          </cell>
          <cell r="CN137">
            <v>2020</v>
          </cell>
        </row>
        <row r="138">
          <cell r="A138">
            <v>1</v>
          </cell>
          <cell r="B138">
            <v>9</v>
          </cell>
          <cell r="D138">
            <v>5517</v>
          </cell>
          <cell r="F138" t="str">
            <v>Electricidad de Oriente</v>
          </cell>
          <cell r="H138" t="str">
            <v>HID</v>
          </cell>
          <cell r="I138">
            <v>18</v>
          </cell>
          <cell r="J138">
            <v>18</v>
          </cell>
          <cell r="K138" t="str">
            <v>Sep</v>
          </cell>
          <cell r="L138">
            <v>2013</v>
          </cell>
          <cell r="M138" t="str">
            <v>ORI</v>
          </cell>
          <cell r="N138" t="str">
            <v>TEMASCAL</v>
          </cell>
          <cell r="O138" t="str">
            <v>HID</v>
          </cell>
          <cell r="P138">
            <v>41518</v>
          </cell>
          <cell r="Q138">
            <v>0</v>
          </cell>
          <cell r="R138">
            <v>0</v>
          </cell>
          <cell r="S138">
            <v>18</v>
          </cell>
          <cell r="T138">
            <v>0</v>
          </cell>
          <cell r="V138" t="str">
            <v>S</v>
          </cell>
          <cell r="W138" t="str">
            <v>OAX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 t="str">
            <v>A</v>
          </cell>
          <cell r="BU138" t="str">
            <v>INT</v>
          </cell>
          <cell r="BV138">
            <v>5517</v>
          </cell>
          <cell r="BX138">
            <v>0</v>
          </cell>
          <cell r="BZ138">
            <v>0</v>
          </cell>
          <cell r="CB138">
            <v>18</v>
          </cell>
          <cell r="CC138">
            <v>18</v>
          </cell>
          <cell r="CD138">
            <v>18</v>
          </cell>
          <cell r="CL138">
            <v>0</v>
          </cell>
          <cell r="CM138">
            <v>0</v>
          </cell>
          <cell r="CN138">
            <v>2013</v>
          </cell>
        </row>
        <row r="139">
          <cell r="A139">
            <v>1</v>
          </cell>
          <cell r="B139">
            <v>4</v>
          </cell>
          <cell r="D139">
            <v>987</v>
          </cell>
          <cell r="F139" t="str">
            <v>Eólica VI</v>
          </cell>
          <cell r="H139" t="str">
            <v>EOL</v>
          </cell>
          <cell r="I139">
            <v>200</v>
          </cell>
          <cell r="J139">
            <v>200</v>
          </cell>
          <cell r="K139" t="str">
            <v>Abr</v>
          </cell>
          <cell r="L139">
            <v>2026</v>
          </cell>
          <cell r="M139" t="str">
            <v>NTE</v>
          </cell>
          <cell r="N139" t="str">
            <v>LAGUNA</v>
          </cell>
          <cell r="O139" t="str">
            <v>EOL</v>
          </cell>
          <cell r="P139">
            <v>46113</v>
          </cell>
          <cell r="Q139">
            <v>0</v>
          </cell>
          <cell r="R139">
            <v>10.64</v>
          </cell>
          <cell r="S139">
            <v>20</v>
          </cell>
          <cell r="T139">
            <v>1.3806706114398574E-2</v>
          </cell>
          <cell r="V139" t="str">
            <v>S</v>
          </cell>
          <cell r="W139" t="str">
            <v>OAX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0.53200000000000003</v>
          </cell>
          <cell r="AK139">
            <v>0.53200000000000003</v>
          </cell>
          <cell r="AL139">
            <v>0.53200000000000003</v>
          </cell>
          <cell r="AM139">
            <v>0.53200000000000003</v>
          </cell>
          <cell r="AN139">
            <v>0.53200000000000003</v>
          </cell>
          <cell r="AO139">
            <v>0.53200000000000003</v>
          </cell>
          <cell r="AP139">
            <v>0.53200000000000003</v>
          </cell>
          <cell r="AQ139">
            <v>0.53200000000000003</v>
          </cell>
          <cell r="AR139">
            <v>0.53200000000000003</v>
          </cell>
          <cell r="AS139">
            <v>0.53200000000000003</v>
          </cell>
          <cell r="AT139">
            <v>0.53200000000000003</v>
          </cell>
          <cell r="AU139">
            <v>0.53200000000000003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0.53200000000000003</v>
          </cell>
          <cell r="BI139">
            <v>0.53200000000000003</v>
          </cell>
          <cell r="BJ139">
            <v>0.53200000000000003</v>
          </cell>
          <cell r="BK139">
            <v>0.53200000000000003</v>
          </cell>
          <cell r="BL139">
            <v>0.53200000000000003</v>
          </cell>
          <cell r="BM139">
            <v>0.53200000000000003</v>
          </cell>
          <cell r="BN139">
            <v>0.53200000000000003</v>
          </cell>
          <cell r="BO139">
            <v>0.53200000000000003</v>
          </cell>
          <cell r="BP139">
            <v>0.53200000000000003</v>
          </cell>
          <cell r="BQ139">
            <v>0.53200000000000003</v>
          </cell>
          <cell r="BR139">
            <v>0.53200000000000003</v>
          </cell>
          <cell r="BS139">
            <v>0.53200000000000003</v>
          </cell>
          <cell r="BT139" t="str">
            <v>CFE</v>
          </cell>
          <cell r="BU139" t="str">
            <v>INT</v>
          </cell>
          <cell r="BV139">
            <v>987</v>
          </cell>
          <cell r="BX139">
            <v>0</v>
          </cell>
          <cell r="BY139">
            <v>0.9</v>
          </cell>
          <cell r="BZ139">
            <v>180</v>
          </cell>
          <cell r="CB139">
            <v>197.23865877712029</v>
          </cell>
          <cell r="CC139">
            <v>200</v>
          </cell>
          <cell r="CD139">
            <v>200</v>
          </cell>
          <cell r="CL139">
            <v>0</v>
          </cell>
          <cell r="CM139">
            <v>0</v>
          </cell>
          <cell r="CN139">
            <v>2026</v>
          </cell>
        </row>
        <row r="140">
          <cell r="A140">
            <v>1</v>
          </cell>
          <cell r="B140">
            <v>12</v>
          </cell>
          <cell r="D140">
            <v>5427</v>
          </cell>
          <cell r="F140" t="str">
            <v>Eólica los altos SAPI de CV</v>
          </cell>
          <cell r="H140" t="str">
            <v>EOL</v>
          </cell>
          <cell r="I140">
            <v>50.44</v>
          </cell>
          <cell r="J140">
            <v>50.44</v>
          </cell>
          <cell r="K140" t="str">
            <v>Dic</v>
          </cell>
          <cell r="L140">
            <v>2013</v>
          </cell>
          <cell r="M140" t="str">
            <v>OCC</v>
          </cell>
          <cell r="N140" t="str">
            <v>GUADALAJA</v>
          </cell>
          <cell r="O140" t="str">
            <v>EOL</v>
          </cell>
          <cell r="P140">
            <v>41609</v>
          </cell>
          <cell r="Q140">
            <v>0</v>
          </cell>
          <cell r="R140">
            <v>0</v>
          </cell>
          <cell r="S140">
            <v>5.0439999999999969</v>
          </cell>
          <cell r="T140">
            <v>0</v>
          </cell>
          <cell r="V140" t="str">
            <v>S</v>
          </cell>
          <cell r="W140" t="str">
            <v>JAL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 t="str">
            <v>A</v>
          </cell>
          <cell r="BU140" t="str">
            <v>INT</v>
          </cell>
          <cell r="BV140">
            <v>5427</v>
          </cell>
          <cell r="BX140">
            <v>0</v>
          </cell>
          <cell r="BY140">
            <v>0.9</v>
          </cell>
          <cell r="BZ140">
            <v>45.396000000000001</v>
          </cell>
          <cell r="CB140">
            <v>50.44</v>
          </cell>
          <cell r="CC140">
            <v>50.44</v>
          </cell>
          <cell r="CD140">
            <v>50.44</v>
          </cell>
          <cell r="CL140">
            <v>0</v>
          </cell>
          <cell r="CM140">
            <v>0</v>
          </cell>
          <cell r="CN140">
            <v>2013</v>
          </cell>
        </row>
        <row r="141">
          <cell r="A141">
            <v>1</v>
          </cell>
          <cell r="B141">
            <v>2</v>
          </cell>
          <cell r="D141">
            <v>5367</v>
          </cell>
          <cell r="F141" t="str">
            <v>Parques eólicos de México SA de CV (segunda etapa)</v>
          </cell>
          <cell r="H141" t="str">
            <v>EOL</v>
          </cell>
          <cell r="I141">
            <v>20</v>
          </cell>
          <cell r="J141">
            <v>20</v>
          </cell>
          <cell r="K141" t="str">
            <v>Feb</v>
          </cell>
          <cell r="L141">
            <v>2014</v>
          </cell>
          <cell r="M141" t="str">
            <v>ORI</v>
          </cell>
          <cell r="N141" t="str">
            <v>TEMASCAL</v>
          </cell>
          <cell r="O141" t="str">
            <v>EOL</v>
          </cell>
          <cell r="P141">
            <v>41671</v>
          </cell>
          <cell r="Q141">
            <v>0</v>
          </cell>
          <cell r="R141">
            <v>0</v>
          </cell>
          <cell r="S141">
            <v>2</v>
          </cell>
          <cell r="T141">
            <v>0</v>
          </cell>
          <cell r="V141" t="str">
            <v>S</v>
          </cell>
          <cell r="W141" t="str">
            <v>OAX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 t="str">
            <v>A</v>
          </cell>
          <cell r="BU141" t="str">
            <v>INT</v>
          </cell>
          <cell r="BV141">
            <v>5367</v>
          </cell>
          <cell r="BX141">
            <v>0</v>
          </cell>
          <cell r="BY141">
            <v>0.9</v>
          </cell>
          <cell r="BZ141">
            <v>18</v>
          </cell>
          <cell r="CB141">
            <v>20</v>
          </cell>
          <cell r="CC141">
            <v>20</v>
          </cell>
          <cell r="CD141">
            <v>20</v>
          </cell>
          <cell r="CL141">
            <v>0</v>
          </cell>
          <cell r="CM141">
            <v>0</v>
          </cell>
          <cell r="CN141">
            <v>2014</v>
          </cell>
        </row>
        <row r="142">
          <cell r="A142">
            <v>1</v>
          </cell>
          <cell r="B142">
            <v>12</v>
          </cell>
          <cell r="D142">
            <v>5067</v>
          </cell>
          <cell r="F142" t="str">
            <v>Energía Alterna Istmeña (Prenal)</v>
          </cell>
          <cell r="H142" t="str">
            <v>EOL</v>
          </cell>
          <cell r="I142">
            <v>215.9</v>
          </cell>
          <cell r="J142">
            <v>215.9</v>
          </cell>
          <cell r="K142" t="str">
            <v>Dic</v>
          </cell>
          <cell r="L142">
            <v>2014</v>
          </cell>
          <cell r="M142" t="str">
            <v>ORI</v>
          </cell>
          <cell r="N142" t="str">
            <v>TEMASCAL</v>
          </cell>
          <cell r="O142" t="str">
            <v>EOL</v>
          </cell>
          <cell r="P142">
            <v>41974</v>
          </cell>
          <cell r="Q142">
            <v>0</v>
          </cell>
          <cell r="R142">
            <v>0</v>
          </cell>
          <cell r="S142">
            <v>21.590000000000003</v>
          </cell>
          <cell r="T142">
            <v>0</v>
          </cell>
          <cell r="V142" t="str">
            <v>S</v>
          </cell>
          <cell r="W142" t="str">
            <v>OAX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 t="str">
            <v>A</v>
          </cell>
          <cell r="BU142" t="str">
            <v>INT</v>
          </cell>
          <cell r="BV142">
            <v>5067</v>
          </cell>
          <cell r="BX142">
            <v>0</v>
          </cell>
          <cell r="BY142">
            <v>0.9</v>
          </cell>
          <cell r="BZ142">
            <v>194.31</v>
          </cell>
          <cell r="CB142">
            <v>215.9</v>
          </cell>
          <cell r="CC142">
            <v>215.9</v>
          </cell>
          <cell r="CD142">
            <v>215.9</v>
          </cell>
          <cell r="CL142">
            <v>0</v>
          </cell>
          <cell r="CM142">
            <v>0</v>
          </cell>
          <cell r="CN142">
            <v>2014</v>
          </cell>
        </row>
        <row r="143">
          <cell r="A143">
            <v>1</v>
          </cell>
          <cell r="B143">
            <v>4</v>
          </cell>
          <cell r="D143">
            <v>627</v>
          </cell>
          <cell r="F143" t="str">
            <v>Eólica VII</v>
          </cell>
          <cell r="H143" t="str">
            <v>EOL</v>
          </cell>
          <cell r="I143">
            <v>200</v>
          </cell>
          <cell r="J143">
            <v>200</v>
          </cell>
          <cell r="K143" t="str">
            <v>Abr</v>
          </cell>
          <cell r="L143">
            <v>2027</v>
          </cell>
          <cell r="M143" t="str">
            <v>NTE</v>
          </cell>
          <cell r="N143" t="str">
            <v>LAGUNA</v>
          </cell>
          <cell r="O143" t="str">
            <v>EOL</v>
          </cell>
          <cell r="P143">
            <v>46478</v>
          </cell>
          <cell r="Q143">
            <v>0</v>
          </cell>
          <cell r="R143">
            <v>10.64</v>
          </cell>
          <cell r="S143">
            <v>20</v>
          </cell>
          <cell r="T143">
            <v>1.3806706114398574E-2</v>
          </cell>
          <cell r="V143" t="str">
            <v>S</v>
          </cell>
          <cell r="W143" t="str">
            <v>OAX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0.53200000000000003</v>
          </cell>
          <cell r="AK143">
            <v>0.53200000000000003</v>
          </cell>
          <cell r="AL143">
            <v>0.53200000000000003</v>
          </cell>
          <cell r="AM143">
            <v>0.53200000000000003</v>
          </cell>
          <cell r="AN143">
            <v>0.53200000000000003</v>
          </cell>
          <cell r="AO143">
            <v>0.53200000000000003</v>
          </cell>
          <cell r="AP143">
            <v>0.53200000000000003</v>
          </cell>
          <cell r="AQ143">
            <v>0.53200000000000003</v>
          </cell>
          <cell r="AR143">
            <v>0.53200000000000003</v>
          </cell>
          <cell r="AS143">
            <v>0.53200000000000003</v>
          </cell>
          <cell r="AT143">
            <v>0.53200000000000003</v>
          </cell>
          <cell r="AU143">
            <v>0.53200000000000003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0.53200000000000003</v>
          </cell>
          <cell r="BI143">
            <v>0.53200000000000003</v>
          </cell>
          <cell r="BJ143">
            <v>0.53200000000000003</v>
          </cell>
          <cell r="BK143">
            <v>0.53200000000000003</v>
          </cell>
          <cell r="BL143">
            <v>0.53200000000000003</v>
          </cell>
          <cell r="BM143">
            <v>0.53200000000000003</v>
          </cell>
          <cell r="BN143">
            <v>0.53200000000000003</v>
          </cell>
          <cell r="BO143">
            <v>0.53200000000000003</v>
          </cell>
          <cell r="BP143">
            <v>0.53200000000000003</v>
          </cell>
          <cell r="BQ143">
            <v>0.53200000000000003</v>
          </cell>
          <cell r="BR143">
            <v>0.53200000000000003</v>
          </cell>
          <cell r="BS143">
            <v>0.53200000000000003</v>
          </cell>
          <cell r="BT143" t="str">
            <v>CFE</v>
          </cell>
          <cell r="BU143" t="str">
            <v>INT</v>
          </cell>
          <cell r="BV143">
            <v>627</v>
          </cell>
          <cell r="BX143">
            <v>0</v>
          </cell>
          <cell r="BY143">
            <v>0.9</v>
          </cell>
          <cell r="BZ143">
            <v>180</v>
          </cell>
          <cell r="CB143">
            <v>197.23865877712029</v>
          </cell>
          <cell r="CC143">
            <v>200</v>
          </cell>
          <cell r="CD143">
            <v>200</v>
          </cell>
          <cell r="CL143">
            <v>0</v>
          </cell>
          <cell r="CM143">
            <v>0</v>
          </cell>
          <cell r="CN143">
            <v>2027</v>
          </cell>
        </row>
        <row r="144">
          <cell r="A144">
            <v>1</v>
          </cell>
          <cell r="B144">
            <v>11</v>
          </cell>
          <cell r="D144">
            <v>5457</v>
          </cell>
          <cell r="F144" t="str">
            <v>Eoliatec del Pacífico 1a Etapa</v>
          </cell>
          <cell r="H144" t="str">
            <v>EOL</v>
          </cell>
          <cell r="I144">
            <v>80.040000000000006</v>
          </cell>
          <cell r="J144">
            <v>80.040000000000006</v>
          </cell>
          <cell r="K144" t="str">
            <v>Nov</v>
          </cell>
          <cell r="L144">
            <v>2013</v>
          </cell>
          <cell r="M144" t="str">
            <v>ORI</v>
          </cell>
          <cell r="N144" t="str">
            <v>TEMASCAL</v>
          </cell>
          <cell r="O144" t="str">
            <v>EOL</v>
          </cell>
          <cell r="P144">
            <v>41579</v>
          </cell>
          <cell r="Q144">
            <v>0</v>
          </cell>
          <cell r="R144">
            <v>0</v>
          </cell>
          <cell r="S144">
            <v>8.0040000000000049</v>
          </cell>
          <cell r="T144">
            <v>0</v>
          </cell>
          <cell r="V144" t="str">
            <v>S</v>
          </cell>
          <cell r="W144" t="str">
            <v>OAX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 t="str">
            <v>A</v>
          </cell>
          <cell r="BU144" t="str">
            <v>INT</v>
          </cell>
          <cell r="BV144">
            <v>5457</v>
          </cell>
          <cell r="BX144">
            <v>0</v>
          </cell>
          <cell r="BY144">
            <v>0.9</v>
          </cell>
          <cell r="BZ144">
            <v>72.036000000000001</v>
          </cell>
          <cell r="CB144">
            <v>80.040000000000006</v>
          </cell>
          <cell r="CC144">
            <v>80.040000000000006</v>
          </cell>
          <cell r="CD144">
            <v>80.040000000000006</v>
          </cell>
          <cell r="CL144">
            <v>0</v>
          </cell>
          <cell r="CM144">
            <v>0</v>
          </cell>
          <cell r="CN144">
            <v>2013</v>
          </cell>
        </row>
        <row r="145">
          <cell r="A145">
            <v>1</v>
          </cell>
          <cell r="B145">
            <v>4</v>
          </cell>
          <cell r="D145">
            <v>267</v>
          </cell>
          <cell r="F145" t="str">
            <v>Eólica VIII</v>
          </cell>
          <cell r="H145" t="str">
            <v>EOL</v>
          </cell>
          <cell r="I145">
            <v>200</v>
          </cell>
          <cell r="J145">
            <v>200</v>
          </cell>
          <cell r="K145" t="str">
            <v>Abr</v>
          </cell>
          <cell r="L145">
            <v>2028</v>
          </cell>
          <cell r="M145" t="str">
            <v>NTE</v>
          </cell>
          <cell r="N145" t="str">
            <v>LAGUNA</v>
          </cell>
          <cell r="O145" t="str">
            <v>EOL</v>
          </cell>
          <cell r="P145">
            <v>46844</v>
          </cell>
          <cell r="Q145">
            <v>0</v>
          </cell>
          <cell r="R145">
            <v>10.64</v>
          </cell>
          <cell r="S145">
            <v>20</v>
          </cell>
          <cell r="T145">
            <v>1.3806706114398574E-2</v>
          </cell>
          <cell r="V145" t="str">
            <v>S</v>
          </cell>
          <cell r="W145" t="str">
            <v>OAX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0.53200000000000003</v>
          </cell>
          <cell r="AK145">
            <v>0.53200000000000003</v>
          </cell>
          <cell r="AL145">
            <v>0.53200000000000003</v>
          </cell>
          <cell r="AM145">
            <v>0.53200000000000003</v>
          </cell>
          <cell r="AN145">
            <v>0.53200000000000003</v>
          </cell>
          <cell r="AO145">
            <v>0.53200000000000003</v>
          </cell>
          <cell r="AP145">
            <v>0.53200000000000003</v>
          </cell>
          <cell r="AQ145">
            <v>0.53200000000000003</v>
          </cell>
          <cell r="AR145">
            <v>0.53200000000000003</v>
          </cell>
          <cell r="AS145">
            <v>0.53200000000000003</v>
          </cell>
          <cell r="AT145">
            <v>0.53200000000000003</v>
          </cell>
          <cell r="AU145">
            <v>0.53200000000000003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0.53200000000000003</v>
          </cell>
          <cell r="BI145">
            <v>0.53200000000000003</v>
          </cell>
          <cell r="BJ145">
            <v>0.53200000000000003</v>
          </cell>
          <cell r="BK145">
            <v>0.53200000000000003</v>
          </cell>
          <cell r="BL145">
            <v>0.53200000000000003</v>
          </cell>
          <cell r="BM145">
            <v>0.53200000000000003</v>
          </cell>
          <cell r="BN145">
            <v>0.53200000000000003</v>
          </cell>
          <cell r="BO145">
            <v>0.53200000000000003</v>
          </cell>
          <cell r="BP145">
            <v>0.53200000000000003</v>
          </cell>
          <cell r="BQ145">
            <v>0.53200000000000003</v>
          </cell>
          <cell r="BR145">
            <v>0.53200000000000003</v>
          </cell>
          <cell r="BS145">
            <v>0.53200000000000003</v>
          </cell>
          <cell r="BT145" t="str">
            <v>CFE</v>
          </cell>
          <cell r="BU145" t="str">
            <v>INT</v>
          </cell>
          <cell r="BV145">
            <v>267</v>
          </cell>
          <cell r="BX145">
            <v>0</v>
          </cell>
          <cell r="BY145">
            <v>0.9</v>
          </cell>
          <cell r="BZ145">
            <v>180</v>
          </cell>
          <cell r="CB145">
            <v>197.23865877712029</v>
          </cell>
          <cell r="CC145">
            <v>200</v>
          </cell>
          <cell r="CD145">
            <v>200</v>
          </cell>
          <cell r="CL145">
            <v>0</v>
          </cell>
          <cell r="CM145">
            <v>0</v>
          </cell>
          <cell r="CN145">
            <v>2028</v>
          </cell>
        </row>
        <row r="146">
          <cell r="A146">
            <v>1</v>
          </cell>
          <cell r="B146">
            <v>9</v>
          </cell>
          <cell r="D146">
            <v>5157</v>
          </cell>
          <cell r="F146" t="str">
            <v>MPG Rumorosa, SAPI de CV</v>
          </cell>
          <cell r="H146" t="str">
            <v>EOL</v>
          </cell>
          <cell r="I146">
            <v>72</v>
          </cell>
          <cell r="J146">
            <v>72</v>
          </cell>
          <cell r="K146" t="str">
            <v>Sep</v>
          </cell>
          <cell r="L146">
            <v>2014</v>
          </cell>
          <cell r="M146" t="str">
            <v>BC</v>
          </cell>
          <cell r="N146" t="str">
            <v>MEXICALI</v>
          </cell>
          <cell r="O146" t="str">
            <v>EOL</v>
          </cell>
          <cell r="P146">
            <v>41883</v>
          </cell>
          <cell r="Q146">
            <v>0</v>
          </cell>
          <cell r="R146">
            <v>0</v>
          </cell>
          <cell r="S146">
            <v>7.2000000000000028</v>
          </cell>
          <cell r="T146">
            <v>0</v>
          </cell>
          <cell r="V146" t="str">
            <v>N</v>
          </cell>
          <cell r="W146" t="str">
            <v>BC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 t="str">
            <v>A</v>
          </cell>
          <cell r="BU146" t="str">
            <v>BC</v>
          </cell>
          <cell r="BV146">
            <v>5157</v>
          </cell>
          <cell r="BX146">
            <v>0</v>
          </cell>
          <cell r="BY146">
            <v>0.9</v>
          </cell>
          <cell r="BZ146">
            <v>64.8</v>
          </cell>
          <cell r="CB146">
            <v>72</v>
          </cell>
          <cell r="CC146">
            <v>72</v>
          </cell>
          <cell r="CD146">
            <v>72</v>
          </cell>
          <cell r="CL146">
            <v>0</v>
          </cell>
          <cell r="CM146">
            <v>0</v>
          </cell>
          <cell r="CN146">
            <v>2014</v>
          </cell>
        </row>
        <row r="147">
          <cell r="A147">
            <v>1</v>
          </cell>
          <cell r="B147">
            <v>1</v>
          </cell>
          <cell r="D147">
            <v>5757</v>
          </cell>
          <cell r="F147" t="str">
            <v>Pemex Lázaro Cárdenas</v>
          </cell>
          <cell r="H147" t="str">
            <v>TG</v>
          </cell>
          <cell r="I147">
            <v>-5.2</v>
          </cell>
          <cell r="J147">
            <v>-5.2</v>
          </cell>
          <cell r="K147" t="str">
            <v>Ene</v>
          </cell>
          <cell r="L147">
            <v>2013</v>
          </cell>
          <cell r="M147" t="str">
            <v>ORI</v>
          </cell>
          <cell r="N147" t="str">
            <v>COATZACOA</v>
          </cell>
          <cell r="O147" t="str">
            <v>TER</v>
          </cell>
          <cell r="P147">
            <v>41275</v>
          </cell>
          <cell r="Q147">
            <v>0</v>
          </cell>
          <cell r="R147">
            <v>0</v>
          </cell>
          <cell r="S147">
            <v>-5.2</v>
          </cell>
          <cell r="T147">
            <v>0</v>
          </cell>
          <cell r="V147" t="str">
            <v>S</v>
          </cell>
          <cell r="W147" t="str">
            <v>VER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 t="str">
            <v>A</v>
          </cell>
          <cell r="BU147" t="str">
            <v>INT</v>
          </cell>
          <cell r="BV147">
            <v>5757</v>
          </cell>
          <cell r="BX147">
            <v>0</v>
          </cell>
          <cell r="BZ147">
            <v>0</v>
          </cell>
          <cell r="CB147">
            <v>-5.2</v>
          </cell>
          <cell r="CC147">
            <v>-5.2</v>
          </cell>
          <cell r="CD147">
            <v>-5.2</v>
          </cell>
          <cell r="CL147">
            <v>0</v>
          </cell>
          <cell r="CM147">
            <v>0</v>
          </cell>
          <cell r="CN147">
            <v>2013</v>
          </cell>
        </row>
        <row r="148">
          <cell r="A148">
            <v>1</v>
          </cell>
          <cell r="B148">
            <v>12</v>
          </cell>
          <cell r="D148">
            <v>5427</v>
          </cell>
          <cell r="F148" t="str">
            <v>SEDENA (primera etapa)</v>
          </cell>
          <cell r="H148" t="str">
            <v>EOL</v>
          </cell>
          <cell r="I148">
            <v>15.04</v>
          </cell>
          <cell r="J148">
            <v>15.04</v>
          </cell>
          <cell r="K148" t="str">
            <v>Dic</v>
          </cell>
          <cell r="L148">
            <v>2013</v>
          </cell>
          <cell r="M148" t="str">
            <v>ORI</v>
          </cell>
          <cell r="N148" t="str">
            <v>TEMASCAL</v>
          </cell>
          <cell r="O148" t="str">
            <v>EOL</v>
          </cell>
          <cell r="P148">
            <v>41609</v>
          </cell>
          <cell r="Q148">
            <v>0</v>
          </cell>
          <cell r="R148">
            <v>0</v>
          </cell>
          <cell r="S148">
            <v>1.5039999999999996</v>
          </cell>
          <cell r="T148">
            <v>0</v>
          </cell>
          <cell r="V148" t="str">
            <v>S</v>
          </cell>
          <cell r="W148" t="str">
            <v>OAX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 t="str">
            <v>A</v>
          </cell>
          <cell r="BU148" t="str">
            <v>INT</v>
          </cell>
          <cell r="BV148">
            <v>5427</v>
          </cell>
          <cell r="BX148">
            <v>0</v>
          </cell>
          <cell r="BY148">
            <v>0.9</v>
          </cell>
          <cell r="BZ148">
            <v>13.536</v>
          </cell>
          <cell r="CB148">
            <v>15.04</v>
          </cell>
          <cell r="CC148">
            <v>15.04</v>
          </cell>
          <cell r="CD148">
            <v>15.04</v>
          </cell>
          <cell r="CL148">
            <v>0</v>
          </cell>
          <cell r="CM148">
            <v>0</v>
          </cell>
          <cell r="CN148">
            <v>2013</v>
          </cell>
        </row>
        <row r="149">
          <cell r="A149">
            <v>1</v>
          </cell>
          <cell r="B149">
            <v>12</v>
          </cell>
          <cell r="D149">
            <v>5067</v>
          </cell>
          <cell r="F149" t="str">
            <v>Fuerza y Energía BII HIOXO (UF)</v>
          </cell>
          <cell r="H149" t="str">
            <v>EOL</v>
          </cell>
          <cell r="I149">
            <v>227.5</v>
          </cell>
          <cell r="J149">
            <v>227.5</v>
          </cell>
          <cell r="K149" t="str">
            <v>Dic</v>
          </cell>
          <cell r="L149">
            <v>2014</v>
          </cell>
          <cell r="M149" t="str">
            <v>ORI</v>
          </cell>
          <cell r="N149" t="str">
            <v>TEMASCAL</v>
          </cell>
          <cell r="O149" t="str">
            <v>EOL</v>
          </cell>
          <cell r="P149">
            <v>41974</v>
          </cell>
          <cell r="Q149">
            <v>0</v>
          </cell>
          <cell r="R149">
            <v>0</v>
          </cell>
          <cell r="S149">
            <v>22.75</v>
          </cell>
          <cell r="T149">
            <v>0</v>
          </cell>
          <cell r="V149" t="str">
            <v>S</v>
          </cell>
          <cell r="W149" t="str">
            <v>OAX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 t="str">
            <v>A</v>
          </cell>
          <cell r="BU149" t="str">
            <v>INT</v>
          </cell>
          <cell r="BV149">
            <v>5067</v>
          </cell>
          <cell r="BX149">
            <v>0</v>
          </cell>
          <cell r="BY149">
            <v>0.9</v>
          </cell>
          <cell r="BZ149">
            <v>204.75</v>
          </cell>
          <cell r="CB149">
            <v>227.5</v>
          </cell>
          <cell r="CC149">
            <v>227.5</v>
          </cell>
          <cell r="CD149">
            <v>227.5</v>
          </cell>
          <cell r="CL149">
            <v>0</v>
          </cell>
          <cell r="CM149">
            <v>0</v>
          </cell>
          <cell r="CN149">
            <v>2014</v>
          </cell>
        </row>
        <row r="150">
          <cell r="A150">
            <v>1</v>
          </cell>
          <cell r="B150">
            <v>1</v>
          </cell>
          <cell r="D150">
            <v>5757</v>
          </cell>
          <cell r="F150" t="str">
            <v>Pemex Independencia</v>
          </cell>
          <cell r="H150" t="str">
            <v>TG</v>
          </cell>
          <cell r="I150">
            <v>-54</v>
          </cell>
          <cell r="J150">
            <v>-54</v>
          </cell>
          <cell r="K150" t="str">
            <v>Ene</v>
          </cell>
          <cell r="L150">
            <v>2013</v>
          </cell>
          <cell r="M150" t="str">
            <v>ORI</v>
          </cell>
          <cell r="N150" t="str">
            <v>PUEBLA</v>
          </cell>
          <cell r="O150" t="str">
            <v>TER</v>
          </cell>
          <cell r="P150">
            <v>41275</v>
          </cell>
          <cell r="Q150">
            <v>0</v>
          </cell>
          <cell r="R150">
            <v>0</v>
          </cell>
          <cell r="S150">
            <v>-54</v>
          </cell>
          <cell r="T150">
            <v>0</v>
          </cell>
          <cell r="V150" t="str">
            <v>S</v>
          </cell>
          <cell r="W150" t="str">
            <v>PUE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 t="str">
            <v>A</v>
          </cell>
          <cell r="BU150" t="str">
            <v>INT</v>
          </cell>
          <cell r="BV150">
            <v>5757</v>
          </cell>
          <cell r="BX150">
            <v>0</v>
          </cell>
          <cell r="BZ150">
            <v>0</v>
          </cell>
          <cell r="CB150">
            <v>-54</v>
          </cell>
          <cell r="CC150">
            <v>-54</v>
          </cell>
          <cell r="CD150">
            <v>-54</v>
          </cell>
          <cell r="CL150">
            <v>0</v>
          </cell>
          <cell r="CM150">
            <v>0</v>
          </cell>
          <cell r="CN150">
            <v>2013</v>
          </cell>
        </row>
        <row r="151">
          <cell r="A151">
            <v>1</v>
          </cell>
          <cell r="B151">
            <v>5</v>
          </cell>
          <cell r="D151">
            <v>3837</v>
          </cell>
          <cell r="F151" t="str">
            <v>Sureste I Fase I</v>
          </cell>
          <cell r="H151" t="str">
            <v>EOL</v>
          </cell>
          <cell r="I151">
            <v>202.8</v>
          </cell>
          <cell r="J151">
            <v>202.8</v>
          </cell>
          <cell r="K151" t="str">
            <v>May</v>
          </cell>
          <cell r="L151">
            <v>2018</v>
          </cell>
          <cell r="M151" t="str">
            <v>ORI</v>
          </cell>
          <cell r="N151" t="str">
            <v>TEMASCAL</v>
          </cell>
          <cell r="O151" t="str">
            <v>EOL</v>
          </cell>
          <cell r="P151">
            <v>43221</v>
          </cell>
          <cell r="Q151">
            <v>0</v>
          </cell>
          <cell r="R151">
            <v>10.788960000000001</v>
          </cell>
          <cell r="S151">
            <v>20.28</v>
          </cell>
          <cell r="T151">
            <v>1.3806706114398574E-2</v>
          </cell>
          <cell r="V151" t="str">
            <v>S</v>
          </cell>
          <cell r="W151" t="str">
            <v>OAX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0.53200000000000003</v>
          </cell>
          <cell r="AK151">
            <v>0.53200000000000003</v>
          </cell>
          <cell r="AL151">
            <v>0.53200000000000003</v>
          </cell>
          <cell r="AM151">
            <v>0.53200000000000003</v>
          </cell>
          <cell r="AN151">
            <v>0.53200000000000003</v>
          </cell>
          <cell r="AO151">
            <v>0.53200000000000003</v>
          </cell>
          <cell r="AP151">
            <v>0.53200000000000003</v>
          </cell>
          <cell r="AQ151">
            <v>0.53200000000000003</v>
          </cell>
          <cell r="AR151">
            <v>0.53200000000000003</v>
          </cell>
          <cell r="AS151">
            <v>0.53200000000000003</v>
          </cell>
          <cell r="AT151">
            <v>0.53200000000000003</v>
          </cell>
          <cell r="AU151">
            <v>0.53200000000000003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0.53200000000000003</v>
          </cell>
          <cell r="BI151">
            <v>0.53200000000000003</v>
          </cell>
          <cell r="BJ151">
            <v>0.53200000000000003</v>
          </cell>
          <cell r="BK151">
            <v>0.53200000000000003</v>
          </cell>
          <cell r="BL151">
            <v>0.53200000000000003</v>
          </cell>
          <cell r="BM151">
            <v>0.53200000000000003</v>
          </cell>
          <cell r="BN151">
            <v>0.53200000000000003</v>
          </cell>
          <cell r="BO151">
            <v>0.53200000000000003</v>
          </cell>
          <cell r="BP151">
            <v>0.53200000000000003</v>
          </cell>
          <cell r="BQ151">
            <v>0.53200000000000003</v>
          </cell>
          <cell r="BR151">
            <v>0.53200000000000003</v>
          </cell>
          <cell r="BS151">
            <v>0.53200000000000003</v>
          </cell>
          <cell r="BT151" t="str">
            <v>PEE</v>
          </cell>
          <cell r="BU151" t="str">
            <v>INT</v>
          </cell>
          <cell r="BV151">
            <v>3837</v>
          </cell>
          <cell r="BX151">
            <v>0</v>
          </cell>
          <cell r="BY151">
            <v>0.9</v>
          </cell>
          <cell r="BZ151">
            <v>182.52</v>
          </cell>
          <cell r="CB151">
            <v>199.99999999999997</v>
          </cell>
          <cell r="CC151">
            <v>202.8</v>
          </cell>
          <cell r="CD151">
            <v>202.8</v>
          </cell>
          <cell r="CL151">
            <v>0</v>
          </cell>
          <cell r="CM151">
            <v>0</v>
          </cell>
          <cell r="CN151">
            <v>2018</v>
          </cell>
        </row>
        <row r="152">
          <cell r="A152">
            <v>1</v>
          </cell>
          <cell r="B152">
            <v>1</v>
          </cell>
          <cell r="D152">
            <v>5757</v>
          </cell>
          <cell r="F152" t="str">
            <v>Pemex Cactus</v>
          </cell>
          <cell r="H152" t="str">
            <v>TG</v>
          </cell>
          <cell r="I152">
            <v>-27</v>
          </cell>
          <cell r="J152">
            <v>-27</v>
          </cell>
          <cell r="K152" t="str">
            <v>Ene</v>
          </cell>
          <cell r="L152">
            <v>2013</v>
          </cell>
          <cell r="M152" t="str">
            <v>ORI</v>
          </cell>
          <cell r="N152" t="str">
            <v>TABASCO</v>
          </cell>
          <cell r="O152" t="str">
            <v>TER</v>
          </cell>
          <cell r="P152">
            <v>41275</v>
          </cell>
          <cell r="Q152">
            <v>0</v>
          </cell>
          <cell r="R152">
            <v>0</v>
          </cell>
          <cell r="S152">
            <v>-27</v>
          </cell>
          <cell r="T152">
            <v>0</v>
          </cell>
          <cell r="V152" t="str">
            <v>S</v>
          </cell>
          <cell r="W152" t="str">
            <v>VER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 t="str">
            <v>A</v>
          </cell>
          <cell r="BU152" t="str">
            <v>INT</v>
          </cell>
          <cell r="BV152">
            <v>5757</v>
          </cell>
          <cell r="BX152">
            <v>0</v>
          </cell>
          <cell r="BZ152">
            <v>0</v>
          </cell>
          <cell r="CB152">
            <v>-27</v>
          </cell>
          <cell r="CC152">
            <v>-27</v>
          </cell>
          <cell r="CD152">
            <v>-27</v>
          </cell>
          <cell r="CL152">
            <v>0</v>
          </cell>
          <cell r="CM152">
            <v>0</v>
          </cell>
          <cell r="CN152">
            <v>2013</v>
          </cell>
        </row>
        <row r="153">
          <cell r="A153">
            <v>1</v>
          </cell>
          <cell r="B153">
            <v>1</v>
          </cell>
          <cell r="D153">
            <v>5757</v>
          </cell>
          <cell r="F153" t="str">
            <v>Pemex Cosoleacaque</v>
          </cell>
          <cell r="H153" t="str">
            <v>TG</v>
          </cell>
          <cell r="I153">
            <v>-17</v>
          </cell>
          <cell r="J153">
            <v>-17</v>
          </cell>
          <cell r="K153" t="str">
            <v>Ene</v>
          </cell>
          <cell r="L153">
            <v>2013</v>
          </cell>
          <cell r="M153" t="str">
            <v>ORI</v>
          </cell>
          <cell r="N153" t="str">
            <v>VERACRUZ</v>
          </cell>
          <cell r="O153" t="str">
            <v>TER</v>
          </cell>
          <cell r="P153">
            <v>41275</v>
          </cell>
          <cell r="Q153">
            <v>0</v>
          </cell>
          <cell r="R153">
            <v>0</v>
          </cell>
          <cell r="S153">
            <v>-17</v>
          </cell>
          <cell r="T153">
            <v>0</v>
          </cell>
          <cell r="V153" t="str">
            <v>S</v>
          </cell>
          <cell r="W153" t="str">
            <v>VER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 t="str">
            <v>A</v>
          </cell>
          <cell r="BU153" t="str">
            <v>INT</v>
          </cell>
          <cell r="BV153">
            <v>5757</v>
          </cell>
          <cell r="BX153">
            <v>0</v>
          </cell>
          <cell r="BZ153">
            <v>0</v>
          </cell>
          <cell r="CB153">
            <v>-17</v>
          </cell>
          <cell r="CC153">
            <v>-17</v>
          </cell>
          <cell r="CD153">
            <v>-17</v>
          </cell>
          <cell r="CL153">
            <v>0</v>
          </cell>
          <cell r="CM153">
            <v>0</v>
          </cell>
          <cell r="CN153">
            <v>2013</v>
          </cell>
        </row>
        <row r="154">
          <cell r="A154">
            <v>1</v>
          </cell>
          <cell r="B154">
            <v>1</v>
          </cell>
          <cell r="D154">
            <v>5757</v>
          </cell>
          <cell r="F154" t="str">
            <v>Pemex Pajaritos</v>
          </cell>
          <cell r="H154" t="str">
            <v>TG</v>
          </cell>
          <cell r="I154">
            <v>-15.5</v>
          </cell>
          <cell r="J154">
            <v>-15.5</v>
          </cell>
          <cell r="K154" t="str">
            <v>Ene</v>
          </cell>
          <cell r="L154">
            <v>2013</v>
          </cell>
          <cell r="M154" t="str">
            <v>ORI</v>
          </cell>
          <cell r="N154" t="str">
            <v>COATZACOA</v>
          </cell>
          <cell r="O154" t="str">
            <v>TER</v>
          </cell>
          <cell r="P154">
            <v>41275</v>
          </cell>
          <cell r="Q154">
            <v>0</v>
          </cell>
          <cell r="R154">
            <v>0</v>
          </cell>
          <cell r="S154">
            <v>-15.5</v>
          </cell>
          <cell r="T154">
            <v>0</v>
          </cell>
          <cell r="V154" t="str">
            <v>S</v>
          </cell>
          <cell r="W154" t="str">
            <v>VER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 t="str">
            <v>A</v>
          </cell>
          <cell r="BU154" t="str">
            <v>INT</v>
          </cell>
          <cell r="BV154">
            <v>5757</v>
          </cell>
          <cell r="BX154">
            <v>0</v>
          </cell>
          <cell r="BZ154">
            <v>0</v>
          </cell>
          <cell r="CB154">
            <v>-15.5</v>
          </cell>
          <cell r="CC154">
            <v>-15.5</v>
          </cell>
          <cell r="CD154">
            <v>-15.5</v>
          </cell>
          <cell r="CL154">
            <v>0</v>
          </cell>
          <cell r="CM154">
            <v>0</v>
          </cell>
          <cell r="CN154">
            <v>2013</v>
          </cell>
        </row>
        <row r="155">
          <cell r="A155">
            <v>1</v>
          </cell>
          <cell r="B155">
            <v>1</v>
          </cell>
          <cell r="D155">
            <v>5757</v>
          </cell>
          <cell r="F155" t="str">
            <v>Pemex Escolin</v>
          </cell>
          <cell r="H155" t="str">
            <v>TG</v>
          </cell>
          <cell r="I155">
            <v>-28</v>
          </cell>
          <cell r="J155">
            <v>-28</v>
          </cell>
          <cell r="K155" t="str">
            <v>Ene</v>
          </cell>
          <cell r="L155">
            <v>2013</v>
          </cell>
          <cell r="M155" t="str">
            <v>ORI</v>
          </cell>
          <cell r="N155" t="str">
            <v>VERACRUZ</v>
          </cell>
          <cell r="O155" t="str">
            <v>TER</v>
          </cell>
          <cell r="P155">
            <v>41275</v>
          </cell>
          <cell r="Q155">
            <v>0</v>
          </cell>
          <cell r="R155">
            <v>0</v>
          </cell>
          <cell r="S155">
            <v>-28</v>
          </cell>
          <cell r="T155">
            <v>0</v>
          </cell>
          <cell r="V155" t="str">
            <v>S</v>
          </cell>
          <cell r="W155" t="str">
            <v>VER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 t="str">
            <v>A</v>
          </cell>
          <cell r="BU155" t="str">
            <v>INT</v>
          </cell>
          <cell r="BV155">
            <v>5757</v>
          </cell>
          <cell r="BX155">
            <v>0</v>
          </cell>
          <cell r="CB155">
            <v>-28</v>
          </cell>
          <cell r="CC155">
            <v>-28</v>
          </cell>
          <cell r="CD155">
            <v>-28</v>
          </cell>
          <cell r="CL155">
            <v>0</v>
          </cell>
          <cell r="CM155">
            <v>0</v>
          </cell>
          <cell r="CN155">
            <v>2013</v>
          </cell>
        </row>
        <row r="156">
          <cell r="A156">
            <v>1</v>
          </cell>
          <cell r="B156">
            <v>1</v>
          </cell>
          <cell r="D156">
            <v>5757</v>
          </cell>
          <cell r="F156" t="str">
            <v>Pemex La Venta</v>
          </cell>
          <cell r="H156" t="str">
            <v>TG</v>
          </cell>
          <cell r="I156">
            <v>-14</v>
          </cell>
          <cell r="J156">
            <v>-14</v>
          </cell>
          <cell r="K156" t="str">
            <v>Ene</v>
          </cell>
          <cell r="L156">
            <v>2013</v>
          </cell>
          <cell r="M156" t="str">
            <v>ORI</v>
          </cell>
          <cell r="N156" t="str">
            <v>TABASCO</v>
          </cell>
          <cell r="O156" t="str">
            <v>TER</v>
          </cell>
          <cell r="P156">
            <v>41275</v>
          </cell>
          <cell r="Q156">
            <v>0</v>
          </cell>
          <cell r="R156">
            <v>0</v>
          </cell>
          <cell r="S156">
            <v>-14</v>
          </cell>
          <cell r="T156">
            <v>0</v>
          </cell>
          <cell r="V156" t="str">
            <v>S</v>
          </cell>
          <cell r="W156" t="str">
            <v>VER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 t="str">
            <v>A</v>
          </cell>
          <cell r="BU156" t="str">
            <v>INT</v>
          </cell>
          <cell r="BV156">
            <v>5757</v>
          </cell>
          <cell r="BX156">
            <v>0</v>
          </cell>
          <cell r="CB156">
            <v>-14</v>
          </cell>
          <cell r="CC156">
            <v>-14</v>
          </cell>
          <cell r="CD156">
            <v>-14</v>
          </cell>
          <cell r="CL156">
            <v>0</v>
          </cell>
          <cell r="CM156">
            <v>0</v>
          </cell>
          <cell r="CN156">
            <v>2013</v>
          </cell>
        </row>
        <row r="157">
          <cell r="A157">
            <v>1</v>
          </cell>
          <cell r="B157">
            <v>12</v>
          </cell>
          <cell r="D157">
            <v>4707</v>
          </cell>
          <cell r="F157" t="str">
            <v>Genermex SA de CV</v>
          </cell>
          <cell r="H157" t="str">
            <v>CC</v>
          </cell>
          <cell r="I157">
            <v>120</v>
          </cell>
          <cell r="J157">
            <v>120</v>
          </cell>
          <cell r="K157" t="str">
            <v>Dic</v>
          </cell>
          <cell r="L157">
            <v>2015</v>
          </cell>
          <cell r="M157" t="str">
            <v>NES</v>
          </cell>
          <cell r="N157" t="str">
            <v>MONTERREY</v>
          </cell>
          <cell r="O157" t="str">
            <v>TER</v>
          </cell>
          <cell r="P157">
            <v>42339</v>
          </cell>
          <cell r="Q157">
            <v>0</v>
          </cell>
          <cell r="R157">
            <v>0</v>
          </cell>
          <cell r="S157">
            <v>120</v>
          </cell>
          <cell r="T157">
            <v>0</v>
          </cell>
          <cell r="V157" t="str">
            <v>N</v>
          </cell>
          <cell r="W157" t="str">
            <v>NL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 t="str">
            <v>A</v>
          </cell>
          <cell r="BU157" t="str">
            <v>INT</v>
          </cell>
          <cell r="BV157">
            <v>4707</v>
          </cell>
          <cell r="BX157">
            <v>0</v>
          </cell>
          <cell r="BY157">
            <v>0</v>
          </cell>
          <cell r="CB157">
            <v>120</v>
          </cell>
          <cell r="CC157">
            <v>120</v>
          </cell>
          <cell r="CD157">
            <v>120</v>
          </cell>
          <cell r="CL157">
            <v>0</v>
          </cell>
          <cell r="CM157">
            <v>0</v>
          </cell>
          <cell r="CN157">
            <v>2015</v>
          </cell>
        </row>
        <row r="158">
          <cell r="A158">
            <v>1</v>
          </cell>
          <cell r="B158">
            <v>1</v>
          </cell>
          <cell r="D158">
            <v>5757</v>
          </cell>
          <cell r="F158" t="str">
            <v>Pemex Petroquimica Morelos</v>
          </cell>
          <cell r="H158" t="str">
            <v>TG</v>
          </cell>
          <cell r="I158">
            <v>-25.6</v>
          </cell>
          <cell r="J158">
            <v>-25.6</v>
          </cell>
          <cell r="K158" t="str">
            <v>Ene</v>
          </cell>
          <cell r="L158">
            <v>2013</v>
          </cell>
          <cell r="M158" t="str">
            <v>ORI</v>
          </cell>
          <cell r="N158" t="str">
            <v>VERACRUZ</v>
          </cell>
          <cell r="O158" t="str">
            <v>TER</v>
          </cell>
          <cell r="P158">
            <v>41275</v>
          </cell>
          <cell r="Q158">
            <v>0</v>
          </cell>
          <cell r="R158">
            <v>0</v>
          </cell>
          <cell r="S158">
            <v>-25.6</v>
          </cell>
          <cell r="T158">
            <v>0</v>
          </cell>
          <cell r="V158" t="str">
            <v>S</v>
          </cell>
          <cell r="W158" t="str">
            <v>VER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 t="str">
            <v>A</v>
          </cell>
          <cell r="BU158" t="str">
            <v>INT</v>
          </cell>
          <cell r="BV158">
            <v>5757</v>
          </cell>
          <cell r="BX158">
            <v>0</v>
          </cell>
          <cell r="BZ158">
            <v>0</v>
          </cell>
          <cell r="CB158">
            <v>-25.6</v>
          </cell>
          <cell r="CC158">
            <v>-25.6</v>
          </cell>
          <cell r="CD158">
            <v>-25.6</v>
          </cell>
          <cell r="CL158">
            <v>0</v>
          </cell>
          <cell r="CM158">
            <v>0</v>
          </cell>
          <cell r="CN158">
            <v>2013</v>
          </cell>
        </row>
        <row r="159">
          <cell r="A159">
            <v>1</v>
          </cell>
          <cell r="B159">
            <v>12</v>
          </cell>
          <cell r="D159">
            <v>5427</v>
          </cell>
          <cell r="F159" t="str">
            <v>Conztanza energética SA de CV</v>
          </cell>
          <cell r="H159" t="str">
            <v>HID</v>
          </cell>
          <cell r="I159">
            <v>16.940000000000001</v>
          </cell>
          <cell r="J159">
            <v>16.940000000000001</v>
          </cell>
          <cell r="K159" t="str">
            <v>Dic</v>
          </cell>
          <cell r="L159">
            <v>2013</v>
          </cell>
          <cell r="M159" t="str">
            <v>ORI</v>
          </cell>
          <cell r="N159" t="str">
            <v>VERACRUZ</v>
          </cell>
          <cell r="O159" t="str">
            <v>HID</v>
          </cell>
          <cell r="P159">
            <v>41609</v>
          </cell>
          <cell r="Q159">
            <v>0</v>
          </cell>
          <cell r="R159">
            <v>0</v>
          </cell>
          <cell r="S159">
            <v>15.902911802030451</v>
          </cell>
          <cell r="T159">
            <v>0</v>
          </cell>
          <cell r="V159" t="str">
            <v>S</v>
          </cell>
          <cell r="W159" t="str">
            <v>JAL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 t="str">
            <v>A</v>
          </cell>
          <cell r="BU159" t="str">
            <v>INT</v>
          </cell>
          <cell r="BV159">
            <v>5427</v>
          </cell>
          <cell r="BX159">
            <v>0</v>
          </cell>
          <cell r="BY159">
            <v>6.1221263162311114E-2</v>
          </cell>
          <cell r="BZ159">
            <v>1.0370881979695503</v>
          </cell>
          <cell r="CB159">
            <v>16.940000000000001</v>
          </cell>
          <cell r="CC159">
            <v>16.940000000000001</v>
          </cell>
          <cell r="CD159">
            <v>16.940000000000001</v>
          </cell>
          <cell r="CL159">
            <v>0</v>
          </cell>
          <cell r="CM159">
            <v>0</v>
          </cell>
          <cell r="CN159">
            <v>2013</v>
          </cell>
        </row>
        <row r="160">
          <cell r="A160">
            <v>1</v>
          </cell>
          <cell r="B160">
            <v>8</v>
          </cell>
          <cell r="D160">
            <v>5187</v>
          </cell>
          <cell r="F160" t="str">
            <v>Ventika SA de CV</v>
          </cell>
          <cell r="H160" t="str">
            <v>EOL</v>
          </cell>
          <cell r="I160">
            <v>126</v>
          </cell>
          <cell r="J160">
            <v>126</v>
          </cell>
          <cell r="K160" t="str">
            <v>Ago</v>
          </cell>
          <cell r="L160">
            <v>2014</v>
          </cell>
          <cell r="M160" t="str">
            <v>NES</v>
          </cell>
          <cell r="N160" t="str">
            <v>REYNOSA</v>
          </cell>
          <cell r="O160" t="str">
            <v>EOL</v>
          </cell>
          <cell r="P160">
            <v>41852</v>
          </cell>
          <cell r="Q160">
            <v>0</v>
          </cell>
          <cell r="R160">
            <v>0</v>
          </cell>
          <cell r="S160">
            <v>12.599999999999994</v>
          </cell>
          <cell r="T160">
            <v>0</v>
          </cell>
          <cell r="V160" t="str">
            <v>N</v>
          </cell>
          <cell r="W160" t="str">
            <v>NL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 t="str">
            <v>A</v>
          </cell>
          <cell r="BU160" t="str">
            <v>INT</v>
          </cell>
          <cell r="BV160">
            <v>5187</v>
          </cell>
          <cell r="BX160">
            <v>0</v>
          </cell>
          <cell r="BY160">
            <v>0.9</v>
          </cell>
          <cell r="BZ160">
            <v>113.4</v>
          </cell>
          <cell r="CB160">
            <v>126</v>
          </cell>
          <cell r="CC160">
            <v>126</v>
          </cell>
          <cell r="CD160">
            <v>126</v>
          </cell>
          <cell r="CL160">
            <v>0</v>
          </cell>
          <cell r="CM160">
            <v>0</v>
          </cell>
          <cell r="CN160">
            <v>2014</v>
          </cell>
        </row>
        <row r="161">
          <cell r="A161">
            <v>1</v>
          </cell>
          <cell r="B161">
            <v>4</v>
          </cell>
          <cell r="D161">
            <v>5667</v>
          </cell>
          <cell r="F161" t="str">
            <v>Nuevo Pemex</v>
          </cell>
          <cell r="H161" t="str">
            <v>NGL</v>
          </cell>
          <cell r="I161">
            <v>260</v>
          </cell>
          <cell r="J161">
            <v>260</v>
          </cell>
          <cell r="K161" t="str">
            <v>Abr</v>
          </cell>
          <cell r="L161">
            <v>2013</v>
          </cell>
          <cell r="M161" t="str">
            <v>ORI</v>
          </cell>
          <cell r="N161" t="str">
            <v>TABASCO</v>
          </cell>
          <cell r="O161" t="str">
            <v>TER</v>
          </cell>
          <cell r="P161">
            <v>41365</v>
          </cell>
          <cell r="Q161">
            <v>0</v>
          </cell>
          <cell r="R161">
            <v>0</v>
          </cell>
          <cell r="S161">
            <v>260</v>
          </cell>
          <cell r="T161">
            <v>0</v>
          </cell>
          <cell r="V161" t="str">
            <v>S</v>
          </cell>
          <cell r="W161" t="str">
            <v>TAB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 t="str">
            <v>A</v>
          </cell>
          <cell r="BU161" t="str">
            <v>INT</v>
          </cell>
          <cell r="BV161">
            <v>5667</v>
          </cell>
          <cell r="BX161">
            <v>0</v>
          </cell>
          <cell r="BZ161">
            <v>0</v>
          </cell>
          <cell r="CB161">
            <v>260</v>
          </cell>
          <cell r="CC161">
            <v>260</v>
          </cell>
          <cell r="CD161">
            <v>260</v>
          </cell>
          <cell r="CL161">
            <v>0</v>
          </cell>
          <cell r="CM161">
            <v>0</v>
          </cell>
          <cell r="CN161">
            <v>2013</v>
          </cell>
        </row>
        <row r="162">
          <cell r="A162">
            <v>1</v>
          </cell>
          <cell r="B162">
            <v>1</v>
          </cell>
          <cell r="D162">
            <v>5757</v>
          </cell>
          <cell r="F162" t="str">
            <v xml:space="preserve">CD Pemex </v>
          </cell>
          <cell r="H162" t="str">
            <v>TG</v>
          </cell>
          <cell r="I162">
            <v>-20.3</v>
          </cell>
          <cell r="J162">
            <v>-20.3</v>
          </cell>
          <cell r="K162" t="str">
            <v>Ene</v>
          </cell>
          <cell r="L162">
            <v>2013</v>
          </cell>
          <cell r="M162" t="str">
            <v>ORI</v>
          </cell>
          <cell r="N162" t="str">
            <v>TABASCO</v>
          </cell>
          <cell r="O162" t="str">
            <v>TER</v>
          </cell>
          <cell r="P162">
            <v>41275</v>
          </cell>
          <cell r="Q162">
            <v>0</v>
          </cell>
          <cell r="R162">
            <v>0</v>
          </cell>
          <cell r="S162">
            <v>-20.3</v>
          </cell>
          <cell r="T162">
            <v>0</v>
          </cell>
          <cell r="V162" t="str">
            <v>S</v>
          </cell>
          <cell r="W162" t="str">
            <v>TAB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 t="str">
            <v>A</v>
          </cell>
          <cell r="BU162" t="str">
            <v>INT</v>
          </cell>
          <cell r="BV162">
            <v>5757</v>
          </cell>
          <cell r="BX162">
            <v>0</v>
          </cell>
          <cell r="BZ162">
            <v>0</v>
          </cell>
          <cell r="CB162">
            <v>-20.3</v>
          </cell>
          <cell r="CC162">
            <v>-20.3</v>
          </cell>
          <cell r="CD162">
            <v>-20.3</v>
          </cell>
          <cell r="CL162">
            <v>0</v>
          </cell>
          <cell r="CM162">
            <v>0</v>
          </cell>
          <cell r="CN162">
            <v>2013</v>
          </cell>
        </row>
        <row r="163">
          <cell r="A163">
            <v>1</v>
          </cell>
          <cell r="B163">
            <v>1</v>
          </cell>
          <cell r="D163">
            <v>5757</v>
          </cell>
          <cell r="F163" t="str">
            <v>Pemex Ref A. Dovalí</v>
          </cell>
          <cell r="H163" t="str">
            <v>TG</v>
          </cell>
          <cell r="I163">
            <v>-2.1</v>
          </cell>
          <cell r="J163">
            <v>-2.1</v>
          </cell>
          <cell r="K163" t="str">
            <v>Ene</v>
          </cell>
          <cell r="L163">
            <v>2013</v>
          </cell>
          <cell r="M163" t="str">
            <v>ORI</v>
          </cell>
          <cell r="N163" t="str">
            <v>GRIJALVA</v>
          </cell>
          <cell r="O163" t="str">
            <v>TER</v>
          </cell>
          <cell r="P163">
            <v>41275</v>
          </cell>
          <cell r="Q163">
            <v>0</v>
          </cell>
          <cell r="R163">
            <v>0</v>
          </cell>
          <cell r="S163">
            <v>-2.1</v>
          </cell>
          <cell r="T163">
            <v>0</v>
          </cell>
          <cell r="V163" t="str">
            <v>S</v>
          </cell>
          <cell r="W163" t="str">
            <v>OAX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 t="str">
            <v>A</v>
          </cell>
          <cell r="BU163" t="str">
            <v>INT</v>
          </cell>
          <cell r="BV163">
            <v>5757</v>
          </cell>
          <cell r="BX163">
            <v>0</v>
          </cell>
          <cell r="BZ163">
            <v>0</v>
          </cell>
          <cell r="CB163">
            <v>-2.1</v>
          </cell>
          <cell r="CC163">
            <v>-2.1</v>
          </cell>
          <cell r="CD163">
            <v>-2.1</v>
          </cell>
          <cell r="CL163">
            <v>0</v>
          </cell>
          <cell r="CM163">
            <v>0</v>
          </cell>
          <cell r="CN163">
            <v>2013</v>
          </cell>
        </row>
        <row r="164">
          <cell r="A164">
            <v>1</v>
          </cell>
          <cell r="B164">
            <v>0</v>
          </cell>
          <cell r="D164" t="e">
            <v>#NUM!</v>
          </cell>
          <cell r="M164" t="str">
            <v>ORI</v>
          </cell>
          <cell r="N164" t="str">
            <v>PUEBLA</v>
          </cell>
          <cell r="O164" t="str">
            <v>TER</v>
          </cell>
          <cell r="P164" t="e">
            <v>#NUM!</v>
          </cell>
          <cell r="R164">
            <v>0</v>
          </cell>
          <cell r="T164">
            <v>6.7164179104477612E-2</v>
          </cell>
          <cell r="V164" t="str">
            <v>S</v>
          </cell>
          <cell r="W164" t="str">
            <v>PUE</v>
          </cell>
          <cell r="X164">
            <v>6.2699999999999992E-2</v>
          </cell>
          <cell r="Y164">
            <v>6.2699999999999992E-2</v>
          </cell>
          <cell r="Z164">
            <v>5.7799999999999997E-2</v>
          </cell>
          <cell r="AA164">
            <v>6.2699999999999992E-2</v>
          </cell>
          <cell r="AB164">
            <v>4.8000000000000001E-2</v>
          </cell>
          <cell r="AC164">
            <v>4.8000000000000001E-2</v>
          </cell>
          <cell r="AD164">
            <v>4.8000000000000001E-2</v>
          </cell>
          <cell r="AE164">
            <v>4.8000000000000001E-2</v>
          </cell>
          <cell r="AF164">
            <v>5.7799999999999997E-2</v>
          </cell>
          <cell r="AG164">
            <v>6.2699999999999992E-2</v>
          </cell>
          <cell r="AH164">
            <v>6.2699999999999992E-2</v>
          </cell>
          <cell r="AI164">
            <v>5.7799999999999997E-2</v>
          </cell>
          <cell r="AJ164">
            <v>2.0299999999999999E-2</v>
          </cell>
          <cell r="AK164">
            <v>2.0299999999999999E-2</v>
          </cell>
          <cell r="AL164">
            <v>2.0299999999999999E-2</v>
          </cell>
          <cell r="AM164">
            <v>2.0299999999999999E-2</v>
          </cell>
          <cell r="AN164">
            <v>2.0299999999999999E-2</v>
          </cell>
          <cell r="AO164">
            <v>2.0299999999999999E-2</v>
          </cell>
          <cell r="AP164">
            <v>2.0299999999999999E-2</v>
          </cell>
          <cell r="AQ164">
            <v>2.0299999999999999E-2</v>
          </cell>
          <cell r="AR164">
            <v>2.0299999999999999E-2</v>
          </cell>
          <cell r="AS164">
            <v>2.0299999999999999E-2</v>
          </cell>
          <cell r="AT164">
            <v>2.0299999999999999E-2</v>
          </cell>
          <cell r="AU164">
            <v>2.0299999999999999E-2</v>
          </cell>
          <cell r="AV164">
            <v>6.2699999999999992E-2</v>
          </cell>
          <cell r="AW164">
            <v>6.2699999999999992E-2</v>
          </cell>
          <cell r="AX164">
            <v>5.7799999999999997E-2</v>
          </cell>
          <cell r="AY164">
            <v>6.2699999999999992E-2</v>
          </cell>
          <cell r="AZ164">
            <v>4.8000000000000001E-2</v>
          </cell>
          <cell r="BA164">
            <v>4.8000000000000001E-2</v>
          </cell>
          <cell r="BB164">
            <v>4.8000000000000001E-2</v>
          </cell>
          <cell r="BC164">
            <v>4.8000000000000001E-2</v>
          </cell>
          <cell r="BD164">
            <v>5.7799999999999997E-2</v>
          </cell>
          <cell r="BE164">
            <v>6.2699999999999992E-2</v>
          </cell>
          <cell r="BF164">
            <v>6.2699999999999992E-2</v>
          </cell>
          <cell r="BG164">
            <v>5.7799999999999997E-2</v>
          </cell>
          <cell r="BH164">
            <v>2.0299999999999999E-2</v>
          </cell>
          <cell r="BI164">
            <v>2.0299999999999999E-2</v>
          </cell>
          <cell r="BJ164">
            <v>2.0299999999999999E-2</v>
          </cell>
          <cell r="BK164">
            <v>2.0299999999999999E-2</v>
          </cell>
          <cell r="BL164">
            <v>2.0299999999999999E-2</v>
          </cell>
          <cell r="BM164">
            <v>2.0299999999999999E-2</v>
          </cell>
          <cell r="BN164">
            <v>2.0299999999999999E-2</v>
          </cell>
          <cell r="BO164">
            <v>2.0299999999999999E-2</v>
          </cell>
          <cell r="BP164">
            <v>2.0299999999999999E-2</v>
          </cell>
          <cell r="BQ164">
            <v>2.0299999999999999E-2</v>
          </cell>
          <cell r="BR164">
            <v>2.0299999999999999E-2</v>
          </cell>
          <cell r="BS164">
            <v>2.0299999999999999E-2</v>
          </cell>
          <cell r="BT164" t="str">
            <v>CFE</v>
          </cell>
          <cell r="BU164" t="str">
            <v>INT</v>
          </cell>
          <cell r="BV164" t="e">
            <v>#NUM!</v>
          </cell>
          <cell r="BX164">
            <v>0</v>
          </cell>
          <cell r="BZ164">
            <v>0</v>
          </cell>
          <cell r="CB164">
            <v>0</v>
          </cell>
          <cell r="CL164" t="e">
            <v>#NUM!</v>
          </cell>
          <cell r="CM164" t="e">
            <v>#NUM!</v>
          </cell>
          <cell r="CN164">
            <v>0</v>
          </cell>
        </row>
        <row r="165">
          <cell r="A165">
            <v>1</v>
          </cell>
          <cell r="B165">
            <v>1</v>
          </cell>
          <cell r="D165">
            <v>5757</v>
          </cell>
          <cell r="F165" t="str">
            <v>Pemex Salamanca</v>
          </cell>
          <cell r="H165" t="str">
            <v>TG</v>
          </cell>
          <cell r="I165">
            <v>-1.5</v>
          </cell>
          <cell r="J165">
            <v>-1.5</v>
          </cell>
          <cell r="K165" t="str">
            <v>Ene</v>
          </cell>
          <cell r="L165">
            <v>2013</v>
          </cell>
          <cell r="M165" t="str">
            <v>OCC</v>
          </cell>
          <cell r="N165" t="str">
            <v>SALAMANCA</v>
          </cell>
          <cell r="O165" t="str">
            <v>TER</v>
          </cell>
          <cell r="P165">
            <v>41275</v>
          </cell>
          <cell r="Q165">
            <v>0</v>
          </cell>
          <cell r="R165">
            <v>0</v>
          </cell>
          <cell r="S165">
            <v>-1.5</v>
          </cell>
          <cell r="T165">
            <v>0</v>
          </cell>
          <cell r="V165" t="str">
            <v>S</v>
          </cell>
          <cell r="W165" t="str">
            <v>GTO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 t="str">
            <v>A</v>
          </cell>
          <cell r="BU165" t="str">
            <v>INT</v>
          </cell>
          <cell r="BV165">
            <v>5757</v>
          </cell>
          <cell r="BX165">
            <v>0</v>
          </cell>
          <cell r="BZ165">
            <v>0</v>
          </cell>
          <cell r="CB165">
            <v>-1.5</v>
          </cell>
          <cell r="CC165">
            <v>-1.5</v>
          </cell>
          <cell r="CD165">
            <v>-1.5</v>
          </cell>
          <cell r="CL165">
            <v>0</v>
          </cell>
          <cell r="CM165">
            <v>0</v>
          </cell>
          <cell r="CN165">
            <v>2013</v>
          </cell>
        </row>
        <row r="166">
          <cell r="A166">
            <v>1</v>
          </cell>
          <cell r="B166">
            <v>8</v>
          </cell>
          <cell r="D166">
            <v>5187</v>
          </cell>
          <cell r="F166" t="str">
            <v>Ventika II SA de CV</v>
          </cell>
          <cell r="H166" t="str">
            <v>EOL</v>
          </cell>
          <cell r="I166">
            <v>126</v>
          </cell>
          <cell r="J166">
            <v>126</v>
          </cell>
          <cell r="K166" t="str">
            <v>Ago</v>
          </cell>
          <cell r="L166">
            <v>2014</v>
          </cell>
          <cell r="M166" t="str">
            <v>NES</v>
          </cell>
          <cell r="N166" t="str">
            <v>REYNOSA</v>
          </cell>
          <cell r="O166" t="str">
            <v>EOL</v>
          </cell>
          <cell r="P166">
            <v>41852</v>
          </cell>
          <cell r="Q166">
            <v>0</v>
          </cell>
          <cell r="R166">
            <v>0</v>
          </cell>
          <cell r="S166">
            <v>12.599999999999994</v>
          </cell>
          <cell r="T166">
            <v>0</v>
          </cell>
          <cell r="V166" t="str">
            <v>N</v>
          </cell>
          <cell r="W166" t="str">
            <v>NL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 t="str">
            <v>A</v>
          </cell>
          <cell r="BU166" t="str">
            <v>INT</v>
          </cell>
          <cell r="BV166">
            <v>5187</v>
          </cell>
          <cell r="BX166">
            <v>0</v>
          </cell>
          <cell r="BY166">
            <v>0.9</v>
          </cell>
          <cell r="BZ166">
            <v>113.4</v>
          </cell>
          <cell r="CB166">
            <v>126</v>
          </cell>
          <cell r="CC166">
            <v>126</v>
          </cell>
          <cell r="CD166">
            <v>126</v>
          </cell>
          <cell r="CL166">
            <v>0</v>
          </cell>
          <cell r="CM166">
            <v>0</v>
          </cell>
          <cell r="CN166">
            <v>2014</v>
          </cell>
        </row>
        <row r="167">
          <cell r="A167">
            <v>1</v>
          </cell>
          <cell r="B167">
            <v>7</v>
          </cell>
          <cell r="D167">
            <v>4137</v>
          </cell>
          <cell r="F167" t="str">
            <v>RM CCC Tula PAQ 2</v>
          </cell>
          <cell r="H167" t="str">
            <v>CC</v>
          </cell>
          <cell r="I167">
            <v>37.9</v>
          </cell>
          <cell r="J167">
            <v>37.9</v>
          </cell>
          <cell r="K167" t="str">
            <v>Jul</v>
          </cell>
          <cell r="L167">
            <v>2017</v>
          </cell>
          <cell r="M167" t="str">
            <v>CEN</v>
          </cell>
          <cell r="N167" t="str">
            <v>CENTRAL</v>
          </cell>
          <cell r="O167" t="str">
            <v>TER</v>
          </cell>
          <cell r="P167">
            <v>42917</v>
          </cell>
          <cell r="Q167">
            <v>2.2436799999999999</v>
          </cell>
          <cell r="R167">
            <v>0.75800000000000001</v>
          </cell>
          <cell r="S167">
            <v>32.958600606665136</v>
          </cell>
          <cell r="T167">
            <v>3.2099999999999997E-2</v>
          </cell>
          <cell r="V167" t="str">
            <v>S</v>
          </cell>
          <cell r="W167" t="str">
            <v>MEX</v>
          </cell>
          <cell r="X167">
            <v>4.4999999999999998E-2</v>
          </cell>
          <cell r="Y167">
            <v>4.4999999999999998E-2</v>
          </cell>
          <cell r="Z167">
            <v>0.04</v>
          </cell>
          <cell r="AA167">
            <v>4.4999999999999998E-2</v>
          </cell>
          <cell r="AB167">
            <v>0.03</v>
          </cell>
          <cell r="AC167">
            <v>0.03</v>
          </cell>
          <cell r="AD167">
            <v>0.03</v>
          </cell>
          <cell r="AE167">
            <v>0.03</v>
          </cell>
          <cell r="AF167">
            <v>0.04</v>
          </cell>
          <cell r="AG167">
            <v>4.4999999999999998E-2</v>
          </cell>
          <cell r="AH167">
            <v>4.4999999999999998E-2</v>
          </cell>
          <cell r="AI167">
            <v>0.04</v>
          </cell>
          <cell r="AJ167">
            <v>0.02</v>
          </cell>
          <cell r="AK167">
            <v>0.02</v>
          </cell>
          <cell r="AL167">
            <v>0.02</v>
          </cell>
          <cell r="AM167">
            <v>0.02</v>
          </cell>
          <cell r="AN167">
            <v>0.02</v>
          </cell>
          <cell r="AO167">
            <v>0.02</v>
          </cell>
          <cell r="AP167">
            <v>0.02</v>
          </cell>
          <cell r="AQ167">
            <v>0.02</v>
          </cell>
          <cell r="AR167">
            <v>0.02</v>
          </cell>
          <cell r="AS167">
            <v>0.02</v>
          </cell>
          <cell r="AT167">
            <v>0.02</v>
          </cell>
          <cell r="AU167">
            <v>0.02</v>
          </cell>
          <cell r="AV167">
            <v>4.4999999999999998E-2</v>
          </cell>
          <cell r="AW167">
            <v>4.4999999999999998E-2</v>
          </cell>
          <cell r="AX167">
            <v>0.04</v>
          </cell>
          <cell r="AY167">
            <v>4.4999999999999998E-2</v>
          </cell>
          <cell r="AZ167">
            <v>0.03</v>
          </cell>
          <cell r="BA167">
            <v>0.03</v>
          </cell>
          <cell r="BB167">
            <v>0.03</v>
          </cell>
          <cell r="BC167">
            <v>0.03</v>
          </cell>
          <cell r="BD167">
            <v>0.04</v>
          </cell>
          <cell r="BE167">
            <v>4.4999999999999998E-2</v>
          </cell>
          <cell r="BF167">
            <v>4.4999999999999998E-2</v>
          </cell>
          <cell r="BG167">
            <v>0.04</v>
          </cell>
          <cell r="BH167">
            <v>0.02</v>
          </cell>
          <cell r="BI167">
            <v>0.02</v>
          </cell>
          <cell r="BJ167">
            <v>0.02</v>
          </cell>
          <cell r="BK167">
            <v>0.02</v>
          </cell>
          <cell r="BL167">
            <v>0.02</v>
          </cell>
          <cell r="BM167">
            <v>0.02</v>
          </cell>
          <cell r="BN167">
            <v>0.02</v>
          </cell>
          <cell r="BO167">
            <v>0.02</v>
          </cell>
          <cell r="BP167">
            <v>0.02</v>
          </cell>
          <cell r="BQ167">
            <v>0.02</v>
          </cell>
          <cell r="BR167">
            <v>0.02</v>
          </cell>
          <cell r="BS167">
            <v>0.02</v>
          </cell>
          <cell r="BT167" t="str">
            <v>CFE</v>
          </cell>
          <cell r="BU167" t="str">
            <v>INT</v>
          </cell>
          <cell r="BV167">
            <v>4137</v>
          </cell>
          <cell r="BX167">
            <v>2.6977193933348662</v>
          </cell>
          <cell r="BY167">
            <v>0</v>
          </cell>
          <cell r="BZ167">
            <v>0</v>
          </cell>
          <cell r="CA167" t="str">
            <v>C</v>
          </cell>
          <cell r="CB167">
            <v>36.683410000000002</v>
          </cell>
          <cell r="CC167">
            <v>37.9</v>
          </cell>
          <cell r="CD167">
            <v>37.9</v>
          </cell>
          <cell r="CL167">
            <v>2.2436799999999999</v>
          </cell>
          <cell r="CM167">
            <v>2.2436799999999999</v>
          </cell>
          <cell r="CN167">
            <v>2017</v>
          </cell>
        </row>
        <row r="168">
          <cell r="A168">
            <v>1</v>
          </cell>
          <cell r="B168">
            <v>3</v>
          </cell>
          <cell r="D168">
            <v>4977</v>
          </cell>
          <cell r="F168" t="str">
            <v>Poza Rica CC</v>
          </cell>
          <cell r="H168" t="str">
            <v>CC</v>
          </cell>
          <cell r="I168">
            <v>236.8</v>
          </cell>
          <cell r="J168">
            <v>236.8</v>
          </cell>
          <cell r="K168" t="str">
            <v>Mar</v>
          </cell>
          <cell r="L168">
            <v>2015</v>
          </cell>
          <cell r="M168" t="str">
            <v>ORI</v>
          </cell>
          <cell r="N168" t="str">
            <v>VERACRUZ</v>
          </cell>
          <cell r="O168" t="str">
            <v>TER</v>
          </cell>
          <cell r="P168">
            <v>42064</v>
          </cell>
          <cell r="Q168">
            <v>14.018560000000001</v>
          </cell>
          <cell r="R168">
            <v>4.7360000000000007</v>
          </cell>
          <cell r="S168">
            <v>205.92603228649878</v>
          </cell>
          <cell r="T168">
            <v>2.7253668763102673E-2</v>
          </cell>
          <cell r="V168" t="str">
            <v>S</v>
          </cell>
          <cell r="W168" t="str">
            <v>VER</v>
          </cell>
          <cell r="X168">
            <v>0.05</v>
          </cell>
          <cell r="Y168">
            <v>0.05</v>
          </cell>
          <cell r="Z168">
            <v>0.05</v>
          </cell>
          <cell r="AA168">
            <v>0.04</v>
          </cell>
          <cell r="AB168">
            <v>0.03</v>
          </cell>
          <cell r="AC168">
            <v>0.03</v>
          </cell>
          <cell r="AD168">
            <v>0.03</v>
          </cell>
          <cell r="AE168">
            <v>0.03</v>
          </cell>
          <cell r="AF168">
            <v>0.04</v>
          </cell>
          <cell r="AG168">
            <v>0.04</v>
          </cell>
          <cell r="AH168">
            <v>0.04</v>
          </cell>
          <cell r="AI168">
            <v>0.04</v>
          </cell>
          <cell r="AJ168">
            <v>0.02</v>
          </cell>
          <cell r="AK168">
            <v>0.02</v>
          </cell>
          <cell r="AL168">
            <v>0.02</v>
          </cell>
          <cell r="AM168">
            <v>0.02</v>
          </cell>
          <cell r="AN168">
            <v>0.02</v>
          </cell>
          <cell r="AO168">
            <v>0.02</v>
          </cell>
          <cell r="AP168">
            <v>0.02</v>
          </cell>
          <cell r="AQ168">
            <v>0.02</v>
          </cell>
          <cell r="AR168">
            <v>0.02</v>
          </cell>
          <cell r="AS168">
            <v>0.02</v>
          </cell>
          <cell r="AT168">
            <v>0.02</v>
          </cell>
          <cell r="AU168">
            <v>0.02</v>
          </cell>
          <cell r="AV168">
            <v>0.05</v>
          </cell>
          <cell r="AW168">
            <v>0.05</v>
          </cell>
          <cell r="AX168">
            <v>0.05</v>
          </cell>
          <cell r="AY168">
            <v>0.04</v>
          </cell>
          <cell r="AZ168">
            <v>0.03</v>
          </cell>
          <cell r="BA168">
            <v>0.03</v>
          </cell>
          <cell r="BB168">
            <v>0.03</v>
          </cell>
          <cell r="BC168">
            <v>0.03</v>
          </cell>
          <cell r="BD168">
            <v>0.04</v>
          </cell>
          <cell r="BE168">
            <v>0.04</v>
          </cell>
          <cell r="BF168">
            <v>0.04</v>
          </cell>
          <cell r="BG168">
            <v>0.04</v>
          </cell>
          <cell r="BH168">
            <v>0.02</v>
          </cell>
          <cell r="BI168">
            <v>0.02</v>
          </cell>
          <cell r="BJ168">
            <v>0.02</v>
          </cell>
          <cell r="BK168">
            <v>0.02</v>
          </cell>
          <cell r="BL168">
            <v>0.02</v>
          </cell>
          <cell r="BM168">
            <v>0.02</v>
          </cell>
          <cell r="BN168">
            <v>0.02</v>
          </cell>
          <cell r="BO168">
            <v>0.02</v>
          </cell>
          <cell r="BP168">
            <v>0.02</v>
          </cell>
          <cell r="BQ168">
            <v>0.02</v>
          </cell>
          <cell r="BR168">
            <v>0.02</v>
          </cell>
          <cell r="BS168">
            <v>0.02</v>
          </cell>
          <cell r="BT168" t="str">
            <v>CFE</v>
          </cell>
          <cell r="BU168" t="str">
            <v>INT</v>
          </cell>
          <cell r="BV168">
            <v>4977</v>
          </cell>
          <cell r="BX168">
            <v>16.855407713501222</v>
          </cell>
          <cell r="BY168">
            <v>0</v>
          </cell>
          <cell r="BZ168">
            <v>0</v>
          </cell>
          <cell r="CA168" t="str">
            <v>C</v>
          </cell>
          <cell r="CB168">
            <v>230.3463312368973</v>
          </cell>
          <cell r="CC168">
            <v>236.8</v>
          </cell>
          <cell r="CD168">
            <v>236.8</v>
          </cell>
          <cell r="CL168">
            <v>14.018560000000001</v>
          </cell>
          <cell r="CM168">
            <v>14.018560000000001</v>
          </cell>
          <cell r="CN168">
            <v>2015</v>
          </cell>
        </row>
        <row r="169">
          <cell r="A169">
            <v>1</v>
          </cell>
          <cell r="B169">
            <v>11</v>
          </cell>
          <cell r="D169">
            <v>5457</v>
          </cell>
          <cell r="F169" t="str">
            <v>Eoliatec del Istmo (1a Etapa)</v>
          </cell>
          <cell r="H169" t="str">
            <v>EOL</v>
          </cell>
          <cell r="I169">
            <v>22</v>
          </cell>
          <cell r="J169">
            <v>22</v>
          </cell>
          <cell r="K169" t="str">
            <v>Nov</v>
          </cell>
          <cell r="L169">
            <v>2013</v>
          </cell>
          <cell r="M169" t="str">
            <v>ORI</v>
          </cell>
          <cell r="N169" t="str">
            <v>TEMASCAL</v>
          </cell>
          <cell r="O169" t="str">
            <v>EOL</v>
          </cell>
          <cell r="P169">
            <v>41579</v>
          </cell>
          <cell r="Q169">
            <v>0</v>
          </cell>
          <cell r="R169">
            <v>0</v>
          </cell>
          <cell r="S169">
            <v>2.1999999999999993</v>
          </cell>
          <cell r="T169">
            <v>0</v>
          </cell>
          <cell r="V169" t="str">
            <v>S</v>
          </cell>
          <cell r="W169" t="str">
            <v>OAX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 t="str">
            <v>A</v>
          </cell>
          <cell r="BU169" t="str">
            <v>INT</v>
          </cell>
          <cell r="BV169">
            <v>5457</v>
          </cell>
          <cell r="BX169">
            <v>0</v>
          </cell>
          <cell r="BY169">
            <v>0.9</v>
          </cell>
          <cell r="BZ169">
            <v>19.8</v>
          </cell>
          <cell r="CB169">
            <v>22</v>
          </cell>
          <cell r="CC169">
            <v>22</v>
          </cell>
          <cell r="CD169">
            <v>22</v>
          </cell>
          <cell r="CL169">
            <v>0</v>
          </cell>
          <cell r="CM169">
            <v>0</v>
          </cell>
          <cell r="CN169">
            <v>2013</v>
          </cell>
        </row>
        <row r="170">
          <cell r="A170">
            <v>1</v>
          </cell>
          <cell r="B170">
            <v>10</v>
          </cell>
          <cell r="D170">
            <v>5127</v>
          </cell>
          <cell r="F170" t="str">
            <v>Generadora Eléctrica San Rafael</v>
          </cell>
          <cell r="H170" t="str">
            <v>HID</v>
          </cell>
          <cell r="I170">
            <v>28</v>
          </cell>
          <cell r="J170">
            <v>28</v>
          </cell>
          <cell r="K170" t="str">
            <v>Oct</v>
          </cell>
          <cell r="L170">
            <v>2014</v>
          </cell>
          <cell r="M170" t="str">
            <v>OCC</v>
          </cell>
          <cell r="N170" t="str">
            <v>GUADALAJA</v>
          </cell>
          <cell r="O170" t="str">
            <v>HID</v>
          </cell>
          <cell r="P170">
            <v>41913</v>
          </cell>
          <cell r="Q170">
            <v>0</v>
          </cell>
          <cell r="R170">
            <v>0</v>
          </cell>
          <cell r="S170">
            <v>28</v>
          </cell>
          <cell r="T170">
            <v>0</v>
          </cell>
          <cell r="V170" t="str">
            <v>S</v>
          </cell>
          <cell r="W170" t="str">
            <v>NAY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 t="str">
            <v>A</v>
          </cell>
          <cell r="BU170" t="str">
            <v>INT</v>
          </cell>
          <cell r="BV170">
            <v>5127</v>
          </cell>
          <cell r="BX170">
            <v>0</v>
          </cell>
          <cell r="BZ170">
            <v>0</v>
          </cell>
          <cell r="CB170">
            <v>28</v>
          </cell>
          <cell r="CC170">
            <v>28</v>
          </cell>
          <cell r="CD170">
            <v>28</v>
          </cell>
          <cell r="CL170">
            <v>0</v>
          </cell>
          <cell r="CM170">
            <v>0</v>
          </cell>
          <cell r="CN170">
            <v>2014</v>
          </cell>
        </row>
        <row r="171">
          <cell r="A171">
            <v>1</v>
          </cell>
          <cell r="B171">
            <v>12</v>
          </cell>
          <cell r="D171">
            <v>5427</v>
          </cell>
          <cell r="F171" t="str">
            <v>Energía San Pedro</v>
          </cell>
          <cell r="H171" t="str">
            <v>NGL</v>
          </cell>
          <cell r="I171">
            <v>1.54</v>
          </cell>
          <cell r="J171">
            <v>1.54</v>
          </cell>
          <cell r="K171" t="str">
            <v>Dic</v>
          </cell>
          <cell r="L171">
            <v>2013</v>
          </cell>
          <cell r="M171" t="str">
            <v>NES</v>
          </cell>
          <cell r="N171" t="str">
            <v>MONTERREY</v>
          </cell>
          <cell r="O171" t="str">
            <v>TER</v>
          </cell>
          <cell r="P171">
            <v>41609</v>
          </cell>
          <cell r="Q171">
            <v>0</v>
          </cell>
          <cell r="R171">
            <v>0</v>
          </cell>
          <cell r="S171">
            <v>1.54</v>
          </cell>
          <cell r="T171">
            <v>0</v>
          </cell>
          <cell r="V171" t="str">
            <v>N</v>
          </cell>
          <cell r="W171" t="str">
            <v>NL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 t="str">
            <v>A</v>
          </cell>
          <cell r="BU171" t="str">
            <v>INT</v>
          </cell>
          <cell r="BV171">
            <v>5427</v>
          </cell>
          <cell r="BX171">
            <v>0</v>
          </cell>
          <cell r="BZ171">
            <v>0</v>
          </cell>
          <cell r="CB171">
            <v>1.54</v>
          </cell>
          <cell r="CC171">
            <v>1.54</v>
          </cell>
          <cell r="CD171">
            <v>1.54</v>
          </cell>
          <cell r="CL171">
            <v>0</v>
          </cell>
          <cell r="CM171">
            <v>0</v>
          </cell>
          <cell r="CN171">
            <v>2013</v>
          </cell>
        </row>
        <row r="172">
          <cell r="A172">
            <v>1</v>
          </cell>
          <cell r="B172">
            <v>7</v>
          </cell>
          <cell r="D172">
            <v>3777</v>
          </cell>
          <cell r="F172" t="str">
            <v>Chicoasén II</v>
          </cell>
          <cell r="H172" t="str">
            <v>HID</v>
          </cell>
          <cell r="I172">
            <v>240</v>
          </cell>
          <cell r="J172">
            <v>240</v>
          </cell>
          <cell r="K172" t="str">
            <v>Jul</v>
          </cell>
          <cell r="L172">
            <v>2018</v>
          </cell>
          <cell r="M172" t="str">
            <v>ORI</v>
          </cell>
          <cell r="N172" t="str">
            <v>GRIJALVA</v>
          </cell>
          <cell r="O172" t="str">
            <v>HID</v>
          </cell>
          <cell r="P172">
            <v>43282</v>
          </cell>
          <cell r="Q172">
            <v>24.047999999999998</v>
          </cell>
          <cell r="R172">
            <v>1.92</v>
          </cell>
          <cell r="S172">
            <v>201.25889684104533</v>
          </cell>
          <cell r="T172">
            <v>4.444444444444441E-3</v>
          </cell>
          <cell r="V172" t="str">
            <v>S</v>
          </cell>
          <cell r="W172" t="str">
            <v>CHIS</v>
          </cell>
          <cell r="X172">
            <v>0.12179999999999999</v>
          </cell>
          <cell r="Y172">
            <v>0.12179999999999999</v>
          </cell>
          <cell r="Z172">
            <v>0.1002</v>
          </cell>
          <cell r="AA172">
            <v>0.12179999999999999</v>
          </cell>
          <cell r="AB172">
            <v>5.7000000000000002E-2</v>
          </cell>
          <cell r="AC172">
            <v>5.7000000000000002E-2</v>
          </cell>
          <cell r="AD172">
            <v>5.7000000000000002E-2</v>
          </cell>
          <cell r="AE172">
            <v>5.7000000000000002E-2</v>
          </cell>
          <cell r="AF172">
            <v>0.1002</v>
          </cell>
          <cell r="AG172">
            <v>0.12179999999999999</v>
          </cell>
          <cell r="AH172">
            <v>0.12179999999999999</v>
          </cell>
          <cell r="AI172">
            <v>0.1002</v>
          </cell>
          <cell r="AJ172">
            <v>8.0000000000000002E-3</v>
          </cell>
          <cell r="AK172">
            <v>8.0000000000000002E-3</v>
          </cell>
          <cell r="AL172">
            <v>8.0000000000000002E-3</v>
          </cell>
          <cell r="AM172">
            <v>8.0000000000000002E-3</v>
          </cell>
          <cell r="AN172">
            <v>8.0000000000000002E-3</v>
          </cell>
          <cell r="AO172">
            <v>8.0000000000000002E-3</v>
          </cell>
          <cell r="AP172">
            <v>8.0000000000000002E-3</v>
          </cell>
          <cell r="AQ172">
            <v>8.0000000000000002E-3</v>
          </cell>
          <cell r="AR172">
            <v>8.0000000000000002E-3</v>
          </cell>
          <cell r="AS172">
            <v>8.0000000000000002E-3</v>
          </cell>
          <cell r="AT172">
            <v>8.0000000000000002E-3</v>
          </cell>
          <cell r="AU172">
            <v>8.0000000000000002E-3</v>
          </cell>
          <cell r="AV172">
            <v>0.12179999999999999</v>
          </cell>
          <cell r="AW172">
            <v>0.12179999999999999</v>
          </cell>
          <cell r="AX172">
            <v>0.1002</v>
          </cell>
          <cell r="AY172">
            <v>0.12179999999999999</v>
          </cell>
          <cell r="AZ172">
            <v>5.7000000000000002E-2</v>
          </cell>
          <cell r="BA172">
            <v>5.7000000000000002E-2</v>
          </cell>
          <cell r="BB172">
            <v>5.7000000000000002E-2</v>
          </cell>
          <cell r="BC172">
            <v>5.7000000000000002E-2</v>
          </cell>
          <cell r="BD172">
            <v>0.1002</v>
          </cell>
          <cell r="BE172">
            <v>0.12179999999999999</v>
          </cell>
          <cell r="BF172">
            <v>0.12179999999999999</v>
          </cell>
          <cell r="BG172">
            <v>0.1002</v>
          </cell>
          <cell r="BH172">
            <v>8.0000000000000002E-3</v>
          </cell>
          <cell r="BI172">
            <v>8.0000000000000002E-3</v>
          </cell>
          <cell r="BJ172">
            <v>8.0000000000000002E-3</v>
          </cell>
          <cell r="BK172">
            <v>8.0000000000000002E-3</v>
          </cell>
          <cell r="BL172">
            <v>8.0000000000000002E-3</v>
          </cell>
          <cell r="BM172">
            <v>8.0000000000000002E-3</v>
          </cell>
          <cell r="BN172">
            <v>8.0000000000000002E-3</v>
          </cell>
          <cell r="BO172">
            <v>8.0000000000000002E-3</v>
          </cell>
          <cell r="BP172">
            <v>8.0000000000000002E-3</v>
          </cell>
          <cell r="BQ172">
            <v>8.0000000000000002E-3</v>
          </cell>
          <cell r="BR172">
            <v>8.0000000000000002E-3</v>
          </cell>
          <cell r="BS172">
            <v>8.0000000000000002E-3</v>
          </cell>
          <cell r="BT172" t="str">
            <v>CFE</v>
          </cell>
          <cell r="BU172" t="str">
            <v>INT</v>
          </cell>
          <cell r="BV172">
            <v>3777</v>
          </cell>
          <cell r="BX172">
            <v>0</v>
          </cell>
          <cell r="BY172">
            <v>6.1221263162311114E-2</v>
          </cell>
          <cell r="BZ172">
            <v>14.693103158954667</v>
          </cell>
          <cell r="CB172">
            <v>238.93333333333334</v>
          </cell>
          <cell r="CC172">
            <v>240</v>
          </cell>
          <cell r="CD172">
            <v>240</v>
          </cell>
          <cell r="CL172">
            <v>24.047999999999998</v>
          </cell>
          <cell r="CM172">
            <v>24.047999999999998</v>
          </cell>
          <cell r="CN172">
            <v>2018</v>
          </cell>
        </row>
        <row r="173">
          <cell r="A173">
            <v>1</v>
          </cell>
          <cell r="B173">
            <v>4</v>
          </cell>
          <cell r="D173">
            <v>-453</v>
          </cell>
          <cell r="F173" t="str">
            <v>Ixtayutla</v>
          </cell>
          <cell r="H173" t="str">
            <v>HID</v>
          </cell>
          <cell r="I173">
            <v>900</v>
          </cell>
          <cell r="J173">
            <v>900</v>
          </cell>
          <cell r="K173" t="str">
            <v>Abr</v>
          </cell>
          <cell r="L173">
            <v>2030</v>
          </cell>
          <cell r="M173" t="str">
            <v>ORI</v>
          </cell>
          <cell r="N173" t="str">
            <v>TEMASCAL</v>
          </cell>
          <cell r="O173" t="str">
            <v>HID</v>
          </cell>
          <cell r="P173">
            <v>47574</v>
          </cell>
          <cell r="Q173">
            <v>0</v>
          </cell>
          <cell r="R173">
            <v>7.2</v>
          </cell>
          <cell r="S173">
            <v>844.90086315392</v>
          </cell>
          <cell r="T173">
            <v>4.3103448275862441E-3</v>
          </cell>
          <cell r="V173" t="str">
            <v>S</v>
          </cell>
          <cell r="W173" t="str">
            <v>OAX</v>
          </cell>
          <cell r="X173">
            <v>6.6799999999999998E-2</v>
          </cell>
          <cell r="Y173">
            <v>6.6799999999999998E-2</v>
          </cell>
          <cell r="Z173">
            <v>6.6799999999999998E-2</v>
          </cell>
          <cell r="AA173">
            <v>6.6799999999999998E-2</v>
          </cell>
          <cell r="AB173">
            <v>6.6799999999999998E-2</v>
          </cell>
          <cell r="AC173">
            <v>6.6799999999999998E-2</v>
          </cell>
          <cell r="AD173">
            <v>6.6799999999999998E-2</v>
          </cell>
          <cell r="AE173">
            <v>6.6799999999999998E-2</v>
          </cell>
          <cell r="AF173">
            <v>6.6799999999999998E-2</v>
          </cell>
          <cell r="AG173">
            <v>6.6799999999999998E-2</v>
          </cell>
          <cell r="AH173">
            <v>6.6799999999999998E-2</v>
          </cell>
          <cell r="AI173">
            <v>6.6799999999999998E-2</v>
          </cell>
          <cell r="AJ173">
            <v>8.0000000000000002E-3</v>
          </cell>
          <cell r="AK173">
            <v>8.0000000000000002E-3</v>
          </cell>
          <cell r="AL173">
            <v>8.0000000000000002E-3</v>
          </cell>
          <cell r="AM173">
            <v>8.0000000000000002E-3</v>
          </cell>
          <cell r="AN173">
            <v>8.0000000000000002E-3</v>
          </cell>
          <cell r="AO173">
            <v>8.0000000000000002E-3</v>
          </cell>
          <cell r="AP173">
            <v>8.0000000000000002E-3</v>
          </cell>
          <cell r="AQ173">
            <v>8.0000000000000002E-3</v>
          </cell>
          <cell r="AR173">
            <v>8.0000000000000002E-3</v>
          </cell>
          <cell r="AS173">
            <v>8.0000000000000002E-3</v>
          </cell>
          <cell r="AT173">
            <v>8.0000000000000002E-3</v>
          </cell>
          <cell r="AU173">
            <v>8.0000000000000002E-3</v>
          </cell>
          <cell r="AV173">
            <v>6.6799999999999998E-2</v>
          </cell>
          <cell r="AW173">
            <v>6.6799999999999998E-2</v>
          </cell>
          <cell r="AX173">
            <v>6.6799999999999998E-2</v>
          </cell>
          <cell r="AY173">
            <v>6.6799999999999998E-2</v>
          </cell>
          <cell r="AZ173">
            <v>6.6799999999999998E-2</v>
          </cell>
          <cell r="BA173">
            <v>6.6799999999999998E-2</v>
          </cell>
          <cell r="BB173">
            <v>6.6799999999999998E-2</v>
          </cell>
          <cell r="BC173">
            <v>6.6799999999999998E-2</v>
          </cell>
          <cell r="BD173">
            <v>6.6799999999999998E-2</v>
          </cell>
          <cell r="BE173">
            <v>6.6799999999999998E-2</v>
          </cell>
          <cell r="BF173">
            <v>6.6799999999999998E-2</v>
          </cell>
          <cell r="BG173">
            <v>6.6799999999999998E-2</v>
          </cell>
          <cell r="BH173">
            <v>8.0000000000000002E-3</v>
          </cell>
          <cell r="BI173">
            <v>8.0000000000000002E-3</v>
          </cell>
          <cell r="BJ173">
            <v>8.0000000000000002E-3</v>
          </cell>
          <cell r="BK173">
            <v>8.0000000000000002E-3</v>
          </cell>
          <cell r="BL173">
            <v>8.0000000000000002E-3</v>
          </cell>
          <cell r="BM173">
            <v>8.0000000000000002E-3</v>
          </cell>
          <cell r="BN173">
            <v>8.0000000000000002E-3</v>
          </cell>
          <cell r="BO173">
            <v>8.0000000000000002E-3</v>
          </cell>
          <cell r="BP173">
            <v>8.0000000000000002E-3</v>
          </cell>
          <cell r="BQ173">
            <v>8.0000000000000002E-3</v>
          </cell>
          <cell r="BR173">
            <v>8.0000000000000002E-3</v>
          </cell>
          <cell r="BS173">
            <v>8.0000000000000002E-3</v>
          </cell>
          <cell r="BT173" t="str">
            <v>CFE</v>
          </cell>
          <cell r="BU173" t="str">
            <v>INT</v>
          </cell>
          <cell r="BV173">
            <v>-453</v>
          </cell>
          <cell r="BX173">
            <v>0</v>
          </cell>
          <cell r="BY173">
            <v>6.1221263162311114E-2</v>
          </cell>
          <cell r="BZ173">
            <v>55.09913684608</v>
          </cell>
          <cell r="CB173">
            <v>896.12068965517233</v>
          </cell>
          <cell r="CC173">
            <v>900</v>
          </cell>
          <cell r="CD173">
            <v>900</v>
          </cell>
          <cell r="CL173">
            <v>0</v>
          </cell>
          <cell r="CM173">
            <v>0</v>
          </cell>
          <cell r="CN173">
            <v>2030</v>
          </cell>
        </row>
        <row r="174">
          <cell r="A174">
            <v>1</v>
          </cell>
          <cell r="B174">
            <v>4</v>
          </cell>
          <cell r="D174">
            <v>-453</v>
          </cell>
          <cell r="F174" t="str">
            <v>Carboeléctrica del Pacífico III   7/  10/</v>
          </cell>
          <cell r="H174" t="str">
            <v>CAR</v>
          </cell>
          <cell r="I174">
            <v>700</v>
          </cell>
          <cell r="J174">
            <v>700</v>
          </cell>
          <cell r="K174" t="str">
            <v>Abr</v>
          </cell>
          <cell r="L174">
            <v>2030</v>
          </cell>
          <cell r="M174" t="str">
            <v>CEN</v>
          </cell>
          <cell r="N174" t="str">
            <v>LCARDENAS</v>
          </cell>
          <cell r="O174" t="str">
            <v>TER</v>
          </cell>
          <cell r="P174">
            <v>47574</v>
          </cell>
          <cell r="Q174">
            <v>0</v>
          </cell>
          <cell r="R174">
            <v>35.42</v>
          </cell>
          <cell r="S174">
            <v>650.17404814421093</v>
          </cell>
          <cell r="T174">
            <v>6.4285714285714488E-2</v>
          </cell>
          <cell r="V174" t="str">
            <v>S</v>
          </cell>
          <cell r="W174" t="str">
            <v>GRO</v>
          </cell>
          <cell r="X174">
            <v>6.6100000000000006E-2</v>
          </cell>
          <cell r="Y174">
            <v>6.6100000000000006E-2</v>
          </cell>
          <cell r="Z174">
            <v>6.6100000000000006E-2</v>
          </cell>
          <cell r="AA174">
            <v>6.6100000000000006E-2</v>
          </cell>
          <cell r="AB174">
            <v>6.6100000000000006E-2</v>
          </cell>
          <cell r="AC174">
            <v>6.6100000000000006E-2</v>
          </cell>
          <cell r="AD174">
            <v>6.6100000000000006E-2</v>
          </cell>
          <cell r="AE174">
            <v>6.6100000000000006E-2</v>
          </cell>
          <cell r="AF174">
            <v>6.6100000000000006E-2</v>
          </cell>
          <cell r="AG174">
            <v>6.6100000000000006E-2</v>
          </cell>
          <cell r="AH174">
            <v>6.6100000000000006E-2</v>
          </cell>
          <cell r="AI174">
            <v>6.6100000000000006E-2</v>
          </cell>
          <cell r="AJ174">
            <v>5.0599999999999999E-2</v>
          </cell>
          <cell r="AK174">
            <v>5.0599999999999999E-2</v>
          </cell>
          <cell r="AL174">
            <v>5.0599999999999999E-2</v>
          </cell>
          <cell r="AM174">
            <v>5.0599999999999999E-2</v>
          </cell>
          <cell r="AN174">
            <v>5.0599999999999999E-2</v>
          </cell>
          <cell r="AO174">
            <v>5.0599999999999999E-2</v>
          </cell>
          <cell r="AP174">
            <v>5.0599999999999999E-2</v>
          </cell>
          <cell r="AQ174">
            <v>5.0599999999999999E-2</v>
          </cell>
          <cell r="AR174">
            <v>5.0599999999999999E-2</v>
          </cell>
          <cell r="AS174">
            <v>5.0599999999999999E-2</v>
          </cell>
          <cell r="AT174">
            <v>5.0599999999999999E-2</v>
          </cell>
          <cell r="AU174">
            <v>5.0599999999999999E-2</v>
          </cell>
          <cell r="AV174">
            <v>6.6100000000000006E-2</v>
          </cell>
          <cell r="AW174">
            <v>6.6100000000000006E-2</v>
          </cell>
          <cell r="AX174">
            <v>6.6100000000000006E-2</v>
          </cell>
          <cell r="AY174">
            <v>6.6100000000000006E-2</v>
          </cell>
          <cell r="AZ174">
            <v>6.6100000000000006E-2</v>
          </cell>
          <cell r="BA174">
            <v>6.6100000000000006E-2</v>
          </cell>
          <cell r="BB174">
            <v>6.6100000000000006E-2</v>
          </cell>
          <cell r="BC174">
            <v>6.6100000000000006E-2</v>
          </cell>
          <cell r="BD174">
            <v>6.6100000000000006E-2</v>
          </cell>
          <cell r="BE174">
            <v>6.6100000000000006E-2</v>
          </cell>
          <cell r="BF174">
            <v>6.6100000000000006E-2</v>
          </cell>
          <cell r="BG174">
            <v>6.6100000000000006E-2</v>
          </cell>
          <cell r="BH174">
            <v>5.0599999999999999E-2</v>
          </cell>
          <cell r="BI174">
            <v>5.0599999999999999E-2</v>
          </cell>
          <cell r="BJ174">
            <v>5.0599999999999999E-2</v>
          </cell>
          <cell r="BK174">
            <v>5.0599999999999999E-2</v>
          </cell>
          <cell r="BL174">
            <v>5.0599999999999999E-2</v>
          </cell>
          <cell r="BM174">
            <v>5.0599999999999999E-2</v>
          </cell>
          <cell r="BN174">
            <v>5.0599999999999999E-2</v>
          </cell>
          <cell r="BO174">
            <v>5.0599999999999999E-2</v>
          </cell>
          <cell r="BP174">
            <v>5.0599999999999999E-2</v>
          </cell>
          <cell r="BQ174">
            <v>5.0599999999999999E-2</v>
          </cell>
          <cell r="BR174">
            <v>5.0599999999999999E-2</v>
          </cell>
          <cell r="BS174">
            <v>5.0599999999999999E-2</v>
          </cell>
          <cell r="BT174" t="str">
            <v>CFE</v>
          </cell>
          <cell r="BU174" t="str">
            <v>INT</v>
          </cell>
          <cell r="BV174">
            <v>-453</v>
          </cell>
          <cell r="BX174">
            <v>49.825951855789086</v>
          </cell>
          <cell r="BY174">
            <v>0</v>
          </cell>
          <cell r="BZ174">
            <v>0</v>
          </cell>
          <cell r="CB174">
            <v>654.99999999999989</v>
          </cell>
          <cell r="CC174">
            <v>700</v>
          </cell>
          <cell r="CD174">
            <v>700</v>
          </cell>
          <cell r="CL174">
            <v>0</v>
          </cell>
          <cell r="CM174">
            <v>0</v>
          </cell>
          <cell r="CN174">
            <v>2030</v>
          </cell>
        </row>
        <row r="175">
          <cell r="A175">
            <v>1</v>
          </cell>
          <cell r="B175">
            <v>4</v>
          </cell>
          <cell r="D175">
            <v>2067</v>
          </cell>
          <cell r="F175" t="str">
            <v>Cd. Constitución  3/  8/</v>
          </cell>
          <cell r="H175" t="str">
            <v>CC</v>
          </cell>
          <cell r="I175">
            <v>137</v>
          </cell>
          <cell r="J175">
            <v>137</v>
          </cell>
          <cell r="K175" t="str">
            <v>Abr</v>
          </cell>
          <cell r="L175">
            <v>2023</v>
          </cell>
          <cell r="M175" t="str">
            <v>BACS</v>
          </cell>
          <cell r="N175" t="str">
            <v>CONSTITU</v>
          </cell>
          <cell r="O175" t="str">
            <v>TER</v>
          </cell>
          <cell r="P175">
            <v>45017</v>
          </cell>
          <cell r="Q175">
            <v>8.1104000000000003</v>
          </cell>
          <cell r="R175">
            <v>54.800000000000004</v>
          </cell>
          <cell r="S175">
            <v>118.6146</v>
          </cell>
          <cell r="T175">
            <v>3.1399999999999997E-2</v>
          </cell>
          <cell r="V175" t="str">
            <v>S</v>
          </cell>
          <cell r="W175" t="str">
            <v>BCS</v>
          </cell>
          <cell r="X175">
            <v>0.1</v>
          </cell>
          <cell r="Y175">
            <v>0.1</v>
          </cell>
          <cell r="Z175">
            <v>0.1</v>
          </cell>
          <cell r="AA175">
            <v>0.1</v>
          </cell>
          <cell r="AB175">
            <v>0.1</v>
          </cell>
          <cell r="AC175">
            <v>0.1</v>
          </cell>
          <cell r="AD175">
            <v>0.1</v>
          </cell>
          <cell r="AE175">
            <v>0.1</v>
          </cell>
          <cell r="AF175">
            <v>0.1</v>
          </cell>
          <cell r="AG175">
            <v>0.1</v>
          </cell>
          <cell r="AH175">
            <v>0.1</v>
          </cell>
          <cell r="AI175">
            <v>0.1</v>
          </cell>
          <cell r="AJ175">
            <v>0.4</v>
          </cell>
          <cell r="AK175">
            <v>0.4</v>
          </cell>
          <cell r="AL175">
            <v>0.4</v>
          </cell>
          <cell r="AM175">
            <v>0.4</v>
          </cell>
          <cell r="AN175">
            <v>0.4</v>
          </cell>
          <cell r="AO175">
            <v>0.4</v>
          </cell>
          <cell r="AP175">
            <v>0.4</v>
          </cell>
          <cell r="AQ175">
            <v>0.4</v>
          </cell>
          <cell r="AR175">
            <v>0.4</v>
          </cell>
          <cell r="AS175">
            <v>0.4</v>
          </cell>
          <cell r="AT175">
            <v>0.4</v>
          </cell>
          <cell r="AU175">
            <v>0.4</v>
          </cell>
          <cell r="AV175">
            <v>0.1</v>
          </cell>
          <cell r="AW175">
            <v>0.1</v>
          </cell>
          <cell r="AX175">
            <v>0.1</v>
          </cell>
          <cell r="AY175">
            <v>0.1</v>
          </cell>
          <cell r="AZ175">
            <v>0.1</v>
          </cell>
          <cell r="BA175">
            <v>0.1</v>
          </cell>
          <cell r="BB175">
            <v>0.1</v>
          </cell>
          <cell r="BC175">
            <v>0.1</v>
          </cell>
          <cell r="BD175">
            <v>0.1</v>
          </cell>
          <cell r="BE175">
            <v>0.1</v>
          </cell>
          <cell r="BF175">
            <v>0.1</v>
          </cell>
          <cell r="BG175">
            <v>0.1</v>
          </cell>
          <cell r="BH175">
            <v>0.4</v>
          </cell>
          <cell r="BI175">
            <v>0.4</v>
          </cell>
          <cell r="BJ175">
            <v>0.4</v>
          </cell>
          <cell r="BK175">
            <v>0.4</v>
          </cell>
          <cell r="BL175">
            <v>0.4</v>
          </cell>
          <cell r="BM175">
            <v>0.4</v>
          </cell>
          <cell r="BN175">
            <v>0.4</v>
          </cell>
          <cell r="BO175">
            <v>0.4</v>
          </cell>
          <cell r="BP175">
            <v>0.4</v>
          </cell>
          <cell r="BQ175">
            <v>0.4</v>
          </cell>
          <cell r="BR175">
            <v>0.4</v>
          </cell>
          <cell r="BS175">
            <v>0.4</v>
          </cell>
          <cell r="BT175" t="str">
            <v>CFE</v>
          </cell>
          <cell r="BU175" t="str">
            <v>BACS</v>
          </cell>
          <cell r="BV175">
            <v>2067</v>
          </cell>
          <cell r="BX175">
            <v>10.275</v>
          </cell>
          <cell r="BY175">
            <v>0</v>
          </cell>
          <cell r="BZ175">
            <v>0</v>
          </cell>
          <cell r="CB175">
            <v>132.69819999999999</v>
          </cell>
          <cell r="CC175">
            <v>137</v>
          </cell>
          <cell r="CD175">
            <v>137</v>
          </cell>
          <cell r="CL175">
            <v>8.1104000000000003</v>
          </cell>
          <cell r="CM175">
            <v>8.1104000000000003</v>
          </cell>
          <cell r="CN175">
            <v>2023</v>
          </cell>
        </row>
        <row r="176">
          <cell r="A176">
            <v>1</v>
          </cell>
          <cell r="B176">
            <v>4</v>
          </cell>
          <cell r="D176">
            <v>987</v>
          </cell>
          <cell r="F176" t="str">
            <v>Todos Santos II  3/   8/</v>
          </cell>
          <cell r="H176" t="str">
            <v>CC</v>
          </cell>
          <cell r="I176">
            <v>123</v>
          </cell>
          <cell r="J176">
            <v>123</v>
          </cell>
          <cell r="K176" t="str">
            <v>Abr</v>
          </cell>
          <cell r="L176">
            <v>2026</v>
          </cell>
          <cell r="M176" t="str">
            <v>BACS</v>
          </cell>
          <cell r="N176" t="str">
            <v>CABOS</v>
          </cell>
          <cell r="O176" t="str">
            <v>TER</v>
          </cell>
          <cell r="P176">
            <v>46113</v>
          </cell>
          <cell r="Q176">
            <v>7.2816000000000001</v>
          </cell>
          <cell r="R176">
            <v>5.4119999999999999</v>
          </cell>
          <cell r="S176">
            <v>106.49340000000001</v>
          </cell>
          <cell r="T176">
            <v>3.0200000000000001E-2</v>
          </cell>
          <cell r="V176" t="str">
            <v>S</v>
          </cell>
          <cell r="W176" t="str">
            <v>BCS</v>
          </cell>
          <cell r="X176">
            <v>5.6000000000000001E-2</v>
          </cell>
          <cell r="Y176">
            <v>5.6000000000000001E-2</v>
          </cell>
          <cell r="Z176">
            <v>5.6000000000000001E-2</v>
          </cell>
          <cell r="AA176">
            <v>5.6000000000000001E-2</v>
          </cell>
          <cell r="AB176">
            <v>5.6000000000000001E-2</v>
          </cell>
          <cell r="AC176">
            <v>5.6000000000000001E-2</v>
          </cell>
          <cell r="AD176">
            <v>5.6000000000000001E-2</v>
          </cell>
          <cell r="AE176">
            <v>5.6000000000000001E-2</v>
          </cell>
          <cell r="AF176">
            <v>5.6000000000000001E-2</v>
          </cell>
          <cell r="AG176">
            <v>5.6000000000000001E-2</v>
          </cell>
          <cell r="AH176">
            <v>5.6000000000000001E-2</v>
          </cell>
          <cell r="AI176">
            <v>5.6000000000000001E-2</v>
          </cell>
          <cell r="AJ176">
            <v>4.3999999999999997E-2</v>
          </cell>
          <cell r="AK176">
            <v>4.3999999999999997E-2</v>
          </cell>
          <cell r="AL176">
            <v>4.3999999999999997E-2</v>
          </cell>
          <cell r="AM176">
            <v>4.3999999999999997E-2</v>
          </cell>
          <cell r="AN176">
            <v>4.3999999999999997E-2</v>
          </cell>
          <cell r="AO176">
            <v>4.3999999999999997E-2</v>
          </cell>
          <cell r="AP176">
            <v>4.3999999999999997E-2</v>
          </cell>
          <cell r="AQ176">
            <v>4.3999999999999997E-2</v>
          </cell>
          <cell r="AR176">
            <v>4.3999999999999997E-2</v>
          </cell>
          <cell r="AS176">
            <v>4.3999999999999997E-2</v>
          </cell>
          <cell r="AT176">
            <v>4.3999999999999997E-2</v>
          </cell>
          <cell r="AU176">
            <v>4.3999999999999997E-2</v>
          </cell>
          <cell r="AV176">
            <v>5.6000000000000001E-2</v>
          </cell>
          <cell r="AW176">
            <v>5.6000000000000001E-2</v>
          </cell>
          <cell r="AX176">
            <v>5.6000000000000001E-2</v>
          </cell>
          <cell r="AY176">
            <v>5.6000000000000001E-2</v>
          </cell>
          <cell r="AZ176">
            <v>5.6000000000000001E-2</v>
          </cell>
          <cell r="BA176">
            <v>5.6000000000000001E-2</v>
          </cell>
          <cell r="BB176">
            <v>5.6000000000000001E-2</v>
          </cell>
          <cell r="BC176">
            <v>5.6000000000000001E-2</v>
          </cell>
          <cell r="BD176">
            <v>5.6000000000000001E-2</v>
          </cell>
          <cell r="BE176">
            <v>5.6000000000000001E-2</v>
          </cell>
          <cell r="BF176">
            <v>5.6000000000000001E-2</v>
          </cell>
          <cell r="BG176">
            <v>5.6000000000000001E-2</v>
          </cell>
          <cell r="BH176">
            <v>4.3999999999999997E-2</v>
          </cell>
          <cell r="BI176">
            <v>4.3999999999999997E-2</v>
          </cell>
          <cell r="BJ176">
            <v>4.3999999999999997E-2</v>
          </cell>
          <cell r="BK176">
            <v>4.3999999999999997E-2</v>
          </cell>
          <cell r="BL176">
            <v>4.3999999999999997E-2</v>
          </cell>
          <cell r="BM176">
            <v>4.3999999999999997E-2</v>
          </cell>
          <cell r="BN176">
            <v>4.3999999999999997E-2</v>
          </cell>
          <cell r="BO176">
            <v>4.3999999999999997E-2</v>
          </cell>
          <cell r="BP176">
            <v>4.3999999999999997E-2</v>
          </cell>
          <cell r="BQ176">
            <v>4.3999999999999997E-2</v>
          </cell>
          <cell r="BR176">
            <v>4.3999999999999997E-2</v>
          </cell>
          <cell r="BS176">
            <v>4.3999999999999997E-2</v>
          </cell>
          <cell r="BT176" t="str">
            <v>CFE</v>
          </cell>
          <cell r="BU176" t="str">
            <v>BACS</v>
          </cell>
          <cell r="BV176">
            <v>987</v>
          </cell>
          <cell r="BX176">
            <v>9.2249999999999996</v>
          </cell>
          <cell r="BY176">
            <v>0</v>
          </cell>
          <cell r="BZ176">
            <v>0</v>
          </cell>
          <cell r="CB176">
            <v>119.2854</v>
          </cell>
          <cell r="CC176">
            <v>123</v>
          </cell>
          <cell r="CD176">
            <v>123</v>
          </cell>
          <cell r="CL176">
            <v>7.2816000000000001</v>
          </cell>
          <cell r="CM176">
            <v>7.2816000000000001</v>
          </cell>
          <cell r="CN176">
            <v>2026</v>
          </cell>
        </row>
        <row r="177">
          <cell r="A177">
            <v>1</v>
          </cell>
          <cell r="B177">
            <v>4</v>
          </cell>
          <cell r="D177">
            <v>267</v>
          </cell>
          <cell r="F177" t="str">
            <v>Todos Santos III  3/  8/</v>
          </cell>
          <cell r="H177" t="str">
            <v>CC</v>
          </cell>
          <cell r="I177">
            <v>123</v>
          </cell>
          <cell r="J177">
            <v>123</v>
          </cell>
          <cell r="K177" t="str">
            <v>Abr</v>
          </cell>
          <cell r="L177">
            <v>2028</v>
          </cell>
          <cell r="M177" t="str">
            <v>BACS</v>
          </cell>
          <cell r="N177" t="str">
            <v>CABOS</v>
          </cell>
          <cell r="O177" t="str">
            <v>TER</v>
          </cell>
          <cell r="P177">
            <v>46844</v>
          </cell>
          <cell r="Q177">
            <v>0</v>
          </cell>
          <cell r="R177">
            <v>5.4119999999999999</v>
          </cell>
          <cell r="S177">
            <v>113.77500000000001</v>
          </cell>
          <cell r="T177">
            <v>3.0200000000000001E-2</v>
          </cell>
          <cell r="V177" t="str">
            <v>S</v>
          </cell>
          <cell r="W177" t="str">
            <v>BCS</v>
          </cell>
          <cell r="X177">
            <v>5.6000000000000001E-2</v>
          </cell>
          <cell r="Y177">
            <v>5.6000000000000001E-2</v>
          </cell>
          <cell r="Z177">
            <v>5.6000000000000001E-2</v>
          </cell>
          <cell r="AA177">
            <v>5.6000000000000001E-2</v>
          </cell>
          <cell r="AB177">
            <v>5.6000000000000001E-2</v>
          </cell>
          <cell r="AC177">
            <v>5.6000000000000001E-2</v>
          </cell>
          <cell r="AD177">
            <v>5.6000000000000001E-2</v>
          </cell>
          <cell r="AE177">
            <v>5.6000000000000001E-2</v>
          </cell>
          <cell r="AF177">
            <v>5.6000000000000001E-2</v>
          </cell>
          <cell r="AG177">
            <v>5.6000000000000001E-2</v>
          </cell>
          <cell r="AH177">
            <v>5.6000000000000001E-2</v>
          </cell>
          <cell r="AI177">
            <v>5.6000000000000001E-2</v>
          </cell>
          <cell r="AJ177">
            <v>4.3999999999999997E-2</v>
          </cell>
          <cell r="AK177">
            <v>4.3999999999999997E-2</v>
          </cell>
          <cell r="AL177">
            <v>4.3999999999999997E-2</v>
          </cell>
          <cell r="AM177">
            <v>4.3999999999999997E-2</v>
          </cell>
          <cell r="AN177">
            <v>4.3999999999999997E-2</v>
          </cell>
          <cell r="AO177">
            <v>4.3999999999999997E-2</v>
          </cell>
          <cell r="AP177">
            <v>4.3999999999999997E-2</v>
          </cell>
          <cell r="AQ177">
            <v>4.3999999999999997E-2</v>
          </cell>
          <cell r="AR177">
            <v>4.3999999999999997E-2</v>
          </cell>
          <cell r="AS177">
            <v>4.3999999999999997E-2</v>
          </cell>
          <cell r="AT177">
            <v>4.3999999999999997E-2</v>
          </cell>
          <cell r="AU177">
            <v>4.3999999999999997E-2</v>
          </cell>
          <cell r="AV177">
            <v>5.6000000000000001E-2</v>
          </cell>
          <cell r="AW177">
            <v>5.6000000000000001E-2</v>
          </cell>
          <cell r="AX177">
            <v>5.6000000000000001E-2</v>
          </cell>
          <cell r="AY177">
            <v>5.6000000000000001E-2</v>
          </cell>
          <cell r="AZ177">
            <v>5.6000000000000001E-2</v>
          </cell>
          <cell r="BA177">
            <v>5.6000000000000001E-2</v>
          </cell>
          <cell r="BB177">
            <v>5.6000000000000001E-2</v>
          </cell>
          <cell r="BC177">
            <v>5.6000000000000001E-2</v>
          </cell>
          <cell r="BD177">
            <v>5.6000000000000001E-2</v>
          </cell>
          <cell r="BE177">
            <v>5.6000000000000001E-2</v>
          </cell>
          <cell r="BF177">
            <v>5.6000000000000001E-2</v>
          </cell>
          <cell r="BG177">
            <v>5.6000000000000001E-2</v>
          </cell>
          <cell r="BH177">
            <v>4.3999999999999997E-2</v>
          </cell>
          <cell r="BI177">
            <v>4.3999999999999997E-2</v>
          </cell>
          <cell r="BJ177">
            <v>4.3999999999999997E-2</v>
          </cell>
          <cell r="BK177">
            <v>4.3999999999999997E-2</v>
          </cell>
          <cell r="BL177">
            <v>4.3999999999999997E-2</v>
          </cell>
          <cell r="BM177">
            <v>4.3999999999999997E-2</v>
          </cell>
          <cell r="BN177">
            <v>4.3999999999999997E-2</v>
          </cell>
          <cell r="BO177">
            <v>4.3999999999999997E-2</v>
          </cell>
          <cell r="BP177">
            <v>4.3999999999999997E-2</v>
          </cell>
          <cell r="BQ177">
            <v>4.3999999999999997E-2</v>
          </cell>
          <cell r="BR177">
            <v>4.3999999999999997E-2</v>
          </cell>
          <cell r="BS177">
            <v>4.3999999999999997E-2</v>
          </cell>
          <cell r="BT177" t="str">
            <v>CFE</v>
          </cell>
          <cell r="BU177" t="str">
            <v>BACS</v>
          </cell>
          <cell r="BV177">
            <v>267</v>
          </cell>
          <cell r="BX177">
            <v>9.2249999999999996</v>
          </cell>
          <cell r="BY177">
            <v>0</v>
          </cell>
          <cell r="BZ177">
            <v>0</v>
          </cell>
          <cell r="CB177">
            <v>119.2854</v>
          </cell>
          <cell r="CC177">
            <v>123</v>
          </cell>
          <cell r="CD177">
            <v>123</v>
          </cell>
          <cell r="CL177">
            <v>0</v>
          </cell>
          <cell r="CM177">
            <v>0</v>
          </cell>
          <cell r="CN177">
            <v>2028</v>
          </cell>
        </row>
        <row r="178">
          <cell r="A178">
            <v>1</v>
          </cell>
          <cell r="B178">
            <v>6</v>
          </cell>
          <cell r="D178">
            <v>1647</v>
          </cell>
          <cell r="F178" t="str">
            <v>San Luís Potosí II  3/  5/</v>
          </cell>
          <cell r="H178" t="str">
            <v>CC</v>
          </cell>
          <cell r="I178">
            <v>862.2</v>
          </cell>
          <cell r="J178">
            <v>862.2</v>
          </cell>
          <cell r="K178" t="str">
            <v>Jun</v>
          </cell>
          <cell r="L178">
            <v>2024</v>
          </cell>
          <cell r="M178" t="str">
            <v>OCC</v>
          </cell>
          <cell r="N178" t="str">
            <v>SLP</v>
          </cell>
          <cell r="O178" t="str">
            <v>TER</v>
          </cell>
          <cell r="P178">
            <v>45444</v>
          </cell>
          <cell r="Q178">
            <v>51.042240000000007</v>
          </cell>
          <cell r="R178">
            <v>17.244</v>
          </cell>
          <cell r="S178">
            <v>749.78642329991237</v>
          </cell>
          <cell r="T178">
            <v>3.2000000000000001E-2</v>
          </cell>
          <cell r="V178" t="str">
            <v>S</v>
          </cell>
          <cell r="W178" t="str">
            <v>JAL</v>
          </cell>
          <cell r="X178">
            <v>0.05</v>
          </cell>
          <cell r="Y178">
            <v>0.05</v>
          </cell>
          <cell r="Z178">
            <v>0.04</v>
          </cell>
          <cell r="AA178">
            <v>0.04</v>
          </cell>
          <cell r="AB178">
            <v>0.03</v>
          </cell>
          <cell r="AC178">
            <v>0.03</v>
          </cell>
          <cell r="AD178">
            <v>0.03</v>
          </cell>
          <cell r="AE178">
            <v>0.03</v>
          </cell>
          <cell r="AF178">
            <v>0.04</v>
          </cell>
          <cell r="AG178">
            <v>0.04</v>
          </cell>
          <cell r="AH178">
            <v>0.04</v>
          </cell>
          <cell r="AI178">
            <v>0.04</v>
          </cell>
          <cell r="AJ178">
            <v>0.02</v>
          </cell>
          <cell r="AK178">
            <v>0.02</v>
          </cell>
          <cell r="AL178">
            <v>0.02</v>
          </cell>
          <cell r="AM178">
            <v>0.02</v>
          </cell>
          <cell r="AN178">
            <v>0.02</v>
          </cell>
          <cell r="AO178">
            <v>0.02</v>
          </cell>
          <cell r="AP178">
            <v>0.02</v>
          </cell>
          <cell r="AQ178">
            <v>0.02</v>
          </cell>
          <cell r="AR178">
            <v>0.02</v>
          </cell>
          <cell r="AS178">
            <v>0.02</v>
          </cell>
          <cell r="AT178">
            <v>0.02</v>
          </cell>
          <cell r="AU178">
            <v>0.02</v>
          </cell>
          <cell r="AV178">
            <v>0.05</v>
          </cell>
          <cell r="AW178">
            <v>0.05</v>
          </cell>
          <cell r="AX178">
            <v>0.04</v>
          </cell>
          <cell r="AY178">
            <v>0.04</v>
          </cell>
          <cell r="AZ178">
            <v>0.03</v>
          </cell>
          <cell r="BA178">
            <v>0.03</v>
          </cell>
          <cell r="BB178">
            <v>0.03</v>
          </cell>
          <cell r="BC178">
            <v>0.03</v>
          </cell>
          <cell r="BD178">
            <v>0.04</v>
          </cell>
          <cell r="BE178">
            <v>0.04</v>
          </cell>
          <cell r="BF178">
            <v>0.04</v>
          </cell>
          <cell r="BG178">
            <v>0.04</v>
          </cell>
          <cell r="BH178">
            <v>0.02</v>
          </cell>
          <cell r="BI178">
            <v>0.02</v>
          </cell>
          <cell r="BJ178">
            <v>0.02</v>
          </cell>
          <cell r="BK178">
            <v>0.02</v>
          </cell>
          <cell r="BL178">
            <v>0.02</v>
          </cell>
          <cell r="BM178">
            <v>0.02</v>
          </cell>
          <cell r="BN178">
            <v>0.02</v>
          </cell>
          <cell r="BO178">
            <v>0.02</v>
          </cell>
          <cell r="BP178">
            <v>0.02</v>
          </cell>
          <cell r="BQ178">
            <v>0.02</v>
          </cell>
          <cell r="BR178">
            <v>0.02</v>
          </cell>
          <cell r="BS178">
            <v>0.02</v>
          </cell>
          <cell r="BT178" t="str">
            <v>CFE</v>
          </cell>
          <cell r="BU178" t="str">
            <v>INT</v>
          </cell>
          <cell r="BV178">
            <v>1647</v>
          </cell>
          <cell r="BX178">
            <v>61.371336700087646</v>
          </cell>
          <cell r="BY178">
            <v>0</v>
          </cell>
          <cell r="BZ178">
            <v>0</v>
          </cell>
          <cell r="CB178">
            <v>834.6096</v>
          </cell>
          <cell r="CC178">
            <v>862.2</v>
          </cell>
          <cell r="CD178">
            <v>862.2</v>
          </cell>
          <cell r="CL178">
            <v>51.042240000000007</v>
          </cell>
          <cell r="CM178">
            <v>51.042240000000007</v>
          </cell>
          <cell r="CN178">
            <v>2024</v>
          </cell>
        </row>
        <row r="179">
          <cell r="A179">
            <v>1</v>
          </cell>
          <cell r="B179">
            <v>9</v>
          </cell>
          <cell r="D179">
            <v>2637</v>
          </cell>
          <cell r="F179" t="str">
            <v>Paso de la Reina</v>
          </cell>
          <cell r="H179" t="str">
            <v>HID</v>
          </cell>
          <cell r="I179">
            <v>542.70000000000005</v>
          </cell>
          <cell r="J179">
            <v>542.70000000000005</v>
          </cell>
          <cell r="K179" t="str">
            <v>Sep</v>
          </cell>
          <cell r="L179">
            <v>2021</v>
          </cell>
          <cell r="M179" t="str">
            <v>ORI</v>
          </cell>
          <cell r="N179" t="str">
            <v>TEMASCAL</v>
          </cell>
          <cell r="O179" t="str">
            <v>HID</v>
          </cell>
          <cell r="P179">
            <v>44440</v>
          </cell>
          <cell r="Q179">
            <v>54.378540000000001</v>
          </cell>
          <cell r="R179">
            <v>4.3416000000000006</v>
          </cell>
          <cell r="S179">
            <v>455.09668048181379</v>
          </cell>
          <cell r="T179">
            <v>1.52222E-2</v>
          </cell>
          <cell r="V179" t="str">
            <v>S</v>
          </cell>
          <cell r="W179" t="str">
            <v>OAX</v>
          </cell>
          <cell r="X179">
            <v>0.12179999999999999</v>
          </cell>
          <cell r="Y179">
            <v>0.12179999999999999</v>
          </cell>
          <cell r="Z179">
            <v>0.1002</v>
          </cell>
          <cell r="AA179">
            <v>0.12179999999999999</v>
          </cell>
          <cell r="AB179">
            <v>5.7000000000000002E-2</v>
          </cell>
          <cell r="AC179">
            <v>5.7000000000000002E-2</v>
          </cell>
          <cell r="AD179">
            <v>5.7000000000000002E-2</v>
          </cell>
          <cell r="AE179">
            <v>5.7000000000000002E-2</v>
          </cell>
          <cell r="AF179">
            <v>0.1002</v>
          </cell>
          <cell r="AG179">
            <v>0.12179999999999999</v>
          </cell>
          <cell r="AH179">
            <v>0.12179999999999999</v>
          </cell>
          <cell r="AI179">
            <v>0.1002</v>
          </cell>
          <cell r="AJ179">
            <v>8.0000000000000002E-3</v>
          </cell>
          <cell r="AK179">
            <v>8.0000000000000002E-3</v>
          </cell>
          <cell r="AL179">
            <v>8.0000000000000002E-3</v>
          </cell>
          <cell r="AM179">
            <v>8.0000000000000002E-3</v>
          </cell>
          <cell r="AN179">
            <v>8.0000000000000002E-3</v>
          </cell>
          <cell r="AO179">
            <v>8.0000000000000002E-3</v>
          </cell>
          <cell r="AP179">
            <v>8.0000000000000002E-3</v>
          </cell>
          <cell r="AQ179">
            <v>8.0000000000000002E-3</v>
          </cell>
          <cell r="AR179">
            <v>8.0000000000000002E-3</v>
          </cell>
          <cell r="AS179">
            <v>8.0000000000000002E-3</v>
          </cell>
          <cell r="AT179">
            <v>8.0000000000000002E-3</v>
          </cell>
          <cell r="AU179">
            <v>8.0000000000000002E-3</v>
          </cell>
          <cell r="AV179">
            <v>0.12179999999999999</v>
          </cell>
          <cell r="AW179">
            <v>0.12179999999999999</v>
          </cell>
          <cell r="AX179">
            <v>0.1002</v>
          </cell>
          <cell r="AY179">
            <v>0.12179999999999999</v>
          </cell>
          <cell r="AZ179">
            <v>5.7000000000000002E-2</v>
          </cell>
          <cell r="BA179">
            <v>5.7000000000000002E-2</v>
          </cell>
          <cell r="BB179">
            <v>5.7000000000000002E-2</v>
          </cell>
          <cell r="BC179">
            <v>5.7000000000000002E-2</v>
          </cell>
          <cell r="BD179">
            <v>0.1002</v>
          </cell>
          <cell r="BE179">
            <v>0.12179999999999999</v>
          </cell>
          <cell r="BF179">
            <v>0.12179999999999999</v>
          </cell>
          <cell r="BG179">
            <v>0.1002</v>
          </cell>
          <cell r="BH179">
            <v>8.0000000000000002E-3</v>
          </cell>
          <cell r="BI179">
            <v>8.0000000000000002E-3</v>
          </cell>
          <cell r="BJ179">
            <v>8.0000000000000002E-3</v>
          </cell>
          <cell r="BK179">
            <v>8.0000000000000002E-3</v>
          </cell>
          <cell r="BL179">
            <v>8.0000000000000002E-3</v>
          </cell>
          <cell r="BM179">
            <v>8.0000000000000002E-3</v>
          </cell>
          <cell r="BN179">
            <v>8.0000000000000002E-3</v>
          </cell>
          <cell r="BO179">
            <v>8.0000000000000002E-3</v>
          </cell>
          <cell r="BP179">
            <v>8.0000000000000002E-3</v>
          </cell>
          <cell r="BQ179">
            <v>8.0000000000000002E-3</v>
          </cell>
          <cell r="BR179">
            <v>8.0000000000000002E-3</v>
          </cell>
          <cell r="BS179">
            <v>8.0000000000000002E-3</v>
          </cell>
          <cell r="BT179" t="str">
            <v>CFE</v>
          </cell>
          <cell r="BU179" t="str">
            <v>INT</v>
          </cell>
          <cell r="BV179">
            <v>2637</v>
          </cell>
          <cell r="BX179">
            <v>0</v>
          </cell>
          <cell r="BY179">
            <v>6.1221263162311114E-2</v>
          </cell>
          <cell r="BZ179">
            <v>33.224779518186246</v>
          </cell>
          <cell r="CB179">
            <v>534.43891206000001</v>
          </cell>
          <cell r="CC179">
            <v>542.70000000000005</v>
          </cell>
          <cell r="CD179">
            <v>542.70000000000005</v>
          </cell>
          <cell r="CL179">
            <v>54.378540000000001</v>
          </cell>
          <cell r="CM179">
            <v>54.378540000000001</v>
          </cell>
          <cell r="CN179">
            <v>2021</v>
          </cell>
        </row>
        <row r="180">
          <cell r="A180">
            <v>1</v>
          </cell>
          <cell r="B180">
            <v>8</v>
          </cell>
          <cell r="D180">
            <v>5187</v>
          </cell>
          <cell r="F180" t="str">
            <v>PE ingenio S de RL de CV</v>
          </cell>
          <cell r="H180" t="str">
            <v>EOL</v>
          </cell>
          <cell r="I180">
            <v>49.5</v>
          </cell>
          <cell r="J180">
            <v>49.5</v>
          </cell>
          <cell r="K180" t="str">
            <v>Ago</v>
          </cell>
          <cell r="L180">
            <v>2014</v>
          </cell>
          <cell r="M180" t="str">
            <v>ORI</v>
          </cell>
          <cell r="N180" t="str">
            <v>TEMASCAL</v>
          </cell>
          <cell r="O180" t="str">
            <v>EOL</v>
          </cell>
          <cell r="P180">
            <v>41852</v>
          </cell>
          <cell r="Q180">
            <v>0</v>
          </cell>
          <cell r="R180">
            <v>0</v>
          </cell>
          <cell r="S180">
            <v>4.9499999999999957</v>
          </cell>
          <cell r="T180">
            <v>0</v>
          </cell>
          <cell r="V180" t="str">
            <v>S</v>
          </cell>
          <cell r="W180" t="str">
            <v>OAX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 t="str">
            <v>A</v>
          </cell>
          <cell r="BU180" t="str">
            <v>INT</v>
          </cell>
          <cell r="BV180">
            <v>5187</v>
          </cell>
          <cell r="BX180">
            <v>0</v>
          </cell>
          <cell r="BY180">
            <v>0.9</v>
          </cell>
          <cell r="BZ180">
            <v>44.550000000000004</v>
          </cell>
          <cell r="CB180">
            <v>49.5</v>
          </cell>
          <cell r="CC180">
            <v>49.5</v>
          </cell>
          <cell r="CD180">
            <v>49.5</v>
          </cell>
          <cell r="CL180">
            <v>0</v>
          </cell>
          <cell r="CM180">
            <v>0</v>
          </cell>
          <cell r="CN180">
            <v>2014</v>
          </cell>
        </row>
        <row r="181">
          <cell r="A181">
            <v>1</v>
          </cell>
          <cell r="B181">
            <v>12</v>
          </cell>
          <cell r="D181">
            <v>-354573</v>
          </cell>
          <cell r="F181" t="str">
            <v>Generadora Petrocel</v>
          </cell>
          <cell r="H181" t="str">
            <v>CC</v>
          </cell>
          <cell r="I181">
            <v>12</v>
          </cell>
          <cell r="J181">
            <v>12</v>
          </cell>
          <cell r="K181" t="str">
            <v>Dic</v>
          </cell>
          <cell r="L181">
            <v>3013</v>
          </cell>
          <cell r="M181" t="str">
            <v>NES</v>
          </cell>
          <cell r="N181" t="str">
            <v>REYNOSA</v>
          </cell>
          <cell r="O181" t="str">
            <v>TER</v>
          </cell>
          <cell r="P181">
            <v>406851</v>
          </cell>
          <cell r="Q181">
            <v>0</v>
          </cell>
          <cell r="R181">
            <v>0</v>
          </cell>
          <cell r="S181">
            <v>12</v>
          </cell>
          <cell r="T181">
            <v>0</v>
          </cell>
          <cell r="V181" t="str">
            <v>N</v>
          </cell>
          <cell r="W181" t="str">
            <v>NL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 t="str">
            <v>A</v>
          </cell>
          <cell r="BU181" t="str">
            <v>INT</v>
          </cell>
          <cell r="BV181">
            <v>-354573</v>
          </cell>
          <cell r="BX181">
            <v>0</v>
          </cell>
          <cell r="BY181">
            <v>0</v>
          </cell>
          <cell r="CB181">
            <v>12</v>
          </cell>
          <cell r="CC181">
            <v>12</v>
          </cell>
          <cell r="CD181">
            <v>12</v>
          </cell>
          <cell r="CL181">
            <v>0</v>
          </cell>
          <cell r="CM181">
            <v>0</v>
          </cell>
          <cell r="CN181">
            <v>3013</v>
          </cell>
        </row>
        <row r="182">
          <cell r="A182">
            <v>1</v>
          </cell>
          <cell r="B182">
            <v>1</v>
          </cell>
          <cell r="D182">
            <v>-354603</v>
          </cell>
          <cell r="F182" t="str">
            <v>Sistemas Energeticos SISA</v>
          </cell>
          <cell r="H182" t="str">
            <v>TG</v>
          </cell>
          <cell r="I182">
            <v>60</v>
          </cell>
          <cell r="J182">
            <v>60</v>
          </cell>
          <cell r="K182" t="str">
            <v>Ene</v>
          </cell>
          <cell r="L182">
            <v>3014</v>
          </cell>
          <cell r="M182" t="str">
            <v>ORI</v>
          </cell>
          <cell r="N182" t="str">
            <v>VERACRUZ</v>
          </cell>
          <cell r="O182" t="str">
            <v>TER</v>
          </cell>
          <cell r="P182">
            <v>406882</v>
          </cell>
          <cell r="Q182">
            <v>0</v>
          </cell>
          <cell r="R182">
            <v>0</v>
          </cell>
          <cell r="S182">
            <v>60</v>
          </cell>
          <cell r="T182">
            <v>0</v>
          </cell>
          <cell r="V182" t="str">
            <v>S</v>
          </cell>
          <cell r="W182" t="str">
            <v>VER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 t="str">
            <v>A</v>
          </cell>
          <cell r="BU182" t="str">
            <v>INT</v>
          </cell>
          <cell r="BV182">
            <v>-354603</v>
          </cell>
          <cell r="BX182">
            <v>0</v>
          </cell>
          <cell r="BZ182">
            <v>0</v>
          </cell>
          <cell r="CB182">
            <v>60</v>
          </cell>
          <cell r="CC182">
            <v>60</v>
          </cell>
          <cell r="CD182">
            <v>60</v>
          </cell>
          <cell r="CL182">
            <v>0</v>
          </cell>
          <cell r="CM182">
            <v>0</v>
          </cell>
          <cell r="CN182">
            <v>3014</v>
          </cell>
        </row>
        <row r="183">
          <cell r="A183">
            <v>1</v>
          </cell>
          <cell r="B183">
            <v>7</v>
          </cell>
          <cell r="D183">
            <v>177</v>
          </cell>
          <cell r="F183" t="str">
            <v>Xúchiles (Metlac)</v>
          </cell>
          <cell r="H183" t="str">
            <v>HID</v>
          </cell>
          <cell r="I183">
            <v>53.8</v>
          </cell>
          <cell r="J183">
            <v>53.8</v>
          </cell>
          <cell r="K183" t="str">
            <v>Jul</v>
          </cell>
          <cell r="L183">
            <v>2028</v>
          </cell>
          <cell r="M183" t="str">
            <v>ORI</v>
          </cell>
          <cell r="N183" t="str">
            <v>TEMASCAL</v>
          </cell>
          <cell r="O183" t="str">
            <v>HID</v>
          </cell>
          <cell r="P183">
            <v>46935</v>
          </cell>
          <cell r="Q183">
            <v>0</v>
          </cell>
          <cell r="R183">
            <v>0.4304</v>
          </cell>
          <cell r="S183">
            <v>50.506296041867657</v>
          </cell>
          <cell r="T183">
            <v>1.5140000000000001E-2</v>
          </cell>
          <cell r="V183" t="str">
            <v>S</v>
          </cell>
          <cell r="W183" t="str">
            <v>OAX</v>
          </cell>
          <cell r="X183">
            <v>0.12179999999999999</v>
          </cell>
          <cell r="Y183">
            <v>0.12179999999999999</v>
          </cell>
          <cell r="Z183">
            <v>0.1002</v>
          </cell>
          <cell r="AA183">
            <v>0.12179999999999999</v>
          </cell>
          <cell r="AB183">
            <v>5.7000000000000002E-2</v>
          </cell>
          <cell r="AC183">
            <v>5.7000000000000002E-2</v>
          </cell>
          <cell r="AD183">
            <v>5.7000000000000002E-2</v>
          </cell>
          <cell r="AE183">
            <v>5.7000000000000002E-2</v>
          </cell>
          <cell r="AF183">
            <v>0.1002</v>
          </cell>
          <cell r="AG183">
            <v>0.12179999999999999</v>
          </cell>
          <cell r="AH183">
            <v>0.12179999999999999</v>
          </cell>
          <cell r="AI183">
            <v>0.1002</v>
          </cell>
          <cell r="AJ183">
            <v>8.0000000000000002E-3</v>
          </cell>
          <cell r="AK183">
            <v>8.0000000000000002E-3</v>
          </cell>
          <cell r="AL183">
            <v>8.0000000000000002E-3</v>
          </cell>
          <cell r="AM183">
            <v>8.0000000000000002E-3</v>
          </cell>
          <cell r="AN183">
            <v>8.0000000000000002E-3</v>
          </cell>
          <cell r="AO183">
            <v>8.0000000000000002E-3</v>
          </cell>
          <cell r="AP183">
            <v>8.0000000000000002E-3</v>
          </cell>
          <cell r="AQ183">
            <v>8.0000000000000002E-3</v>
          </cell>
          <cell r="AR183">
            <v>8.0000000000000002E-3</v>
          </cell>
          <cell r="AS183">
            <v>8.0000000000000002E-3</v>
          </cell>
          <cell r="AT183">
            <v>8.0000000000000002E-3</v>
          </cell>
          <cell r="AU183">
            <v>8.0000000000000002E-3</v>
          </cell>
          <cell r="AV183">
            <v>0.12179999999999999</v>
          </cell>
          <cell r="AW183">
            <v>0.12179999999999999</v>
          </cell>
          <cell r="AX183">
            <v>0.1002</v>
          </cell>
          <cell r="AY183">
            <v>0.12179999999999999</v>
          </cell>
          <cell r="AZ183">
            <v>5.7000000000000002E-2</v>
          </cell>
          <cell r="BA183">
            <v>5.7000000000000002E-2</v>
          </cell>
          <cell r="BB183">
            <v>5.7000000000000002E-2</v>
          </cell>
          <cell r="BC183">
            <v>5.7000000000000002E-2</v>
          </cell>
          <cell r="BD183">
            <v>0.1002</v>
          </cell>
          <cell r="BE183">
            <v>0.12179999999999999</v>
          </cell>
          <cell r="BF183">
            <v>0.12179999999999999</v>
          </cell>
          <cell r="BG183">
            <v>0.1002</v>
          </cell>
          <cell r="BH183">
            <v>8.0000000000000002E-3</v>
          </cell>
          <cell r="BI183">
            <v>8.0000000000000002E-3</v>
          </cell>
          <cell r="BJ183">
            <v>8.0000000000000002E-3</v>
          </cell>
          <cell r="BK183">
            <v>8.0000000000000002E-3</v>
          </cell>
          <cell r="BL183">
            <v>8.0000000000000002E-3</v>
          </cell>
          <cell r="BM183">
            <v>8.0000000000000002E-3</v>
          </cell>
          <cell r="BN183">
            <v>8.0000000000000002E-3</v>
          </cell>
          <cell r="BO183">
            <v>8.0000000000000002E-3</v>
          </cell>
          <cell r="BP183">
            <v>8.0000000000000002E-3</v>
          </cell>
          <cell r="BQ183">
            <v>8.0000000000000002E-3</v>
          </cell>
          <cell r="BR183">
            <v>8.0000000000000002E-3</v>
          </cell>
          <cell r="BS183">
            <v>8.0000000000000002E-3</v>
          </cell>
          <cell r="BT183" t="str">
            <v>CFE</v>
          </cell>
          <cell r="BU183" t="str">
            <v>INT</v>
          </cell>
          <cell r="BV183">
            <v>177</v>
          </cell>
          <cell r="BX183">
            <v>0</v>
          </cell>
          <cell r="BY183">
            <v>6.1221263162311114E-2</v>
          </cell>
          <cell r="BZ183">
            <v>3.2937039581323377</v>
          </cell>
          <cell r="CB183">
            <v>52.985467999999997</v>
          </cell>
          <cell r="CC183">
            <v>53.8</v>
          </cell>
          <cell r="CD183">
            <v>53.8</v>
          </cell>
          <cell r="CL183">
            <v>0</v>
          </cell>
          <cell r="CM183">
            <v>0</v>
          </cell>
          <cell r="CN183">
            <v>2028</v>
          </cell>
        </row>
        <row r="184">
          <cell r="A184">
            <v>1</v>
          </cell>
          <cell r="B184">
            <v>1</v>
          </cell>
          <cell r="D184">
            <v>-7563</v>
          </cell>
          <cell r="F184" t="str">
            <v>Infiernillo  Repotenciación 200 MW</v>
          </cell>
          <cell r="H184" t="str">
            <v>HID</v>
          </cell>
          <cell r="I184">
            <v>200</v>
          </cell>
          <cell r="J184">
            <v>200</v>
          </cell>
          <cell r="K184" t="str">
            <v>Ene</v>
          </cell>
          <cell r="L184">
            <v>2050</v>
          </cell>
          <cell r="M184" t="str">
            <v>CEN</v>
          </cell>
          <cell r="N184" t="str">
            <v>LCARDENAS</v>
          </cell>
          <cell r="O184" t="str">
            <v>HID</v>
          </cell>
          <cell r="P184">
            <v>54789</v>
          </cell>
          <cell r="Q184">
            <v>0</v>
          </cell>
          <cell r="R184">
            <v>1.6</v>
          </cell>
          <cell r="S184">
            <v>187.75574736753777</v>
          </cell>
          <cell r="T184">
            <v>5.0000000000000001E-3</v>
          </cell>
          <cell r="V184" t="str">
            <v>S</v>
          </cell>
          <cell r="W184" t="str">
            <v>GRO</v>
          </cell>
          <cell r="X184">
            <v>0.1002</v>
          </cell>
          <cell r="Y184">
            <v>0.1002</v>
          </cell>
          <cell r="Z184">
            <v>6.6799999999999998E-2</v>
          </cell>
          <cell r="AA184">
            <v>6.6799999999999998E-2</v>
          </cell>
          <cell r="AB184">
            <v>6.6799999999999998E-2</v>
          </cell>
          <cell r="AC184">
            <v>6.6799999999999998E-2</v>
          </cell>
          <cell r="AD184">
            <v>3.3399999999999999E-2</v>
          </cell>
          <cell r="AE184">
            <v>3.3399999999999999E-2</v>
          </cell>
          <cell r="AF184">
            <v>3.3399999999999999E-2</v>
          </cell>
          <cell r="AG184">
            <v>6.6799999999999998E-2</v>
          </cell>
          <cell r="AH184">
            <v>6.6799999999999998E-2</v>
          </cell>
          <cell r="AI184">
            <v>0.1002</v>
          </cell>
          <cell r="AJ184">
            <v>8.0000000000000002E-3</v>
          </cell>
          <cell r="AK184">
            <v>8.0000000000000002E-3</v>
          </cell>
          <cell r="AL184">
            <v>8.0000000000000002E-3</v>
          </cell>
          <cell r="AM184">
            <v>8.0000000000000002E-3</v>
          </cell>
          <cell r="AN184">
            <v>8.0000000000000002E-3</v>
          </cell>
          <cell r="AO184">
            <v>8.0000000000000002E-3</v>
          </cell>
          <cell r="AP184">
            <v>8.0000000000000002E-3</v>
          </cell>
          <cell r="AQ184">
            <v>8.0000000000000002E-3</v>
          </cell>
          <cell r="AR184">
            <v>8.0000000000000002E-3</v>
          </cell>
          <cell r="AS184">
            <v>8.0000000000000002E-3</v>
          </cell>
          <cell r="AT184">
            <v>8.0000000000000002E-3</v>
          </cell>
          <cell r="AU184">
            <v>8.0000000000000002E-3</v>
          </cell>
          <cell r="AV184">
            <v>0.1002</v>
          </cell>
          <cell r="AW184">
            <v>0.1002</v>
          </cell>
          <cell r="AX184">
            <v>6.6799999999999998E-2</v>
          </cell>
          <cell r="AY184">
            <v>6.6799999999999998E-2</v>
          </cell>
          <cell r="AZ184">
            <v>6.6799999999999998E-2</v>
          </cell>
          <cell r="BA184">
            <v>6.6799999999999998E-2</v>
          </cell>
          <cell r="BB184">
            <v>3.3399999999999999E-2</v>
          </cell>
          <cell r="BC184">
            <v>3.3399999999999999E-2</v>
          </cell>
          <cell r="BD184">
            <v>3.3399999999999999E-2</v>
          </cell>
          <cell r="BE184">
            <v>6.6799999999999998E-2</v>
          </cell>
          <cell r="BF184">
            <v>6.6799999999999998E-2</v>
          </cell>
          <cell r="BG184">
            <v>0.1002</v>
          </cell>
          <cell r="BH184">
            <v>8.0000000000000002E-3</v>
          </cell>
          <cell r="BI184">
            <v>8.0000000000000002E-3</v>
          </cell>
          <cell r="BJ184">
            <v>8.0000000000000002E-3</v>
          </cell>
          <cell r="BK184">
            <v>8.0000000000000002E-3</v>
          </cell>
          <cell r="BL184">
            <v>8.0000000000000002E-3</v>
          </cell>
          <cell r="BM184">
            <v>8.0000000000000002E-3</v>
          </cell>
          <cell r="BN184">
            <v>8.0000000000000002E-3</v>
          </cell>
          <cell r="BO184">
            <v>8.0000000000000002E-3</v>
          </cell>
          <cell r="BP184">
            <v>8.0000000000000002E-3</v>
          </cell>
          <cell r="BQ184">
            <v>8.0000000000000002E-3</v>
          </cell>
          <cell r="BR184">
            <v>8.0000000000000002E-3</v>
          </cell>
          <cell r="BS184">
            <v>8.0000000000000002E-3</v>
          </cell>
          <cell r="BT184" t="str">
            <v>CFE</v>
          </cell>
          <cell r="BU184" t="str">
            <v>INT</v>
          </cell>
          <cell r="BV184">
            <v>-7563</v>
          </cell>
          <cell r="BX184">
            <v>0</v>
          </cell>
          <cell r="BY184">
            <v>6.1221263162311114E-2</v>
          </cell>
          <cell r="BZ184">
            <v>12.244252632462223</v>
          </cell>
          <cell r="CB184">
            <v>199</v>
          </cell>
          <cell r="CC184">
            <v>200</v>
          </cell>
          <cell r="CD184">
            <v>200</v>
          </cell>
          <cell r="CL184">
            <v>0</v>
          </cell>
          <cell r="CM184">
            <v>0</v>
          </cell>
          <cell r="CN184">
            <v>2050</v>
          </cell>
        </row>
        <row r="185">
          <cell r="A185">
            <v>1</v>
          </cell>
          <cell r="B185">
            <v>5</v>
          </cell>
          <cell r="D185">
            <v>-7683</v>
          </cell>
          <cell r="F185" t="str">
            <v>Infiernillo  Repotenciación 200 MW</v>
          </cell>
          <cell r="H185" t="str">
            <v>HID</v>
          </cell>
          <cell r="I185">
            <v>200</v>
          </cell>
          <cell r="J185">
            <v>200</v>
          </cell>
          <cell r="K185" t="str">
            <v>May</v>
          </cell>
          <cell r="L185">
            <v>2050</v>
          </cell>
          <cell r="M185" t="str">
            <v>CEN</v>
          </cell>
          <cell r="N185" t="str">
            <v>LCARDENAS</v>
          </cell>
          <cell r="O185" t="str">
            <v>HID</v>
          </cell>
          <cell r="P185">
            <v>54909</v>
          </cell>
          <cell r="Q185">
            <v>0</v>
          </cell>
          <cell r="R185">
            <v>1.6</v>
          </cell>
          <cell r="S185">
            <v>187.75574736753777</v>
          </cell>
          <cell r="T185">
            <v>5.0000000000000001E-3</v>
          </cell>
          <cell r="V185" t="str">
            <v>S</v>
          </cell>
          <cell r="W185" t="str">
            <v>GRO</v>
          </cell>
          <cell r="X185">
            <v>0.1002</v>
          </cell>
          <cell r="Y185">
            <v>0.1002</v>
          </cell>
          <cell r="Z185">
            <v>6.6799999999999998E-2</v>
          </cell>
          <cell r="AA185">
            <v>6.6799999999999998E-2</v>
          </cell>
          <cell r="AB185">
            <v>6.6799999999999998E-2</v>
          </cell>
          <cell r="AC185">
            <v>6.6799999999999998E-2</v>
          </cell>
          <cell r="AD185">
            <v>3.3399999999999999E-2</v>
          </cell>
          <cell r="AE185">
            <v>3.3399999999999999E-2</v>
          </cell>
          <cell r="AF185">
            <v>3.3399999999999999E-2</v>
          </cell>
          <cell r="AG185">
            <v>6.6799999999999998E-2</v>
          </cell>
          <cell r="AH185">
            <v>6.6799999999999998E-2</v>
          </cell>
          <cell r="AI185">
            <v>0.1002</v>
          </cell>
          <cell r="AJ185">
            <v>8.0000000000000002E-3</v>
          </cell>
          <cell r="AK185">
            <v>8.0000000000000002E-3</v>
          </cell>
          <cell r="AL185">
            <v>8.0000000000000002E-3</v>
          </cell>
          <cell r="AM185">
            <v>8.0000000000000002E-3</v>
          </cell>
          <cell r="AN185">
            <v>8.0000000000000002E-3</v>
          </cell>
          <cell r="AO185">
            <v>8.0000000000000002E-3</v>
          </cell>
          <cell r="AP185">
            <v>8.0000000000000002E-3</v>
          </cell>
          <cell r="AQ185">
            <v>8.0000000000000002E-3</v>
          </cell>
          <cell r="AR185">
            <v>8.0000000000000002E-3</v>
          </cell>
          <cell r="AS185">
            <v>8.0000000000000002E-3</v>
          </cell>
          <cell r="AT185">
            <v>8.0000000000000002E-3</v>
          </cell>
          <cell r="AU185">
            <v>8.0000000000000002E-3</v>
          </cell>
          <cell r="AV185">
            <v>0.1002</v>
          </cell>
          <cell r="AW185">
            <v>0.1002</v>
          </cell>
          <cell r="AX185">
            <v>6.6799999999999998E-2</v>
          </cell>
          <cell r="AY185">
            <v>6.6799999999999998E-2</v>
          </cell>
          <cell r="AZ185">
            <v>6.6799999999999998E-2</v>
          </cell>
          <cell r="BA185">
            <v>6.6799999999999998E-2</v>
          </cell>
          <cell r="BB185">
            <v>3.3399999999999999E-2</v>
          </cell>
          <cell r="BC185">
            <v>3.3399999999999999E-2</v>
          </cell>
          <cell r="BD185">
            <v>3.3399999999999999E-2</v>
          </cell>
          <cell r="BE185">
            <v>6.6799999999999998E-2</v>
          </cell>
          <cell r="BF185">
            <v>6.6799999999999998E-2</v>
          </cell>
          <cell r="BG185">
            <v>0.1002</v>
          </cell>
          <cell r="BH185">
            <v>8.0000000000000002E-3</v>
          </cell>
          <cell r="BI185">
            <v>8.0000000000000002E-3</v>
          </cell>
          <cell r="BJ185">
            <v>8.0000000000000002E-3</v>
          </cell>
          <cell r="BK185">
            <v>8.0000000000000002E-3</v>
          </cell>
          <cell r="BL185">
            <v>8.0000000000000002E-3</v>
          </cell>
          <cell r="BM185">
            <v>8.0000000000000002E-3</v>
          </cell>
          <cell r="BN185">
            <v>8.0000000000000002E-3</v>
          </cell>
          <cell r="BO185">
            <v>8.0000000000000002E-3</v>
          </cell>
          <cell r="BP185">
            <v>8.0000000000000002E-3</v>
          </cell>
          <cell r="BQ185">
            <v>8.0000000000000002E-3</v>
          </cell>
          <cell r="BR185">
            <v>8.0000000000000002E-3</v>
          </cell>
          <cell r="BS185">
            <v>8.0000000000000002E-3</v>
          </cell>
          <cell r="BT185" t="str">
            <v>CFE</v>
          </cell>
          <cell r="BU185" t="str">
            <v>INT</v>
          </cell>
          <cell r="BV185">
            <v>-7683</v>
          </cell>
          <cell r="BX185">
            <v>0</v>
          </cell>
          <cell r="BY185">
            <v>6.1221263162311114E-2</v>
          </cell>
          <cell r="BZ185">
            <v>12.244252632462223</v>
          </cell>
          <cell r="CB185">
            <v>199</v>
          </cell>
          <cell r="CC185">
            <v>200</v>
          </cell>
          <cell r="CD185">
            <v>200</v>
          </cell>
          <cell r="CL185">
            <v>0</v>
          </cell>
          <cell r="CM185">
            <v>0</v>
          </cell>
          <cell r="CN185">
            <v>2050</v>
          </cell>
        </row>
        <row r="186">
          <cell r="A186">
            <v>1</v>
          </cell>
          <cell r="B186">
            <v>10</v>
          </cell>
          <cell r="D186">
            <v>-7833</v>
          </cell>
          <cell r="F186" t="str">
            <v>Infiernillo  Repotenciación 200 MW</v>
          </cell>
          <cell r="H186" t="str">
            <v>HID</v>
          </cell>
          <cell r="I186">
            <v>200</v>
          </cell>
          <cell r="J186">
            <v>200</v>
          </cell>
          <cell r="K186" t="str">
            <v>Oct</v>
          </cell>
          <cell r="L186">
            <v>2050</v>
          </cell>
          <cell r="M186" t="str">
            <v>CEN</v>
          </cell>
          <cell r="N186" t="str">
            <v>LCARDENAS</v>
          </cell>
          <cell r="O186" t="str">
            <v>HID</v>
          </cell>
          <cell r="P186">
            <v>55062</v>
          </cell>
          <cell r="Q186">
            <v>0</v>
          </cell>
          <cell r="R186">
            <v>1.6</v>
          </cell>
          <cell r="S186">
            <v>187.75574736753777</v>
          </cell>
          <cell r="T186">
            <v>5.0000000000000001E-3</v>
          </cell>
          <cell r="V186" t="str">
            <v>S</v>
          </cell>
          <cell r="W186" t="str">
            <v>GRO</v>
          </cell>
          <cell r="X186">
            <v>0.1002</v>
          </cell>
          <cell r="Y186">
            <v>0.1002</v>
          </cell>
          <cell r="Z186">
            <v>6.6799999999999998E-2</v>
          </cell>
          <cell r="AA186">
            <v>6.6799999999999998E-2</v>
          </cell>
          <cell r="AB186">
            <v>6.6799999999999998E-2</v>
          </cell>
          <cell r="AC186">
            <v>6.6799999999999998E-2</v>
          </cell>
          <cell r="AD186">
            <v>3.3399999999999999E-2</v>
          </cell>
          <cell r="AE186">
            <v>3.3399999999999999E-2</v>
          </cell>
          <cell r="AF186">
            <v>3.3399999999999999E-2</v>
          </cell>
          <cell r="AG186">
            <v>6.6799999999999998E-2</v>
          </cell>
          <cell r="AH186">
            <v>6.6799999999999998E-2</v>
          </cell>
          <cell r="AI186">
            <v>0.1002</v>
          </cell>
          <cell r="AJ186">
            <v>8.0000000000000002E-3</v>
          </cell>
          <cell r="AK186">
            <v>8.0000000000000002E-3</v>
          </cell>
          <cell r="AL186">
            <v>8.0000000000000002E-3</v>
          </cell>
          <cell r="AM186">
            <v>8.0000000000000002E-3</v>
          </cell>
          <cell r="AN186">
            <v>8.0000000000000002E-3</v>
          </cell>
          <cell r="AO186">
            <v>8.0000000000000002E-3</v>
          </cell>
          <cell r="AP186">
            <v>8.0000000000000002E-3</v>
          </cell>
          <cell r="AQ186">
            <v>8.0000000000000002E-3</v>
          </cell>
          <cell r="AR186">
            <v>8.0000000000000002E-3</v>
          </cell>
          <cell r="AS186">
            <v>8.0000000000000002E-3</v>
          </cell>
          <cell r="AT186">
            <v>8.0000000000000002E-3</v>
          </cell>
          <cell r="AU186">
            <v>8.0000000000000002E-3</v>
          </cell>
          <cell r="AV186">
            <v>0.1002</v>
          </cell>
          <cell r="AW186">
            <v>0.1002</v>
          </cell>
          <cell r="AX186">
            <v>6.6799999999999998E-2</v>
          </cell>
          <cell r="AY186">
            <v>6.6799999999999998E-2</v>
          </cell>
          <cell r="AZ186">
            <v>6.6799999999999998E-2</v>
          </cell>
          <cell r="BA186">
            <v>6.6799999999999998E-2</v>
          </cell>
          <cell r="BB186">
            <v>3.3399999999999999E-2</v>
          </cell>
          <cell r="BC186">
            <v>3.3399999999999999E-2</v>
          </cell>
          <cell r="BD186">
            <v>3.3399999999999999E-2</v>
          </cell>
          <cell r="BE186">
            <v>6.6799999999999998E-2</v>
          </cell>
          <cell r="BF186">
            <v>6.6799999999999998E-2</v>
          </cell>
          <cell r="BG186">
            <v>0.1002</v>
          </cell>
          <cell r="BH186">
            <v>8.0000000000000002E-3</v>
          </cell>
          <cell r="BI186">
            <v>8.0000000000000002E-3</v>
          </cell>
          <cell r="BJ186">
            <v>8.0000000000000002E-3</v>
          </cell>
          <cell r="BK186">
            <v>8.0000000000000002E-3</v>
          </cell>
          <cell r="BL186">
            <v>8.0000000000000002E-3</v>
          </cell>
          <cell r="BM186">
            <v>8.0000000000000002E-3</v>
          </cell>
          <cell r="BN186">
            <v>8.0000000000000002E-3</v>
          </cell>
          <cell r="BO186">
            <v>8.0000000000000002E-3</v>
          </cell>
          <cell r="BP186">
            <v>8.0000000000000002E-3</v>
          </cell>
          <cell r="BQ186">
            <v>8.0000000000000002E-3</v>
          </cell>
          <cell r="BR186">
            <v>8.0000000000000002E-3</v>
          </cell>
          <cell r="BS186">
            <v>8.0000000000000002E-3</v>
          </cell>
          <cell r="BT186" t="str">
            <v>CFE</v>
          </cell>
          <cell r="BU186" t="str">
            <v>INT</v>
          </cell>
          <cell r="BV186">
            <v>-7833</v>
          </cell>
          <cell r="BX186">
            <v>0</v>
          </cell>
          <cell r="BY186">
            <v>6.1221263162311114E-2</v>
          </cell>
          <cell r="BZ186">
            <v>12.244252632462223</v>
          </cell>
          <cell r="CB186">
            <v>199</v>
          </cell>
          <cell r="CC186">
            <v>200</v>
          </cell>
          <cell r="CD186">
            <v>200</v>
          </cell>
          <cell r="CL186">
            <v>0</v>
          </cell>
          <cell r="CM186">
            <v>0</v>
          </cell>
          <cell r="CN186">
            <v>2050</v>
          </cell>
        </row>
        <row r="187">
          <cell r="A187">
            <v>1</v>
          </cell>
          <cell r="B187">
            <v>5</v>
          </cell>
          <cell r="D187">
            <v>-7683</v>
          </cell>
          <cell r="F187" t="str">
            <v>RÍO BRAVO (EMILIO PORTES GIL) RM</v>
          </cell>
          <cell r="H187" t="str">
            <v>CAR</v>
          </cell>
          <cell r="I187">
            <v>330</v>
          </cell>
          <cell r="J187">
            <v>330</v>
          </cell>
          <cell r="K187" t="str">
            <v>May</v>
          </cell>
          <cell r="L187">
            <v>2050</v>
          </cell>
          <cell r="M187" t="str">
            <v>NES</v>
          </cell>
          <cell r="N187" t="str">
            <v>REYNOSA</v>
          </cell>
          <cell r="O187" t="str">
            <v>TER</v>
          </cell>
          <cell r="P187">
            <v>54909</v>
          </cell>
          <cell r="Q187">
            <v>0</v>
          </cell>
          <cell r="R187">
            <v>16.698</v>
          </cell>
          <cell r="S187">
            <v>306.5106226965566</v>
          </cell>
          <cell r="T187">
            <v>1.0999999999999999E-2</v>
          </cell>
          <cell r="V187" t="str">
            <v>N</v>
          </cell>
          <cell r="W187" t="str">
            <v>TAMS</v>
          </cell>
          <cell r="X187">
            <v>0.10220000000000001</v>
          </cell>
          <cell r="Y187">
            <v>0.10220000000000001</v>
          </cell>
          <cell r="Z187">
            <v>6.6100000000000006E-2</v>
          </cell>
          <cell r="AA187">
            <v>6.6100000000000006E-2</v>
          </cell>
          <cell r="AB187">
            <v>6.6100000000000006E-2</v>
          </cell>
          <cell r="AC187">
            <v>6.6100000000000006E-2</v>
          </cell>
          <cell r="AD187">
            <v>6.6100000000000006E-2</v>
          </cell>
          <cell r="AE187">
            <v>0.03</v>
          </cell>
          <cell r="AF187">
            <v>0.03</v>
          </cell>
          <cell r="AG187">
            <v>6.6100000000000006E-2</v>
          </cell>
          <cell r="AH187">
            <v>6.6100000000000006E-2</v>
          </cell>
          <cell r="AI187">
            <v>6.6100000000000006E-2</v>
          </cell>
          <cell r="AJ187">
            <v>5.0599999999999999E-2</v>
          </cell>
          <cell r="AK187">
            <v>5.0599999999999999E-2</v>
          </cell>
          <cell r="AL187">
            <v>5.0599999999999999E-2</v>
          </cell>
          <cell r="AM187">
            <v>5.0599999999999999E-2</v>
          </cell>
          <cell r="AN187">
            <v>5.0599999999999999E-2</v>
          </cell>
          <cell r="AO187">
            <v>5.0599999999999999E-2</v>
          </cell>
          <cell r="AP187">
            <v>5.0599999999999999E-2</v>
          </cell>
          <cell r="AQ187">
            <v>5.0599999999999999E-2</v>
          </cell>
          <cell r="AR187">
            <v>5.0599999999999999E-2</v>
          </cell>
          <cell r="AS187">
            <v>5.0599999999999999E-2</v>
          </cell>
          <cell r="AT187">
            <v>5.0599999999999999E-2</v>
          </cell>
          <cell r="AU187">
            <v>5.0599999999999999E-2</v>
          </cell>
          <cell r="AV187">
            <v>0.10220000000000001</v>
          </cell>
          <cell r="AW187">
            <v>0.10220000000000001</v>
          </cell>
          <cell r="AX187">
            <v>6.6100000000000006E-2</v>
          </cell>
          <cell r="AY187">
            <v>6.6100000000000006E-2</v>
          </cell>
          <cell r="AZ187">
            <v>6.6100000000000006E-2</v>
          </cell>
          <cell r="BA187">
            <v>6.6100000000000006E-2</v>
          </cell>
          <cell r="BB187">
            <v>6.6100000000000006E-2</v>
          </cell>
          <cell r="BC187">
            <v>0.03</v>
          </cell>
          <cell r="BD187">
            <v>0.03</v>
          </cell>
          <cell r="BE187">
            <v>6.6100000000000006E-2</v>
          </cell>
          <cell r="BF187">
            <v>6.6100000000000006E-2</v>
          </cell>
          <cell r="BG187">
            <v>6.6100000000000006E-2</v>
          </cell>
          <cell r="BH187">
            <v>5.0599999999999999E-2</v>
          </cell>
          <cell r="BI187">
            <v>5.0599999999999999E-2</v>
          </cell>
          <cell r="BJ187">
            <v>5.0599999999999999E-2</v>
          </cell>
          <cell r="BK187">
            <v>5.0599999999999999E-2</v>
          </cell>
          <cell r="BL187">
            <v>5.0599999999999999E-2</v>
          </cell>
          <cell r="BM187">
            <v>5.0599999999999999E-2</v>
          </cell>
          <cell r="BN187">
            <v>5.0599999999999999E-2</v>
          </cell>
          <cell r="BO187">
            <v>5.0599999999999999E-2</v>
          </cell>
          <cell r="BP187">
            <v>5.0599999999999999E-2</v>
          </cell>
          <cell r="BQ187">
            <v>5.0599999999999999E-2</v>
          </cell>
          <cell r="BR187">
            <v>5.0599999999999999E-2</v>
          </cell>
          <cell r="BS187">
            <v>5.0599999999999999E-2</v>
          </cell>
          <cell r="BT187" t="str">
            <v>CFE</v>
          </cell>
          <cell r="BU187" t="str">
            <v>INT</v>
          </cell>
          <cell r="BV187">
            <v>-7683</v>
          </cell>
          <cell r="BX187">
            <v>23.489377303443426</v>
          </cell>
          <cell r="BY187">
            <v>0</v>
          </cell>
          <cell r="CB187">
            <v>326.37</v>
          </cell>
          <cell r="CC187">
            <v>330</v>
          </cell>
          <cell r="CD187">
            <v>330</v>
          </cell>
          <cell r="CL187">
            <v>0</v>
          </cell>
          <cell r="CM187">
            <v>0</v>
          </cell>
          <cell r="CN187">
            <v>2050</v>
          </cell>
        </row>
        <row r="188">
          <cell r="A188">
            <v>1</v>
          </cell>
          <cell r="B188">
            <v>4</v>
          </cell>
          <cell r="D188">
            <v>4227</v>
          </cell>
          <cell r="F188" t="str">
            <v>ALTAMIRA</v>
          </cell>
          <cell r="G188">
            <v>1</v>
          </cell>
          <cell r="H188" t="str">
            <v>CQ</v>
          </cell>
          <cell r="I188">
            <v>158</v>
          </cell>
          <cell r="J188">
            <v>158</v>
          </cell>
          <cell r="K188" t="str">
            <v>Abr</v>
          </cell>
          <cell r="L188">
            <v>2017</v>
          </cell>
          <cell r="M188" t="str">
            <v>NES</v>
          </cell>
          <cell r="N188" t="str">
            <v>HUASTECA</v>
          </cell>
          <cell r="O188" t="str">
            <v>TER</v>
          </cell>
          <cell r="P188">
            <v>42826</v>
          </cell>
          <cell r="Q188">
            <v>11.692</v>
          </cell>
          <cell r="R188">
            <v>11.644600000000001</v>
          </cell>
          <cell r="S188">
            <v>145.02546512980271</v>
          </cell>
          <cell r="T188">
            <v>7.5999999999999998E-2</v>
          </cell>
          <cell r="V188" t="str">
            <v>N</v>
          </cell>
          <cell r="W188" t="str">
            <v>TAMS</v>
          </cell>
          <cell r="X188">
            <v>0.10845</v>
          </cell>
          <cell r="Y188">
            <v>0.10845</v>
          </cell>
          <cell r="Z188">
            <v>0.1033</v>
          </cell>
          <cell r="AA188">
            <v>0.10845</v>
          </cell>
          <cell r="AB188">
            <v>9.2999999999999999E-2</v>
          </cell>
          <cell r="AC188">
            <v>9.2999999999999999E-2</v>
          </cell>
          <cell r="AD188">
            <v>9.2999999999999999E-2</v>
          </cell>
          <cell r="AE188">
            <v>9.2999999999999999E-2</v>
          </cell>
          <cell r="AF188">
            <v>0.1033</v>
          </cell>
          <cell r="AG188">
            <v>0.10845</v>
          </cell>
          <cell r="AH188">
            <v>0.10845</v>
          </cell>
          <cell r="AI188">
            <v>0.1033</v>
          </cell>
          <cell r="AJ188">
            <v>7.3700000000000002E-2</v>
          </cell>
          <cell r="AK188">
            <v>7.3700000000000002E-2</v>
          </cell>
          <cell r="AL188">
            <v>7.3700000000000002E-2</v>
          </cell>
          <cell r="AM188">
            <v>7.3700000000000002E-2</v>
          </cell>
          <cell r="AN188">
            <v>7.3700000000000002E-2</v>
          </cell>
          <cell r="AO188">
            <v>7.3700000000000002E-2</v>
          </cell>
          <cell r="AP188">
            <v>7.3700000000000002E-2</v>
          </cell>
          <cell r="AQ188">
            <v>7.3700000000000002E-2</v>
          </cell>
          <cell r="AR188">
            <v>7.3700000000000002E-2</v>
          </cell>
          <cell r="AS188">
            <v>7.3700000000000002E-2</v>
          </cell>
          <cell r="AT188">
            <v>7.3700000000000002E-2</v>
          </cell>
          <cell r="AU188">
            <v>7.3700000000000002E-2</v>
          </cell>
          <cell r="AV188">
            <v>0.10845</v>
          </cell>
          <cell r="AW188">
            <v>0.10845</v>
          </cell>
          <cell r="AX188">
            <v>0.1033</v>
          </cell>
          <cell r="AY188">
            <v>0.10845</v>
          </cell>
          <cell r="AZ188">
            <v>9.2999999999999999E-2</v>
          </cell>
          <cell r="BA188">
            <v>9.2999999999999999E-2</v>
          </cell>
          <cell r="BB188">
            <v>9.2999999999999999E-2</v>
          </cell>
          <cell r="BC188">
            <v>9.2999999999999999E-2</v>
          </cell>
          <cell r="BD188">
            <v>0.1033</v>
          </cell>
          <cell r="BE188">
            <v>0.10845</v>
          </cell>
          <cell r="BF188">
            <v>0.10845</v>
          </cell>
          <cell r="BG188">
            <v>0.1033</v>
          </cell>
          <cell r="BH188">
            <v>7.3700000000000002E-2</v>
          </cell>
          <cell r="BI188">
            <v>7.3700000000000002E-2</v>
          </cell>
          <cell r="BJ188">
            <v>7.3700000000000002E-2</v>
          </cell>
          <cell r="BK188">
            <v>7.3700000000000002E-2</v>
          </cell>
          <cell r="BL188">
            <v>7.3700000000000002E-2</v>
          </cell>
          <cell r="BM188">
            <v>7.3700000000000002E-2</v>
          </cell>
          <cell r="BN188">
            <v>7.3700000000000002E-2</v>
          </cell>
          <cell r="BO188">
            <v>7.3700000000000002E-2</v>
          </cell>
          <cell r="BP188">
            <v>7.3700000000000002E-2</v>
          </cell>
          <cell r="BQ188">
            <v>7.3700000000000002E-2</v>
          </cell>
          <cell r="BR188">
            <v>7.3700000000000002E-2</v>
          </cell>
          <cell r="BS188">
            <v>7.3700000000000002E-2</v>
          </cell>
          <cell r="BT188" t="str">
            <v>CFE</v>
          </cell>
          <cell r="BU188" t="str">
            <v>INT</v>
          </cell>
          <cell r="BV188">
            <v>4227</v>
          </cell>
          <cell r="BX188">
            <v>1.2825348701972741</v>
          </cell>
          <cell r="BY188">
            <v>0</v>
          </cell>
          <cell r="CA188" t="str">
            <v>C</v>
          </cell>
          <cell r="CB188">
            <v>145.99199999999999</v>
          </cell>
          <cell r="CC188">
            <v>158</v>
          </cell>
          <cell r="CD188">
            <v>158</v>
          </cell>
          <cell r="CL188">
            <v>11.692</v>
          </cell>
          <cell r="CM188">
            <v>11.692</v>
          </cell>
          <cell r="CN188">
            <v>2017</v>
          </cell>
        </row>
        <row r="189">
          <cell r="A189">
            <v>1</v>
          </cell>
          <cell r="B189">
            <v>7</v>
          </cell>
          <cell r="D189">
            <v>4137</v>
          </cell>
          <cell r="F189" t="str">
            <v>ALTAMIRA</v>
          </cell>
          <cell r="G189">
            <v>2</v>
          </cell>
          <cell r="H189" t="str">
            <v>CQ</v>
          </cell>
          <cell r="I189">
            <v>158</v>
          </cell>
          <cell r="J189">
            <v>158</v>
          </cell>
          <cell r="K189" t="str">
            <v>Jul</v>
          </cell>
          <cell r="L189">
            <v>2017</v>
          </cell>
          <cell r="M189" t="str">
            <v>NES</v>
          </cell>
          <cell r="N189" t="str">
            <v>HUASTECA</v>
          </cell>
          <cell r="O189" t="str">
            <v>TER</v>
          </cell>
          <cell r="P189">
            <v>42917</v>
          </cell>
          <cell r="Q189">
            <v>11.692</v>
          </cell>
          <cell r="R189">
            <v>11.644600000000001</v>
          </cell>
          <cell r="S189">
            <v>145.02546512980271</v>
          </cell>
          <cell r="T189">
            <v>7.5999999999999998E-2</v>
          </cell>
          <cell r="V189" t="str">
            <v>N</v>
          </cell>
          <cell r="W189" t="str">
            <v>TAMS</v>
          </cell>
          <cell r="X189">
            <v>0.10845</v>
          </cell>
          <cell r="Y189">
            <v>0.10845</v>
          </cell>
          <cell r="Z189">
            <v>0.1033</v>
          </cell>
          <cell r="AA189">
            <v>0.10845</v>
          </cell>
          <cell r="AB189">
            <v>9.2999999999999999E-2</v>
          </cell>
          <cell r="AC189">
            <v>9.2999999999999999E-2</v>
          </cell>
          <cell r="AD189">
            <v>9.2999999999999999E-2</v>
          </cell>
          <cell r="AE189">
            <v>9.2999999999999999E-2</v>
          </cell>
          <cell r="AF189">
            <v>0.1033</v>
          </cell>
          <cell r="AG189">
            <v>0.10845</v>
          </cell>
          <cell r="AH189">
            <v>0.10845</v>
          </cell>
          <cell r="AI189">
            <v>0.1033</v>
          </cell>
          <cell r="AJ189">
            <v>7.3700000000000002E-2</v>
          </cell>
          <cell r="AK189">
            <v>7.3700000000000002E-2</v>
          </cell>
          <cell r="AL189">
            <v>7.3700000000000002E-2</v>
          </cell>
          <cell r="AM189">
            <v>7.3700000000000002E-2</v>
          </cell>
          <cell r="AN189">
            <v>7.3700000000000002E-2</v>
          </cell>
          <cell r="AO189">
            <v>7.3700000000000002E-2</v>
          </cell>
          <cell r="AP189">
            <v>7.3700000000000002E-2</v>
          </cell>
          <cell r="AQ189">
            <v>7.3700000000000002E-2</v>
          </cell>
          <cell r="AR189">
            <v>7.3700000000000002E-2</v>
          </cell>
          <cell r="AS189">
            <v>7.3700000000000002E-2</v>
          </cell>
          <cell r="AT189">
            <v>7.3700000000000002E-2</v>
          </cell>
          <cell r="AU189">
            <v>7.3700000000000002E-2</v>
          </cell>
          <cell r="AV189">
            <v>0.10845</v>
          </cell>
          <cell r="AW189">
            <v>0.10845</v>
          </cell>
          <cell r="AX189">
            <v>0.1033</v>
          </cell>
          <cell r="AY189">
            <v>0.10845</v>
          </cell>
          <cell r="AZ189">
            <v>9.2999999999999999E-2</v>
          </cell>
          <cell r="BA189">
            <v>9.2999999999999999E-2</v>
          </cell>
          <cell r="BB189">
            <v>9.2999999999999999E-2</v>
          </cell>
          <cell r="BC189">
            <v>9.2999999999999999E-2</v>
          </cell>
          <cell r="BD189">
            <v>0.1033</v>
          </cell>
          <cell r="BE189">
            <v>0.10845</v>
          </cell>
          <cell r="BF189">
            <v>0.10845</v>
          </cell>
          <cell r="BG189">
            <v>0.1033</v>
          </cell>
          <cell r="BH189">
            <v>7.3700000000000002E-2</v>
          </cell>
          <cell r="BI189">
            <v>7.3700000000000002E-2</v>
          </cell>
          <cell r="BJ189">
            <v>7.3700000000000002E-2</v>
          </cell>
          <cell r="BK189">
            <v>7.3700000000000002E-2</v>
          </cell>
          <cell r="BL189">
            <v>7.3700000000000002E-2</v>
          </cell>
          <cell r="BM189">
            <v>7.3700000000000002E-2</v>
          </cell>
          <cell r="BN189">
            <v>7.3700000000000002E-2</v>
          </cell>
          <cell r="BO189">
            <v>7.3700000000000002E-2</v>
          </cell>
          <cell r="BP189">
            <v>7.3700000000000002E-2</v>
          </cell>
          <cell r="BQ189">
            <v>7.3700000000000002E-2</v>
          </cell>
          <cell r="BR189">
            <v>7.3700000000000002E-2</v>
          </cell>
          <cell r="BS189">
            <v>7.3700000000000002E-2</v>
          </cell>
          <cell r="BT189" t="str">
            <v>CFE</v>
          </cell>
          <cell r="BU189" t="str">
            <v>INT</v>
          </cell>
          <cell r="BV189">
            <v>4137</v>
          </cell>
          <cell r="BX189">
            <v>1.2825348701972741</v>
          </cell>
          <cell r="BY189">
            <v>0</v>
          </cell>
          <cell r="BZ189">
            <v>0</v>
          </cell>
          <cell r="CA189" t="str">
            <v>C</v>
          </cell>
          <cell r="CB189">
            <v>145.99199999999999</v>
          </cell>
          <cell r="CC189">
            <v>158</v>
          </cell>
          <cell r="CD189">
            <v>158</v>
          </cell>
          <cell r="CL189">
            <v>11.692</v>
          </cell>
          <cell r="CM189">
            <v>11.692</v>
          </cell>
          <cell r="CN189">
            <v>2017</v>
          </cell>
        </row>
        <row r="190">
          <cell r="A190">
            <v>1</v>
          </cell>
          <cell r="B190">
            <v>12</v>
          </cell>
          <cell r="D190">
            <v>5067</v>
          </cell>
          <cell r="F190" t="str">
            <v>Eoliatec del Pacifico 2a Etapa</v>
          </cell>
          <cell r="H190" t="str">
            <v>EOL</v>
          </cell>
          <cell r="I190">
            <v>80</v>
          </cell>
          <cell r="J190">
            <v>80</v>
          </cell>
          <cell r="K190" t="str">
            <v>Dic</v>
          </cell>
          <cell r="L190">
            <v>2014</v>
          </cell>
          <cell r="M190" t="str">
            <v>ORI</v>
          </cell>
          <cell r="N190" t="str">
            <v>TEMASCAL</v>
          </cell>
          <cell r="O190" t="str">
            <v>EOL</v>
          </cell>
          <cell r="P190">
            <v>41974</v>
          </cell>
          <cell r="Q190">
            <v>0</v>
          </cell>
          <cell r="R190">
            <v>0</v>
          </cell>
          <cell r="S190">
            <v>8</v>
          </cell>
          <cell r="T190">
            <v>0</v>
          </cell>
          <cell r="V190" t="str">
            <v>S</v>
          </cell>
          <cell r="W190" t="str">
            <v>OAX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 t="str">
            <v>A</v>
          </cell>
          <cell r="BU190" t="str">
            <v>INT</v>
          </cell>
          <cell r="BV190">
            <v>5067</v>
          </cell>
          <cell r="BX190">
            <v>0</v>
          </cell>
          <cell r="BY190">
            <v>0.9</v>
          </cell>
          <cell r="BZ190">
            <v>72</v>
          </cell>
          <cell r="CB190">
            <v>80</v>
          </cell>
          <cell r="CC190">
            <v>80</v>
          </cell>
          <cell r="CD190">
            <v>80</v>
          </cell>
          <cell r="CL190">
            <v>0</v>
          </cell>
          <cell r="CM190">
            <v>0</v>
          </cell>
          <cell r="CN190">
            <v>2014</v>
          </cell>
        </row>
        <row r="191">
          <cell r="CL191">
            <v>0</v>
          </cell>
          <cell r="CM191">
            <v>0</v>
          </cell>
          <cell r="CN191">
            <v>0</v>
          </cell>
        </row>
        <row r="192">
          <cell r="A192">
            <v>1</v>
          </cell>
          <cell r="B192">
            <v>1</v>
          </cell>
          <cell r="D192">
            <v>5037</v>
          </cell>
          <cell r="F192" t="str">
            <v>Bioeléctrica de Occidente</v>
          </cell>
          <cell r="H192" t="str">
            <v>NGL</v>
          </cell>
          <cell r="I192">
            <v>15</v>
          </cell>
          <cell r="J192">
            <v>15</v>
          </cell>
          <cell r="K192" t="str">
            <v>Ene</v>
          </cell>
          <cell r="L192">
            <v>2015</v>
          </cell>
          <cell r="M192" t="str">
            <v>OCC</v>
          </cell>
          <cell r="N192" t="str">
            <v>TEPIC</v>
          </cell>
          <cell r="O192" t="str">
            <v>TER</v>
          </cell>
          <cell r="P192">
            <v>42005</v>
          </cell>
          <cell r="Q192">
            <v>0</v>
          </cell>
          <cell r="R192">
            <v>0</v>
          </cell>
          <cell r="S192">
            <v>15</v>
          </cell>
          <cell r="T192">
            <v>0</v>
          </cell>
          <cell r="V192" t="str">
            <v>S</v>
          </cell>
          <cell r="W192" t="str">
            <v>JAL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 t="str">
            <v>A</v>
          </cell>
          <cell r="BU192" t="str">
            <v>INT</v>
          </cell>
          <cell r="BV192">
            <v>5037</v>
          </cell>
          <cell r="BX192">
            <v>0</v>
          </cell>
          <cell r="BZ192">
            <v>0</v>
          </cell>
          <cell r="CB192">
            <v>15</v>
          </cell>
          <cell r="CC192">
            <v>15</v>
          </cell>
          <cell r="CD192">
            <v>15</v>
          </cell>
          <cell r="CL192">
            <v>0</v>
          </cell>
          <cell r="CM192">
            <v>0</v>
          </cell>
          <cell r="CN192">
            <v>2015</v>
          </cell>
        </row>
        <row r="193">
          <cell r="A193">
            <v>1</v>
          </cell>
          <cell r="B193">
            <v>6</v>
          </cell>
          <cell r="D193">
            <v>3087</v>
          </cell>
          <cell r="F193" t="str">
            <v>Mexicali I</v>
          </cell>
          <cell r="H193" t="str">
            <v>GEO</v>
          </cell>
          <cell r="I193">
            <v>27</v>
          </cell>
          <cell r="J193">
            <v>27</v>
          </cell>
          <cell r="K193" t="str">
            <v>Jun</v>
          </cell>
          <cell r="L193">
            <v>2020</v>
          </cell>
          <cell r="M193" t="str">
            <v>BC</v>
          </cell>
          <cell r="N193" t="str">
            <v>MEXICALI</v>
          </cell>
          <cell r="O193" t="str">
            <v>TER</v>
          </cell>
          <cell r="P193">
            <v>43983</v>
          </cell>
          <cell r="Q193">
            <v>1.5390000000000001</v>
          </cell>
          <cell r="R193">
            <v>1.6739999999999999</v>
          </cell>
          <cell r="S193">
            <v>23.436</v>
          </cell>
          <cell r="T193">
            <v>6.5420560747663961E-2</v>
          </cell>
          <cell r="V193" t="str">
            <v>N</v>
          </cell>
          <cell r="W193" t="str">
            <v>BC</v>
          </cell>
          <cell r="X193">
            <v>3.7999999999999999E-2</v>
          </cell>
          <cell r="Y193">
            <v>3.7999999999999999E-2</v>
          </cell>
          <cell r="Z193">
            <v>3.7999999999999999E-2</v>
          </cell>
          <cell r="AA193">
            <v>3.7999999999999999E-2</v>
          </cell>
          <cell r="AB193">
            <v>3.7999999999999999E-2</v>
          </cell>
          <cell r="AC193">
            <v>3.7999999999999999E-2</v>
          </cell>
          <cell r="AD193">
            <v>3.7999999999999999E-2</v>
          </cell>
          <cell r="AE193">
            <v>3.7999999999999999E-2</v>
          </cell>
          <cell r="AF193">
            <v>3.7999999999999999E-2</v>
          </cell>
          <cell r="AG193">
            <v>3.7999999999999999E-2</v>
          </cell>
          <cell r="AH193">
            <v>3.7999999999999999E-2</v>
          </cell>
          <cell r="AI193">
            <v>3.7999999999999999E-2</v>
          </cell>
          <cell r="AJ193">
            <v>6.2E-2</v>
          </cell>
          <cell r="AK193">
            <v>6.2E-2</v>
          </cell>
          <cell r="AL193">
            <v>6.2E-2</v>
          </cell>
          <cell r="AM193">
            <v>6.2E-2</v>
          </cell>
          <cell r="AN193">
            <v>6.2E-2</v>
          </cell>
          <cell r="AO193">
            <v>6.2E-2</v>
          </cell>
          <cell r="AP193">
            <v>6.2E-2</v>
          </cell>
          <cell r="AQ193">
            <v>6.2E-2</v>
          </cell>
          <cell r="AR193">
            <v>6.2E-2</v>
          </cell>
          <cell r="AS193">
            <v>6.2E-2</v>
          </cell>
          <cell r="AT193">
            <v>6.2E-2</v>
          </cell>
          <cell r="AU193">
            <v>6.2E-2</v>
          </cell>
          <cell r="AV193">
            <v>3.7999999999999999E-2</v>
          </cell>
          <cell r="AW193">
            <v>3.7999999999999999E-2</v>
          </cell>
          <cell r="AX193">
            <v>3.7999999999999999E-2</v>
          </cell>
          <cell r="AY193">
            <v>3.7999999999999999E-2</v>
          </cell>
          <cell r="AZ193">
            <v>3.7999999999999999E-2</v>
          </cell>
          <cell r="BA193">
            <v>3.7999999999999999E-2</v>
          </cell>
          <cell r="BB193">
            <v>3.7999999999999999E-2</v>
          </cell>
          <cell r="BC193">
            <v>3.7999999999999999E-2</v>
          </cell>
          <cell r="BD193">
            <v>3.7999999999999999E-2</v>
          </cell>
          <cell r="BE193">
            <v>3.7999999999999999E-2</v>
          </cell>
          <cell r="BF193">
            <v>3.7999999999999999E-2</v>
          </cell>
          <cell r="BG193">
            <v>3.7999999999999999E-2</v>
          </cell>
          <cell r="BH193">
            <v>6.2E-2</v>
          </cell>
          <cell r="BI193">
            <v>6.2E-2</v>
          </cell>
          <cell r="BJ193">
            <v>6.2E-2</v>
          </cell>
          <cell r="BK193">
            <v>6.2E-2</v>
          </cell>
          <cell r="BL193">
            <v>6.2E-2</v>
          </cell>
          <cell r="BM193">
            <v>6.2E-2</v>
          </cell>
          <cell r="BN193">
            <v>6.2E-2</v>
          </cell>
          <cell r="BO193">
            <v>6.2E-2</v>
          </cell>
          <cell r="BP193">
            <v>6.2E-2</v>
          </cell>
          <cell r="BQ193">
            <v>6.2E-2</v>
          </cell>
          <cell r="BR193">
            <v>6.2E-2</v>
          </cell>
          <cell r="BS193">
            <v>6.2E-2</v>
          </cell>
          <cell r="BT193" t="str">
            <v>CFE</v>
          </cell>
          <cell r="BU193" t="str">
            <v>BC</v>
          </cell>
          <cell r="BV193">
            <v>3087</v>
          </cell>
          <cell r="BX193">
            <v>2.0249999999999999</v>
          </cell>
          <cell r="BY193">
            <v>0</v>
          </cell>
          <cell r="BZ193">
            <v>0</v>
          </cell>
          <cell r="CB193">
            <v>25.233644859813072</v>
          </cell>
          <cell r="CC193">
            <v>27</v>
          </cell>
          <cell r="CD193">
            <v>27</v>
          </cell>
          <cell r="CL193">
            <v>1.5390000000000001</v>
          </cell>
          <cell r="CM193">
            <v>1.5390000000000001</v>
          </cell>
          <cell r="CN193">
            <v>2020</v>
          </cell>
        </row>
        <row r="194">
          <cell r="A194">
            <v>1</v>
          </cell>
          <cell r="B194">
            <v>1</v>
          </cell>
          <cell r="D194">
            <v>5757</v>
          </cell>
          <cell r="F194" t="str">
            <v>Eólica Sta Catarina (COMEXHIDRO)</v>
          </cell>
          <cell r="H194" t="str">
            <v>EOL</v>
          </cell>
          <cell r="I194">
            <v>22</v>
          </cell>
          <cell r="J194">
            <v>22</v>
          </cell>
          <cell r="K194" t="str">
            <v>Ene</v>
          </cell>
          <cell r="L194">
            <v>2013</v>
          </cell>
          <cell r="M194" t="str">
            <v>NES</v>
          </cell>
          <cell r="N194" t="str">
            <v>MONTERREY</v>
          </cell>
          <cell r="O194" t="str">
            <v>EOL</v>
          </cell>
          <cell r="P194">
            <v>41275</v>
          </cell>
          <cell r="Q194">
            <v>0</v>
          </cell>
          <cell r="R194">
            <v>0</v>
          </cell>
          <cell r="S194">
            <v>2.1999999999999993</v>
          </cell>
          <cell r="T194">
            <v>0</v>
          </cell>
          <cell r="V194" t="str">
            <v>N</v>
          </cell>
          <cell r="W194" t="str">
            <v>NL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 t="str">
            <v>A</v>
          </cell>
          <cell r="BU194" t="str">
            <v>INT</v>
          </cell>
          <cell r="BV194">
            <v>5757</v>
          </cell>
          <cell r="BX194">
            <v>0</v>
          </cell>
          <cell r="BY194">
            <v>0.9</v>
          </cell>
          <cell r="BZ194">
            <v>19.8</v>
          </cell>
          <cell r="CB194">
            <v>22</v>
          </cell>
          <cell r="CC194">
            <v>22</v>
          </cell>
          <cell r="CD194">
            <v>22</v>
          </cell>
          <cell r="CL194">
            <v>0</v>
          </cell>
          <cell r="CM194">
            <v>0</v>
          </cell>
          <cell r="CN194">
            <v>2013</v>
          </cell>
        </row>
        <row r="195">
          <cell r="A195">
            <v>1</v>
          </cell>
          <cell r="B195">
            <v>12</v>
          </cell>
          <cell r="D195">
            <v>5427</v>
          </cell>
          <cell r="F195" t="str">
            <v>Energía renovable SAPI de CV</v>
          </cell>
          <cell r="H195" t="str">
            <v>NGL</v>
          </cell>
          <cell r="I195">
            <v>2.5</v>
          </cell>
          <cell r="J195">
            <v>2.5</v>
          </cell>
          <cell r="K195" t="str">
            <v>Dic</v>
          </cell>
          <cell r="L195">
            <v>2013</v>
          </cell>
          <cell r="M195" t="str">
            <v>OCC</v>
          </cell>
          <cell r="N195" t="str">
            <v>QUERETARO</v>
          </cell>
          <cell r="O195" t="str">
            <v>TER</v>
          </cell>
          <cell r="P195">
            <v>41609</v>
          </cell>
          <cell r="Q195">
            <v>0</v>
          </cell>
          <cell r="R195">
            <v>0</v>
          </cell>
          <cell r="S195">
            <v>2.5</v>
          </cell>
          <cell r="T195">
            <v>0</v>
          </cell>
          <cell r="V195" t="str">
            <v>S</v>
          </cell>
          <cell r="W195" t="str">
            <v>QRO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 t="str">
            <v>A</v>
          </cell>
          <cell r="BU195" t="str">
            <v>INT</v>
          </cell>
          <cell r="BV195">
            <v>5427</v>
          </cell>
          <cell r="BX195">
            <v>0</v>
          </cell>
          <cell r="BZ195">
            <v>0</v>
          </cell>
          <cell r="CB195">
            <v>2.5</v>
          </cell>
          <cell r="CC195">
            <v>2.5</v>
          </cell>
          <cell r="CD195">
            <v>2.5</v>
          </cell>
          <cell r="CL195">
            <v>0</v>
          </cell>
          <cell r="CM195">
            <v>0</v>
          </cell>
          <cell r="CN195">
            <v>2013</v>
          </cell>
        </row>
        <row r="196">
          <cell r="A196">
            <v>1</v>
          </cell>
          <cell r="B196">
            <v>4</v>
          </cell>
          <cell r="D196">
            <v>4587</v>
          </cell>
          <cell r="F196" t="str">
            <v>Dulces nombres II (IBERDROLA)</v>
          </cell>
          <cell r="H196" t="str">
            <v>CC</v>
          </cell>
          <cell r="I196">
            <v>325</v>
          </cell>
          <cell r="J196">
            <v>325</v>
          </cell>
          <cell r="K196" t="str">
            <v>Abr</v>
          </cell>
          <cell r="L196">
            <v>2016</v>
          </cell>
          <cell r="M196" t="str">
            <v>NES</v>
          </cell>
          <cell r="N196" t="str">
            <v>MONTERREY</v>
          </cell>
          <cell r="O196" t="str">
            <v>TER</v>
          </cell>
          <cell r="P196">
            <v>42461</v>
          </cell>
          <cell r="Q196">
            <v>0</v>
          </cell>
          <cell r="R196">
            <v>0</v>
          </cell>
          <cell r="S196">
            <v>325</v>
          </cell>
          <cell r="T196">
            <v>0</v>
          </cell>
          <cell r="V196" t="str">
            <v>N</v>
          </cell>
          <cell r="W196" t="str">
            <v>NL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 t="str">
            <v>A</v>
          </cell>
          <cell r="BU196" t="str">
            <v>INT</v>
          </cell>
          <cell r="BV196">
            <v>4587</v>
          </cell>
          <cell r="BX196">
            <v>0</v>
          </cell>
          <cell r="BZ196">
            <v>0</v>
          </cell>
          <cell r="CB196">
            <v>325</v>
          </cell>
          <cell r="CC196">
            <v>325</v>
          </cell>
          <cell r="CD196">
            <v>325</v>
          </cell>
          <cell r="CL196">
            <v>0</v>
          </cell>
          <cell r="CM196">
            <v>0</v>
          </cell>
          <cell r="CN196">
            <v>2016</v>
          </cell>
        </row>
        <row r="197">
          <cell r="A197">
            <v>1</v>
          </cell>
          <cell r="B197">
            <v>6</v>
          </cell>
          <cell r="D197">
            <v>4527</v>
          </cell>
          <cell r="F197" t="str">
            <v>Ternium (TECH GEN)</v>
          </cell>
          <cell r="H197" t="str">
            <v>CC</v>
          </cell>
          <cell r="I197">
            <v>425</v>
          </cell>
          <cell r="J197">
            <v>425</v>
          </cell>
          <cell r="K197" t="str">
            <v>Jun</v>
          </cell>
          <cell r="L197">
            <v>2016</v>
          </cell>
          <cell r="M197" t="str">
            <v>NES</v>
          </cell>
          <cell r="N197" t="str">
            <v>MONTERREY</v>
          </cell>
          <cell r="O197" t="str">
            <v>TER</v>
          </cell>
          <cell r="P197">
            <v>42522</v>
          </cell>
          <cell r="Q197">
            <v>0</v>
          </cell>
          <cell r="R197">
            <v>0</v>
          </cell>
          <cell r="S197">
            <v>425</v>
          </cell>
          <cell r="T197">
            <v>0</v>
          </cell>
          <cell r="V197" t="str">
            <v>N</v>
          </cell>
          <cell r="W197" t="str">
            <v>NL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 t="str">
            <v>A</v>
          </cell>
          <cell r="BU197" t="str">
            <v>INT</v>
          </cell>
          <cell r="BV197">
            <v>4527</v>
          </cell>
          <cell r="BX197">
            <v>0</v>
          </cell>
          <cell r="BZ197">
            <v>0</v>
          </cell>
          <cell r="CB197">
            <v>425</v>
          </cell>
          <cell r="CC197">
            <v>425</v>
          </cell>
          <cell r="CD197">
            <v>425</v>
          </cell>
          <cell r="CL197">
            <v>0</v>
          </cell>
          <cell r="CM197">
            <v>0</v>
          </cell>
          <cell r="CN197">
            <v>2016</v>
          </cell>
        </row>
        <row r="198">
          <cell r="A198">
            <v>1</v>
          </cell>
          <cell r="B198">
            <v>6</v>
          </cell>
          <cell r="D198">
            <v>3807</v>
          </cell>
          <cell r="F198" t="str">
            <v>Azufres III  Fase II</v>
          </cell>
          <cell r="H198" t="str">
            <v>GEO</v>
          </cell>
          <cell r="I198">
            <v>27</v>
          </cell>
          <cell r="J198">
            <v>27</v>
          </cell>
          <cell r="K198" t="str">
            <v>Jun</v>
          </cell>
          <cell r="L198">
            <v>2018</v>
          </cell>
          <cell r="M198" t="str">
            <v>OCC</v>
          </cell>
          <cell r="N198" t="str">
            <v>CARAPAN</v>
          </cell>
          <cell r="O198" t="str">
            <v>TER</v>
          </cell>
          <cell r="P198">
            <v>43252</v>
          </cell>
          <cell r="Q198">
            <v>1.5390000000000001</v>
          </cell>
          <cell r="R198">
            <v>0.54809999999999992</v>
          </cell>
          <cell r="S198">
            <v>25.422426177489555</v>
          </cell>
          <cell r="T198">
            <v>7.4074074074074125E-2</v>
          </cell>
          <cell r="V198" t="str">
            <v>S</v>
          </cell>
          <cell r="W198" t="str">
            <v>MICH</v>
          </cell>
          <cell r="X198">
            <v>8.5599999999999996E-2</v>
          </cell>
          <cell r="Y198">
            <v>8.5599999999999996E-2</v>
          </cell>
          <cell r="Z198">
            <v>5.7799999999999997E-2</v>
          </cell>
          <cell r="AA198">
            <v>5.7799999999999997E-2</v>
          </cell>
          <cell r="AB198">
            <v>0.03</v>
          </cell>
          <cell r="AC198">
            <v>0.03</v>
          </cell>
          <cell r="AD198">
            <v>0.03</v>
          </cell>
          <cell r="AE198">
            <v>0.03</v>
          </cell>
          <cell r="AF198">
            <v>5.7799999999999997E-2</v>
          </cell>
          <cell r="AG198">
            <v>5.7799999999999997E-2</v>
          </cell>
          <cell r="AH198">
            <v>5.7799999999999997E-2</v>
          </cell>
          <cell r="AI198">
            <v>5.7799999999999997E-2</v>
          </cell>
          <cell r="AJ198">
            <v>2.0299999999999999E-2</v>
          </cell>
          <cell r="AK198">
            <v>2.0299999999999999E-2</v>
          </cell>
          <cell r="AL198">
            <v>2.0299999999999999E-2</v>
          </cell>
          <cell r="AM198">
            <v>2.0299999999999999E-2</v>
          </cell>
          <cell r="AN198">
            <v>2.0299999999999999E-2</v>
          </cell>
          <cell r="AO198">
            <v>2.0299999999999999E-2</v>
          </cell>
          <cell r="AP198">
            <v>2.0299999999999999E-2</v>
          </cell>
          <cell r="AQ198">
            <v>2.0299999999999999E-2</v>
          </cell>
          <cell r="AR198">
            <v>2.0299999999999999E-2</v>
          </cell>
          <cell r="AS198">
            <v>2.0299999999999999E-2</v>
          </cell>
          <cell r="AT198">
            <v>2.0299999999999999E-2</v>
          </cell>
          <cell r="AU198">
            <v>2.0299999999999999E-2</v>
          </cell>
          <cell r="AV198">
            <v>8.5599999999999996E-2</v>
          </cell>
          <cell r="AW198">
            <v>8.5599999999999996E-2</v>
          </cell>
          <cell r="AX198">
            <v>5.7799999999999997E-2</v>
          </cell>
          <cell r="AY198">
            <v>5.7799999999999997E-2</v>
          </cell>
          <cell r="AZ198">
            <v>0.03</v>
          </cell>
          <cell r="BA198">
            <v>0.03</v>
          </cell>
          <cell r="BB198">
            <v>0.03</v>
          </cell>
          <cell r="BC198">
            <v>0.03</v>
          </cell>
          <cell r="BD198">
            <v>5.7799999999999997E-2</v>
          </cell>
          <cell r="BE198">
            <v>5.7799999999999997E-2</v>
          </cell>
          <cell r="BF198">
            <v>5.7799999999999997E-2</v>
          </cell>
          <cell r="BG198">
            <v>5.7799999999999997E-2</v>
          </cell>
          <cell r="BH198">
            <v>2.0299999999999999E-2</v>
          </cell>
          <cell r="BI198">
            <v>2.0299999999999999E-2</v>
          </cell>
          <cell r="BJ198">
            <v>2.0299999999999999E-2</v>
          </cell>
          <cell r="BK198">
            <v>2.0299999999999999E-2</v>
          </cell>
          <cell r="BL198">
            <v>2.0299999999999999E-2</v>
          </cell>
          <cell r="BM198">
            <v>2.0299999999999999E-2</v>
          </cell>
          <cell r="BN198">
            <v>2.0299999999999999E-2</v>
          </cell>
          <cell r="BO198">
            <v>2.0299999999999999E-2</v>
          </cell>
          <cell r="BP198">
            <v>2.0299999999999999E-2</v>
          </cell>
          <cell r="BQ198">
            <v>2.0299999999999999E-2</v>
          </cell>
          <cell r="BR198">
            <v>2.0299999999999999E-2</v>
          </cell>
          <cell r="BS198">
            <v>2.0299999999999999E-2</v>
          </cell>
          <cell r="BT198" t="str">
            <v>CFE</v>
          </cell>
          <cell r="BU198" t="str">
            <v>INT</v>
          </cell>
          <cell r="BV198">
            <v>3807</v>
          </cell>
          <cell r="BX198">
            <v>3.8573822510444139E-2</v>
          </cell>
          <cell r="BZ198">
            <v>0</v>
          </cell>
          <cell r="CB198">
            <v>25</v>
          </cell>
          <cell r="CC198">
            <v>27</v>
          </cell>
          <cell r="CD198">
            <v>27</v>
          </cell>
          <cell r="CL198">
            <v>1.5390000000000001</v>
          </cell>
          <cell r="CM198">
            <v>1.5390000000000001</v>
          </cell>
          <cell r="CN198">
            <v>2018</v>
          </cell>
        </row>
        <row r="199">
          <cell r="A199">
            <v>1</v>
          </cell>
          <cell r="B199">
            <v>8</v>
          </cell>
          <cell r="D199">
            <v>4827</v>
          </cell>
          <cell r="F199" t="str">
            <v>Centro  7/</v>
          </cell>
          <cell r="H199" t="str">
            <v>CC</v>
          </cell>
          <cell r="I199">
            <v>658.28850931676925</v>
          </cell>
          <cell r="J199">
            <v>658.28850931676925</v>
          </cell>
          <cell r="K199" t="str">
            <v>Ago</v>
          </cell>
          <cell r="L199">
            <v>2015</v>
          </cell>
          <cell r="M199" t="str">
            <v>CEN</v>
          </cell>
          <cell r="N199" t="str">
            <v>CENTRAL</v>
          </cell>
          <cell r="O199" t="str">
            <v>TER</v>
          </cell>
          <cell r="P199">
            <v>42217</v>
          </cell>
          <cell r="Q199">
            <v>38.970679751552744</v>
          </cell>
          <cell r="R199">
            <v>20.670259192546553</v>
          </cell>
          <cell r="S199">
            <v>572.46089874745007</v>
          </cell>
          <cell r="T199">
            <v>2.424242424242283E-2</v>
          </cell>
          <cell r="V199" t="str">
            <v>S</v>
          </cell>
          <cell r="W199" t="str">
            <v>MEX</v>
          </cell>
          <cell r="X199">
            <v>7.6149999999999995E-2</v>
          </cell>
          <cell r="Y199">
            <v>7.6149999999999995E-2</v>
          </cell>
          <cell r="Z199">
            <v>7.1099999999999997E-2</v>
          </cell>
          <cell r="AA199">
            <v>7.6149999999999995E-2</v>
          </cell>
          <cell r="AB199">
            <v>6.0999999999999999E-2</v>
          </cell>
          <cell r="AC199">
            <v>6.0999999999999999E-2</v>
          </cell>
          <cell r="AD199">
            <v>6.0999999999999999E-2</v>
          </cell>
          <cell r="AE199">
            <v>6.0999999999999999E-2</v>
          </cell>
          <cell r="AF199">
            <v>7.1099999999999997E-2</v>
          </cell>
          <cell r="AG199">
            <v>7.6149999999999995E-2</v>
          </cell>
          <cell r="AH199">
            <v>7.6149999999999995E-2</v>
          </cell>
          <cell r="AI199">
            <v>7.1099999999999997E-2</v>
          </cell>
          <cell r="AJ199">
            <v>3.1399999999999997E-2</v>
          </cell>
          <cell r="AK199">
            <v>3.1399999999999997E-2</v>
          </cell>
          <cell r="AL199">
            <v>3.1399999999999997E-2</v>
          </cell>
          <cell r="AM199">
            <v>3.1399999999999997E-2</v>
          </cell>
          <cell r="AN199">
            <v>3.1399999999999997E-2</v>
          </cell>
          <cell r="AO199">
            <v>3.1399999999999997E-2</v>
          </cell>
          <cell r="AP199">
            <v>3.1399999999999997E-2</v>
          </cell>
          <cell r="AQ199">
            <v>3.1399999999999997E-2</v>
          </cell>
          <cell r="AR199">
            <v>3.1399999999999997E-2</v>
          </cell>
          <cell r="AS199">
            <v>3.1399999999999997E-2</v>
          </cell>
          <cell r="AT199">
            <v>3.1399999999999997E-2</v>
          </cell>
          <cell r="AU199">
            <v>3.1399999999999997E-2</v>
          </cell>
          <cell r="AV199">
            <v>7.6149999999999995E-2</v>
          </cell>
          <cell r="AW199">
            <v>7.6149999999999995E-2</v>
          </cell>
          <cell r="AX199">
            <v>7.1099999999999997E-2</v>
          </cell>
          <cell r="AY199">
            <v>7.6149999999999995E-2</v>
          </cell>
          <cell r="AZ199">
            <v>6.0999999999999999E-2</v>
          </cell>
          <cell r="BA199">
            <v>6.0999999999999999E-2</v>
          </cell>
          <cell r="BB199">
            <v>6.0999999999999999E-2</v>
          </cell>
          <cell r="BC199">
            <v>6.0999999999999999E-2</v>
          </cell>
          <cell r="BD199">
            <v>7.1099999999999997E-2</v>
          </cell>
          <cell r="BE199">
            <v>7.6149999999999995E-2</v>
          </cell>
          <cell r="BF199">
            <v>7.6149999999999995E-2</v>
          </cell>
          <cell r="BG199">
            <v>7.1099999999999997E-2</v>
          </cell>
          <cell r="BH199">
            <v>3.1399999999999997E-2</v>
          </cell>
          <cell r="BI199">
            <v>3.1399999999999997E-2</v>
          </cell>
          <cell r="BJ199">
            <v>3.1399999999999997E-2</v>
          </cell>
          <cell r="BK199">
            <v>3.1399999999999997E-2</v>
          </cell>
          <cell r="BL199">
            <v>3.1399999999999997E-2</v>
          </cell>
          <cell r="BM199">
            <v>3.1399999999999997E-2</v>
          </cell>
          <cell r="BN199">
            <v>3.1399999999999997E-2</v>
          </cell>
          <cell r="BO199">
            <v>3.1399999999999997E-2</v>
          </cell>
          <cell r="BP199">
            <v>3.1399999999999997E-2</v>
          </cell>
          <cell r="BQ199">
            <v>3.1399999999999997E-2</v>
          </cell>
          <cell r="BR199">
            <v>3.1399999999999997E-2</v>
          </cell>
          <cell r="BS199">
            <v>3.1399999999999997E-2</v>
          </cell>
          <cell r="BT199" t="str">
            <v>CFE</v>
          </cell>
          <cell r="BU199" t="str">
            <v>INT</v>
          </cell>
          <cell r="BV199">
            <v>4827</v>
          </cell>
          <cell r="BX199">
            <v>46.85693081776644</v>
          </cell>
          <cell r="BY199">
            <v>0</v>
          </cell>
          <cell r="BZ199">
            <v>0</v>
          </cell>
          <cell r="CB199">
            <v>642.33000000000004</v>
          </cell>
          <cell r="CC199">
            <v>658.28850931676925</v>
          </cell>
          <cell r="CD199">
            <v>658.28850931676925</v>
          </cell>
          <cell r="CL199">
            <v>38.970679751552744</v>
          </cell>
          <cell r="CM199">
            <v>38.970679751552744</v>
          </cell>
          <cell r="CN199">
            <v>2015</v>
          </cell>
        </row>
        <row r="200">
          <cell r="A200">
            <v>1</v>
          </cell>
          <cell r="B200">
            <v>5</v>
          </cell>
          <cell r="D200">
            <v>-483</v>
          </cell>
          <cell r="F200" t="str">
            <v>Valle de México II  Fase II Vap-CC 8/</v>
          </cell>
          <cell r="H200" t="str">
            <v>CC</v>
          </cell>
          <cell r="I200">
            <v>203.9</v>
          </cell>
          <cell r="J200">
            <v>203.9</v>
          </cell>
          <cell r="K200" t="str">
            <v>May</v>
          </cell>
          <cell r="L200">
            <v>2030</v>
          </cell>
          <cell r="M200" t="str">
            <v>CEN</v>
          </cell>
          <cell r="N200" t="str">
            <v>CENTRAL</v>
          </cell>
          <cell r="O200" t="str">
            <v>TER</v>
          </cell>
          <cell r="P200">
            <v>47604</v>
          </cell>
          <cell r="Q200">
            <v>0</v>
          </cell>
          <cell r="R200">
            <v>6.4024599999999996</v>
          </cell>
          <cell r="S200">
            <v>187.81480342815465</v>
          </cell>
          <cell r="T200">
            <v>2.6622296173044731E-2</v>
          </cell>
          <cell r="V200" t="str">
            <v>S</v>
          </cell>
          <cell r="W200" t="str">
            <v>MEX</v>
          </cell>
          <cell r="X200">
            <v>7.1099999999999997E-2</v>
          </cell>
          <cell r="Y200">
            <v>7.1099999999999997E-2</v>
          </cell>
          <cell r="Z200">
            <v>7.1099999999999997E-2</v>
          </cell>
          <cell r="AA200">
            <v>7.1099999999999997E-2</v>
          </cell>
          <cell r="AB200">
            <v>7.1099999999999997E-2</v>
          </cell>
          <cell r="AC200">
            <v>7.1099999999999997E-2</v>
          </cell>
          <cell r="AD200">
            <v>7.1099999999999997E-2</v>
          </cell>
          <cell r="AE200">
            <v>7.1099999999999997E-2</v>
          </cell>
          <cell r="AF200">
            <v>7.1099999999999997E-2</v>
          </cell>
          <cell r="AG200">
            <v>7.1099999999999997E-2</v>
          </cell>
          <cell r="AH200">
            <v>7.1099999999999997E-2</v>
          </cell>
          <cell r="AI200">
            <v>7.1099999999999997E-2</v>
          </cell>
          <cell r="AJ200">
            <v>3.1399999999999997E-2</v>
          </cell>
          <cell r="AK200">
            <v>3.1399999999999997E-2</v>
          </cell>
          <cell r="AL200">
            <v>3.1399999999999997E-2</v>
          </cell>
          <cell r="AM200">
            <v>3.1399999999999997E-2</v>
          </cell>
          <cell r="AN200">
            <v>3.1399999999999997E-2</v>
          </cell>
          <cell r="AO200">
            <v>3.1399999999999997E-2</v>
          </cell>
          <cell r="AP200">
            <v>3.1399999999999997E-2</v>
          </cell>
          <cell r="AQ200">
            <v>3.1399999999999997E-2</v>
          </cell>
          <cell r="AR200">
            <v>3.1399999999999997E-2</v>
          </cell>
          <cell r="AS200">
            <v>3.1399999999999997E-2</v>
          </cell>
          <cell r="AT200">
            <v>3.1399999999999997E-2</v>
          </cell>
          <cell r="AU200">
            <v>3.1399999999999997E-2</v>
          </cell>
          <cell r="AV200">
            <v>7.1099999999999997E-2</v>
          </cell>
          <cell r="AW200">
            <v>7.1099999999999997E-2</v>
          </cell>
          <cell r="AX200">
            <v>7.1099999999999997E-2</v>
          </cell>
          <cell r="AY200">
            <v>7.1099999999999997E-2</v>
          </cell>
          <cell r="AZ200">
            <v>7.1099999999999997E-2</v>
          </cell>
          <cell r="BA200">
            <v>7.1099999999999997E-2</v>
          </cell>
          <cell r="BB200">
            <v>7.1099999999999997E-2</v>
          </cell>
          <cell r="BC200">
            <v>7.1099999999999997E-2</v>
          </cell>
          <cell r="BD200">
            <v>7.1099999999999997E-2</v>
          </cell>
          <cell r="BE200">
            <v>7.1099999999999997E-2</v>
          </cell>
          <cell r="BF200">
            <v>7.1099999999999997E-2</v>
          </cell>
          <cell r="BG200">
            <v>7.1099999999999997E-2</v>
          </cell>
          <cell r="BH200">
            <v>3.1399999999999997E-2</v>
          </cell>
          <cell r="BI200">
            <v>3.1399999999999997E-2</v>
          </cell>
          <cell r="BJ200">
            <v>3.1399999999999997E-2</v>
          </cell>
          <cell r="BK200">
            <v>3.1399999999999997E-2</v>
          </cell>
          <cell r="BL200">
            <v>3.1399999999999997E-2</v>
          </cell>
          <cell r="BM200">
            <v>3.1399999999999997E-2</v>
          </cell>
          <cell r="BN200">
            <v>3.1399999999999997E-2</v>
          </cell>
          <cell r="BO200">
            <v>3.1399999999999997E-2</v>
          </cell>
          <cell r="BP200">
            <v>3.1399999999999997E-2</v>
          </cell>
          <cell r="BQ200">
            <v>3.1399999999999997E-2</v>
          </cell>
          <cell r="BR200">
            <v>3.1399999999999997E-2</v>
          </cell>
          <cell r="BS200">
            <v>3.1399999999999997E-2</v>
          </cell>
          <cell r="BT200" t="str">
            <v>PEE</v>
          </cell>
          <cell r="BU200" t="str">
            <v>INT</v>
          </cell>
          <cell r="BV200">
            <v>-483</v>
          </cell>
          <cell r="BX200">
            <v>16.085196571845369</v>
          </cell>
          <cell r="BY200">
            <v>0</v>
          </cell>
          <cell r="BZ200">
            <v>0</v>
          </cell>
          <cell r="CB200">
            <v>198.47171381031617</v>
          </cell>
          <cell r="CC200">
            <v>203.9</v>
          </cell>
          <cell r="CD200">
            <v>203.9</v>
          </cell>
          <cell r="CL200">
            <v>0</v>
          </cell>
          <cell r="CM200">
            <v>0</v>
          </cell>
          <cell r="CN200">
            <v>2030</v>
          </cell>
        </row>
        <row r="201">
          <cell r="A201">
            <v>1</v>
          </cell>
          <cell r="B201">
            <v>12</v>
          </cell>
          <cell r="D201">
            <v>-354933</v>
          </cell>
          <cell r="F201" t="str">
            <v>México Generadora de Energía (Grupo México)</v>
          </cell>
          <cell r="H201" t="str">
            <v>CC</v>
          </cell>
          <cell r="I201">
            <v>500</v>
          </cell>
          <cell r="J201">
            <v>500</v>
          </cell>
          <cell r="K201" t="str">
            <v>Dic</v>
          </cell>
          <cell r="L201">
            <v>3014</v>
          </cell>
          <cell r="M201" t="str">
            <v>NOR</v>
          </cell>
          <cell r="N201" t="str">
            <v>HERMOSILL</v>
          </cell>
          <cell r="O201" t="str">
            <v>TER</v>
          </cell>
          <cell r="P201">
            <v>407216</v>
          </cell>
          <cell r="Q201">
            <v>0</v>
          </cell>
          <cell r="R201">
            <v>0</v>
          </cell>
          <cell r="S201">
            <v>500</v>
          </cell>
          <cell r="T201">
            <v>0</v>
          </cell>
          <cell r="V201" t="str">
            <v>N</v>
          </cell>
          <cell r="W201" t="str">
            <v>SON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 t="str">
            <v>A</v>
          </cell>
          <cell r="BU201" t="str">
            <v>INT</v>
          </cell>
          <cell r="BV201">
            <v>-354933</v>
          </cell>
          <cell r="BX201">
            <v>0</v>
          </cell>
          <cell r="BY201">
            <v>0</v>
          </cell>
          <cell r="CB201">
            <v>500</v>
          </cell>
          <cell r="CC201">
            <v>500</v>
          </cell>
          <cell r="CD201">
            <v>500</v>
          </cell>
          <cell r="CL201">
            <v>0</v>
          </cell>
          <cell r="CM201">
            <v>0</v>
          </cell>
          <cell r="CN201">
            <v>3014</v>
          </cell>
        </row>
        <row r="202">
          <cell r="A202">
            <v>1</v>
          </cell>
          <cell r="B202">
            <v>12</v>
          </cell>
          <cell r="D202">
            <v>-354933</v>
          </cell>
          <cell r="F202" t="str">
            <v>Energía Azteca</v>
          </cell>
          <cell r="H202" t="str">
            <v>CC</v>
          </cell>
          <cell r="I202">
            <v>80</v>
          </cell>
          <cell r="J202">
            <v>80</v>
          </cell>
          <cell r="K202" t="str">
            <v>Dic</v>
          </cell>
          <cell r="L202">
            <v>3014</v>
          </cell>
          <cell r="M202" t="str">
            <v>BC</v>
          </cell>
          <cell r="N202" t="str">
            <v>MEXICALI</v>
          </cell>
          <cell r="O202" t="str">
            <v>TER</v>
          </cell>
          <cell r="P202">
            <v>407216</v>
          </cell>
          <cell r="Q202">
            <v>0</v>
          </cell>
          <cell r="R202">
            <v>0</v>
          </cell>
          <cell r="S202">
            <v>80</v>
          </cell>
          <cell r="T202">
            <v>0</v>
          </cell>
          <cell r="V202" t="str">
            <v>N</v>
          </cell>
          <cell r="W202" t="str">
            <v>SON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 t="str">
            <v>A</v>
          </cell>
          <cell r="BU202" t="str">
            <v>BC</v>
          </cell>
          <cell r="BV202">
            <v>-354933</v>
          </cell>
          <cell r="BX202">
            <v>0</v>
          </cell>
          <cell r="BY202">
            <v>0</v>
          </cell>
          <cell r="CB202">
            <v>80</v>
          </cell>
          <cell r="CC202">
            <v>80</v>
          </cell>
          <cell r="CD202">
            <v>80</v>
          </cell>
          <cell r="CL202">
            <v>0</v>
          </cell>
          <cell r="CM202">
            <v>0</v>
          </cell>
          <cell r="CN202">
            <v>3014</v>
          </cell>
        </row>
        <row r="203">
          <cell r="A203">
            <v>1</v>
          </cell>
          <cell r="B203">
            <v>12</v>
          </cell>
          <cell r="D203">
            <v>-354933</v>
          </cell>
          <cell r="F203" t="str">
            <v>Procter&amp;Gamble Manufacturas</v>
          </cell>
          <cell r="H203" t="str">
            <v>CC</v>
          </cell>
          <cell r="I203">
            <v>59.8</v>
          </cell>
          <cell r="J203">
            <v>59.8</v>
          </cell>
          <cell r="K203" t="str">
            <v>Dic</v>
          </cell>
          <cell r="L203">
            <v>3014</v>
          </cell>
          <cell r="M203" t="str">
            <v>ORI</v>
          </cell>
          <cell r="N203" t="str">
            <v>PUEBLA</v>
          </cell>
          <cell r="O203" t="str">
            <v>TER</v>
          </cell>
          <cell r="P203">
            <v>407216</v>
          </cell>
          <cell r="Q203">
            <v>0</v>
          </cell>
          <cell r="R203">
            <v>0</v>
          </cell>
          <cell r="S203">
            <v>59.8</v>
          </cell>
          <cell r="T203">
            <v>0</v>
          </cell>
          <cell r="V203" t="str">
            <v>S</v>
          </cell>
          <cell r="W203" t="str">
            <v>PUE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 t="str">
            <v>A</v>
          </cell>
          <cell r="BU203" t="str">
            <v>INT</v>
          </cell>
          <cell r="BV203">
            <v>-354933</v>
          </cell>
          <cell r="BX203">
            <v>0</v>
          </cell>
          <cell r="BY203">
            <v>0</v>
          </cell>
          <cell r="CB203">
            <v>59.8</v>
          </cell>
          <cell r="CC203">
            <v>59.8</v>
          </cell>
          <cell r="CD203">
            <v>59.8</v>
          </cell>
          <cell r="CL203">
            <v>0</v>
          </cell>
          <cell r="CM203">
            <v>0</v>
          </cell>
          <cell r="CN203">
            <v>3014</v>
          </cell>
        </row>
        <row r="204">
          <cell r="A204">
            <v>1</v>
          </cell>
          <cell r="B204">
            <v>12</v>
          </cell>
          <cell r="D204">
            <v>-354933</v>
          </cell>
          <cell r="F204" t="str">
            <v>Cogeneración de Energía Limpia de Cosoleacaque</v>
          </cell>
          <cell r="H204" t="str">
            <v>CC</v>
          </cell>
          <cell r="I204">
            <v>118</v>
          </cell>
          <cell r="J204">
            <v>118</v>
          </cell>
          <cell r="K204" t="str">
            <v>Dic</v>
          </cell>
          <cell r="L204">
            <v>3014</v>
          </cell>
          <cell r="M204" t="str">
            <v>ORI</v>
          </cell>
          <cell r="N204" t="str">
            <v>VERACRUZ</v>
          </cell>
          <cell r="O204" t="str">
            <v>TER</v>
          </cell>
          <cell r="P204">
            <v>407216</v>
          </cell>
          <cell r="Q204">
            <v>0</v>
          </cell>
          <cell r="R204">
            <v>0</v>
          </cell>
          <cell r="S204">
            <v>118</v>
          </cell>
          <cell r="T204">
            <v>0</v>
          </cell>
          <cell r="V204" t="str">
            <v>S</v>
          </cell>
          <cell r="W204" t="str">
            <v>VER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 t="str">
            <v>A</v>
          </cell>
          <cell r="BU204" t="str">
            <v>INT</v>
          </cell>
          <cell r="BV204">
            <v>-354933</v>
          </cell>
          <cell r="BX204">
            <v>0</v>
          </cell>
          <cell r="BY204">
            <v>0</v>
          </cell>
          <cell r="CB204">
            <v>118</v>
          </cell>
          <cell r="CC204">
            <v>118</v>
          </cell>
          <cell r="CD204">
            <v>118</v>
          </cell>
          <cell r="CL204">
            <v>0</v>
          </cell>
          <cell r="CM204">
            <v>0</v>
          </cell>
          <cell r="CN204">
            <v>3014</v>
          </cell>
        </row>
        <row r="205">
          <cell r="A205">
            <v>1</v>
          </cell>
          <cell r="B205">
            <v>4</v>
          </cell>
          <cell r="D205">
            <v>2787</v>
          </cell>
          <cell r="F205" t="str">
            <v>Manzanillo III</v>
          </cell>
          <cell r="H205" t="str">
            <v>CC</v>
          </cell>
          <cell r="I205">
            <v>758.3</v>
          </cell>
          <cell r="J205">
            <v>758.3</v>
          </cell>
          <cell r="K205" t="str">
            <v>Abr</v>
          </cell>
          <cell r="L205">
            <v>2021</v>
          </cell>
          <cell r="M205" t="str">
            <v>OCC</v>
          </cell>
          <cell r="N205" t="str">
            <v>MANZANILL</v>
          </cell>
          <cell r="O205" t="str">
            <v>TER</v>
          </cell>
          <cell r="P205">
            <v>44287</v>
          </cell>
          <cell r="Q205">
            <v>44.891359999999999</v>
          </cell>
          <cell r="R205">
            <v>18.57835</v>
          </cell>
          <cell r="S205">
            <v>659.43289815393587</v>
          </cell>
          <cell r="T205">
            <v>2.8260869565217367E-2</v>
          </cell>
          <cell r="V205" t="str">
            <v>S</v>
          </cell>
          <cell r="W205" t="str">
            <v>COL</v>
          </cell>
          <cell r="X205">
            <v>9.8000000000000004E-2</v>
          </cell>
          <cell r="Y205">
            <v>9.8000000000000004E-2</v>
          </cell>
          <cell r="Z205">
            <v>6.4000000000000001E-2</v>
          </cell>
          <cell r="AA205">
            <v>6.4000000000000001E-2</v>
          </cell>
          <cell r="AB205">
            <v>0.03</v>
          </cell>
          <cell r="AC205">
            <v>0.03</v>
          </cell>
          <cell r="AD205">
            <v>0.03</v>
          </cell>
          <cell r="AE205">
            <v>0.03</v>
          </cell>
          <cell r="AF205">
            <v>6.4000000000000001E-2</v>
          </cell>
          <cell r="AG205">
            <v>6.4000000000000001E-2</v>
          </cell>
          <cell r="AH205">
            <v>6.4000000000000001E-2</v>
          </cell>
          <cell r="AI205">
            <v>6.4000000000000001E-2</v>
          </cell>
          <cell r="AJ205">
            <v>2.4500000000000001E-2</v>
          </cell>
          <cell r="AK205">
            <v>2.4500000000000001E-2</v>
          </cell>
          <cell r="AL205">
            <v>2.4500000000000001E-2</v>
          </cell>
          <cell r="AM205">
            <v>2.4500000000000001E-2</v>
          </cell>
          <cell r="AN205">
            <v>2.4500000000000001E-2</v>
          </cell>
          <cell r="AO205">
            <v>2.4500000000000001E-2</v>
          </cell>
          <cell r="AP205">
            <v>2.4500000000000001E-2</v>
          </cell>
          <cell r="AQ205">
            <v>2.4500000000000001E-2</v>
          </cell>
          <cell r="AR205">
            <v>2.4500000000000001E-2</v>
          </cell>
          <cell r="AS205">
            <v>2.4500000000000001E-2</v>
          </cell>
          <cell r="AT205">
            <v>2.4500000000000001E-2</v>
          </cell>
          <cell r="AU205">
            <v>2.4500000000000001E-2</v>
          </cell>
          <cell r="AV205">
            <v>9.8000000000000004E-2</v>
          </cell>
          <cell r="AW205">
            <v>9.8000000000000004E-2</v>
          </cell>
          <cell r="AX205">
            <v>6.4000000000000001E-2</v>
          </cell>
          <cell r="AY205">
            <v>6.4000000000000001E-2</v>
          </cell>
          <cell r="AZ205">
            <v>0.03</v>
          </cell>
          <cell r="BA205">
            <v>0.03</v>
          </cell>
          <cell r="BB205">
            <v>0.03</v>
          </cell>
          <cell r="BC205">
            <v>0.03</v>
          </cell>
          <cell r="BD205">
            <v>6.4000000000000001E-2</v>
          </cell>
          <cell r="BE205">
            <v>6.4000000000000001E-2</v>
          </cell>
          <cell r="BF205">
            <v>6.4000000000000001E-2</v>
          </cell>
          <cell r="BG205">
            <v>6.4000000000000001E-2</v>
          </cell>
          <cell r="BH205">
            <v>2.4500000000000001E-2</v>
          </cell>
          <cell r="BI205">
            <v>2.4500000000000001E-2</v>
          </cell>
          <cell r="BJ205">
            <v>2.4500000000000001E-2</v>
          </cell>
          <cell r="BK205">
            <v>2.4500000000000001E-2</v>
          </cell>
          <cell r="BL205">
            <v>2.4500000000000001E-2</v>
          </cell>
          <cell r="BM205">
            <v>2.4500000000000001E-2</v>
          </cell>
          <cell r="BN205">
            <v>2.4500000000000001E-2</v>
          </cell>
          <cell r="BO205">
            <v>2.4500000000000001E-2</v>
          </cell>
          <cell r="BP205">
            <v>2.4500000000000001E-2</v>
          </cell>
          <cell r="BQ205">
            <v>2.4500000000000001E-2</v>
          </cell>
          <cell r="BR205">
            <v>2.4500000000000001E-2</v>
          </cell>
          <cell r="BS205">
            <v>2.4500000000000001E-2</v>
          </cell>
          <cell r="BT205" t="str">
            <v>CFE</v>
          </cell>
          <cell r="BU205" t="str">
            <v>INT</v>
          </cell>
          <cell r="BV205">
            <v>2787</v>
          </cell>
          <cell r="BX205">
            <v>53.975741846064089</v>
          </cell>
          <cell r="BY205">
            <v>0</v>
          </cell>
          <cell r="BZ205">
            <v>0</v>
          </cell>
          <cell r="CB205">
            <v>736.86978260869557</v>
          </cell>
          <cell r="CC205">
            <v>758.3</v>
          </cell>
          <cell r="CD205">
            <v>758.33109619686797</v>
          </cell>
          <cell r="CL205">
            <v>44.891359999999999</v>
          </cell>
          <cell r="CM205">
            <v>44.891359999999999</v>
          </cell>
          <cell r="CN205">
            <v>2021</v>
          </cell>
        </row>
        <row r="206">
          <cell r="A206">
            <v>1</v>
          </cell>
          <cell r="B206">
            <v>7</v>
          </cell>
          <cell r="D206">
            <v>-543</v>
          </cell>
          <cell r="F206" t="str">
            <v>Manzanillo II rep U2  FASE VAP-CC</v>
          </cell>
          <cell r="H206" t="str">
            <v>CC</v>
          </cell>
          <cell r="I206">
            <v>350</v>
          </cell>
          <cell r="J206">
            <v>350</v>
          </cell>
          <cell r="K206" t="str">
            <v>Jul</v>
          </cell>
          <cell r="L206">
            <v>2030</v>
          </cell>
          <cell r="M206" t="str">
            <v>OCC</v>
          </cell>
          <cell r="N206" t="str">
            <v>MANZANILL</v>
          </cell>
          <cell r="O206" t="str">
            <v>TER</v>
          </cell>
          <cell r="P206">
            <v>47665</v>
          </cell>
          <cell r="Q206">
            <v>0</v>
          </cell>
          <cell r="R206">
            <v>8.5750000000000011</v>
          </cell>
          <cell r="S206">
            <v>325.08702407210546</v>
          </cell>
          <cell r="T206">
            <v>2.8260869565217367E-2</v>
          </cell>
          <cell r="V206" t="str">
            <v>S</v>
          </cell>
          <cell r="W206" t="str">
            <v>COL</v>
          </cell>
          <cell r="X206">
            <v>9.8000000000000004E-2</v>
          </cell>
          <cell r="Y206">
            <v>9.8000000000000004E-2</v>
          </cell>
          <cell r="Z206">
            <v>6.4000000000000001E-2</v>
          </cell>
          <cell r="AA206">
            <v>6.4000000000000001E-2</v>
          </cell>
          <cell r="AB206">
            <v>0.03</v>
          </cell>
          <cell r="AC206">
            <v>0.03</v>
          </cell>
          <cell r="AD206">
            <v>0.03</v>
          </cell>
          <cell r="AE206">
            <v>0.03</v>
          </cell>
          <cell r="AF206">
            <v>6.4000000000000001E-2</v>
          </cell>
          <cell r="AG206">
            <v>6.4000000000000001E-2</v>
          </cell>
          <cell r="AH206">
            <v>6.4000000000000001E-2</v>
          </cell>
          <cell r="AI206">
            <v>6.4000000000000001E-2</v>
          </cell>
          <cell r="AJ206">
            <v>2.4500000000000001E-2</v>
          </cell>
          <cell r="AK206">
            <v>2.4500000000000001E-2</v>
          </cell>
          <cell r="AL206">
            <v>2.4500000000000001E-2</v>
          </cell>
          <cell r="AM206">
            <v>2.4500000000000001E-2</v>
          </cell>
          <cell r="AN206">
            <v>2.4500000000000001E-2</v>
          </cell>
          <cell r="AO206">
            <v>2.4500000000000001E-2</v>
          </cell>
          <cell r="AP206">
            <v>2.4500000000000001E-2</v>
          </cell>
          <cell r="AQ206">
            <v>2.4500000000000001E-2</v>
          </cell>
          <cell r="AR206">
            <v>2.4500000000000001E-2</v>
          </cell>
          <cell r="AS206">
            <v>2.4500000000000001E-2</v>
          </cell>
          <cell r="AT206">
            <v>2.4500000000000001E-2</v>
          </cell>
          <cell r="AU206">
            <v>2.4500000000000001E-2</v>
          </cell>
          <cell r="AV206">
            <v>9.8000000000000004E-2</v>
          </cell>
          <cell r="AW206">
            <v>9.8000000000000004E-2</v>
          </cell>
          <cell r="AX206">
            <v>6.4000000000000001E-2</v>
          </cell>
          <cell r="AY206">
            <v>6.4000000000000001E-2</v>
          </cell>
          <cell r="AZ206">
            <v>0.03</v>
          </cell>
          <cell r="BA206">
            <v>0.03</v>
          </cell>
          <cell r="BB206">
            <v>0.03</v>
          </cell>
          <cell r="BC206">
            <v>0.03</v>
          </cell>
          <cell r="BD206">
            <v>6.4000000000000001E-2</v>
          </cell>
          <cell r="BE206">
            <v>6.4000000000000001E-2</v>
          </cell>
          <cell r="BF206">
            <v>6.4000000000000001E-2</v>
          </cell>
          <cell r="BG206">
            <v>6.4000000000000001E-2</v>
          </cell>
          <cell r="BH206">
            <v>2.4500000000000001E-2</v>
          </cell>
          <cell r="BI206">
            <v>2.4500000000000001E-2</v>
          </cell>
          <cell r="BJ206">
            <v>2.4500000000000001E-2</v>
          </cell>
          <cell r="BK206">
            <v>2.4500000000000001E-2</v>
          </cell>
          <cell r="BL206">
            <v>2.4500000000000001E-2</v>
          </cell>
          <cell r="BM206">
            <v>2.4500000000000001E-2</v>
          </cell>
          <cell r="BN206">
            <v>2.4500000000000001E-2</v>
          </cell>
          <cell r="BO206">
            <v>2.4500000000000001E-2</v>
          </cell>
          <cell r="BP206">
            <v>2.4500000000000001E-2</v>
          </cell>
          <cell r="BQ206">
            <v>2.4500000000000001E-2</v>
          </cell>
          <cell r="BR206">
            <v>2.4500000000000001E-2</v>
          </cell>
          <cell r="BS206">
            <v>2.4500000000000001E-2</v>
          </cell>
          <cell r="BT206" t="str">
            <v>CFE</v>
          </cell>
          <cell r="BU206" t="str">
            <v>INT</v>
          </cell>
          <cell r="BV206">
            <v>-543</v>
          </cell>
          <cell r="BX206">
            <v>24.912975927894543</v>
          </cell>
          <cell r="BY206">
            <v>0</v>
          </cell>
          <cell r="BZ206">
            <v>0</v>
          </cell>
          <cell r="CA206" t="str">
            <v>C</v>
          </cell>
          <cell r="CB206">
            <v>340.10869565217394</v>
          </cell>
          <cell r="CC206">
            <v>350</v>
          </cell>
          <cell r="CD206">
            <v>350</v>
          </cell>
          <cell r="CL206">
            <v>0</v>
          </cell>
          <cell r="CM206">
            <v>0</v>
          </cell>
          <cell r="CN206">
            <v>2030</v>
          </cell>
        </row>
        <row r="207">
          <cell r="A207">
            <v>1</v>
          </cell>
          <cell r="B207">
            <v>4</v>
          </cell>
          <cell r="D207">
            <v>2067</v>
          </cell>
          <cell r="F207" t="str">
            <v>Salamanca II 3/</v>
          </cell>
          <cell r="H207" t="str">
            <v>CC</v>
          </cell>
          <cell r="I207">
            <v>680</v>
          </cell>
          <cell r="J207">
            <v>680</v>
          </cell>
          <cell r="K207" t="str">
            <v>Abr</v>
          </cell>
          <cell r="L207">
            <v>2023</v>
          </cell>
          <cell r="M207" t="str">
            <v>OCC</v>
          </cell>
          <cell r="N207" t="str">
            <v>SALAMANCA</v>
          </cell>
          <cell r="O207" t="str">
            <v>TER</v>
          </cell>
          <cell r="P207">
            <v>45017</v>
          </cell>
          <cell r="Q207">
            <v>40.256</v>
          </cell>
          <cell r="R207">
            <v>53.991999999999997</v>
          </cell>
          <cell r="S207">
            <v>591.34164676866203</v>
          </cell>
          <cell r="T207">
            <v>3.4000000000000002E-2</v>
          </cell>
          <cell r="V207" t="str">
            <v>S</v>
          </cell>
          <cell r="W207" t="str">
            <v>MEX</v>
          </cell>
          <cell r="X207">
            <v>0.11580000000000001</v>
          </cell>
          <cell r="Y207">
            <v>0.11580000000000001</v>
          </cell>
          <cell r="Z207">
            <v>7.2900000000000006E-2</v>
          </cell>
          <cell r="AA207">
            <v>7.2900000000000006E-2</v>
          </cell>
          <cell r="AB207">
            <v>0.03</v>
          </cell>
          <cell r="AC207">
            <v>0.03</v>
          </cell>
          <cell r="AD207">
            <v>0.03</v>
          </cell>
          <cell r="AE207">
            <v>0.03</v>
          </cell>
          <cell r="AF207">
            <v>7.2900000000000006E-2</v>
          </cell>
          <cell r="AG207">
            <v>7.2900000000000006E-2</v>
          </cell>
          <cell r="AH207">
            <v>7.2900000000000006E-2</v>
          </cell>
          <cell r="AI207">
            <v>7.2900000000000006E-2</v>
          </cell>
          <cell r="AJ207">
            <v>7.9399999999999998E-2</v>
          </cell>
          <cell r="AK207">
            <v>7.9399999999999998E-2</v>
          </cell>
          <cell r="AL207">
            <v>7.9399999999999998E-2</v>
          </cell>
          <cell r="AM207">
            <v>7.9399999999999998E-2</v>
          </cell>
          <cell r="AN207">
            <v>7.9399999999999998E-2</v>
          </cell>
          <cell r="AO207">
            <v>7.9399999999999998E-2</v>
          </cell>
          <cell r="AP207">
            <v>7.9399999999999998E-2</v>
          </cell>
          <cell r="AQ207">
            <v>7.9399999999999998E-2</v>
          </cell>
          <cell r="AR207">
            <v>7.9399999999999998E-2</v>
          </cell>
          <cell r="AS207">
            <v>7.9399999999999998E-2</v>
          </cell>
          <cell r="AT207">
            <v>7.9399999999999998E-2</v>
          </cell>
          <cell r="AU207">
            <v>7.9399999999999998E-2</v>
          </cell>
          <cell r="AV207">
            <v>0.11580000000000001</v>
          </cell>
          <cell r="AW207">
            <v>0.11580000000000001</v>
          </cell>
          <cell r="AX207">
            <v>7.2900000000000006E-2</v>
          </cell>
          <cell r="AY207">
            <v>7.2900000000000006E-2</v>
          </cell>
          <cell r="AZ207">
            <v>0.03</v>
          </cell>
          <cell r="BA207">
            <v>0.03</v>
          </cell>
          <cell r="BB207">
            <v>0.03</v>
          </cell>
          <cell r="BC207">
            <v>0.03</v>
          </cell>
          <cell r="BD207">
            <v>7.2900000000000006E-2</v>
          </cell>
          <cell r="BE207">
            <v>7.2900000000000006E-2</v>
          </cell>
          <cell r="BF207">
            <v>7.2900000000000006E-2</v>
          </cell>
          <cell r="BG207">
            <v>7.2900000000000006E-2</v>
          </cell>
          <cell r="BH207">
            <v>7.9399999999999998E-2</v>
          </cell>
          <cell r="BI207">
            <v>7.9399999999999998E-2</v>
          </cell>
          <cell r="BJ207">
            <v>7.9399999999999998E-2</v>
          </cell>
          <cell r="BK207">
            <v>7.9399999999999998E-2</v>
          </cell>
          <cell r="BL207">
            <v>7.9399999999999998E-2</v>
          </cell>
          <cell r="BM207">
            <v>7.9399999999999998E-2</v>
          </cell>
          <cell r="BN207">
            <v>7.9399999999999998E-2</v>
          </cell>
          <cell r="BO207">
            <v>7.9399999999999998E-2</v>
          </cell>
          <cell r="BP207">
            <v>7.9399999999999998E-2</v>
          </cell>
          <cell r="BQ207">
            <v>7.9399999999999998E-2</v>
          </cell>
          <cell r="BR207">
            <v>7.9399999999999998E-2</v>
          </cell>
          <cell r="BS207">
            <v>7.9399999999999998E-2</v>
          </cell>
          <cell r="BT207" t="str">
            <v>CFE</v>
          </cell>
          <cell r="BU207" t="str">
            <v>INT</v>
          </cell>
          <cell r="BV207">
            <v>2067</v>
          </cell>
          <cell r="BX207">
            <v>48.402353231337969</v>
          </cell>
          <cell r="BY207">
            <v>0</v>
          </cell>
          <cell r="BZ207">
            <v>0</v>
          </cell>
          <cell r="CB207">
            <v>656.88</v>
          </cell>
          <cell r="CC207">
            <v>680</v>
          </cell>
          <cell r="CD207">
            <v>680</v>
          </cell>
          <cell r="CL207">
            <v>40.256</v>
          </cell>
          <cell r="CM207">
            <v>40.256</v>
          </cell>
          <cell r="CN207">
            <v>2023</v>
          </cell>
        </row>
        <row r="208">
          <cell r="A208">
            <v>1</v>
          </cell>
          <cell r="B208">
            <v>4</v>
          </cell>
          <cell r="D208">
            <v>4587</v>
          </cell>
          <cell r="F208" t="str">
            <v>Santa Rosalía (FV)</v>
          </cell>
          <cell r="H208" t="str">
            <v>SOLAR</v>
          </cell>
          <cell r="I208">
            <v>4</v>
          </cell>
          <cell r="J208">
            <v>4</v>
          </cell>
          <cell r="K208" t="str">
            <v>Abr</v>
          </cell>
          <cell r="L208">
            <v>2016</v>
          </cell>
          <cell r="M208" t="str">
            <v>AIS</v>
          </cell>
          <cell r="N208" t="str">
            <v>AIS</v>
          </cell>
          <cell r="O208" t="str">
            <v>TER</v>
          </cell>
          <cell r="P208">
            <v>42461</v>
          </cell>
          <cell r="Q208">
            <v>0</v>
          </cell>
          <cell r="R208">
            <v>0</v>
          </cell>
          <cell r="S208">
            <v>4</v>
          </cell>
          <cell r="T208">
            <v>0</v>
          </cell>
          <cell r="V208" t="str">
            <v>N</v>
          </cell>
          <cell r="W208" t="str">
            <v>BC</v>
          </cell>
          <cell r="X208">
            <v>0.99999000000000005</v>
          </cell>
          <cell r="Y208">
            <v>0.99999000000000005</v>
          </cell>
          <cell r="Z208">
            <v>0.99999000000000005</v>
          </cell>
          <cell r="AA208">
            <v>0.99999000000000005</v>
          </cell>
          <cell r="AB208">
            <v>0.99999000000000005</v>
          </cell>
          <cell r="AC208">
            <v>0.99999000000000005</v>
          </cell>
          <cell r="AD208">
            <v>0.99999000000000005</v>
          </cell>
          <cell r="AE208">
            <v>0.99999000000000005</v>
          </cell>
          <cell r="AF208">
            <v>0.99999000000000005</v>
          </cell>
          <cell r="AG208">
            <v>0.99999000000000005</v>
          </cell>
          <cell r="AH208">
            <v>0.99999000000000005</v>
          </cell>
          <cell r="AI208">
            <v>0.99999000000000005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0.99999000000000005</v>
          </cell>
          <cell r="AW208">
            <v>0.99999000000000005</v>
          </cell>
          <cell r="AX208">
            <v>0.99999000000000005</v>
          </cell>
          <cell r="AY208">
            <v>0.99999000000000005</v>
          </cell>
          <cell r="AZ208">
            <v>0.99999000000000005</v>
          </cell>
          <cell r="BA208">
            <v>0.99999000000000005</v>
          </cell>
          <cell r="BB208">
            <v>0.99999000000000005</v>
          </cell>
          <cell r="BC208">
            <v>0.99999000000000005</v>
          </cell>
          <cell r="BD208">
            <v>0.99999000000000005</v>
          </cell>
          <cell r="BE208">
            <v>0.99999000000000005</v>
          </cell>
          <cell r="BF208">
            <v>0.99999000000000005</v>
          </cell>
          <cell r="BG208">
            <v>0.99999000000000005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 t="str">
            <v>CFE</v>
          </cell>
          <cell r="BU208" t="str">
            <v>AIS</v>
          </cell>
          <cell r="BV208">
            <v>4587</v>
          </cell>
          <cell r="BZ208">
            <v>1.6</v>
          </cell>
          <cell r="CB208">
            <v>4</v>
          </cell>
          <cell r="CC208">
            <v>4</v>
          </cell>
          <cell r="CD208">
            <v>4</v>
          </cell>
          <cell r="CL208">
            <v>0</v>
          </cell>
          <cell r="CM208">
            <v>0</v>
          </cell>
          <cell r="CN208">
            <v>2016</v>
          </cell>
        </row>
        <row r="209">
          <cell r="A209">
            <v>1</v>
          </cell>
          <cell r="B209">
            <v>9</v>
          </cell>
          <cell r="D209">
            <v>-603</v>
          </cell>
          <cell r="F209" t="str">
            <v>Valle de México II  Fase I TG</v>
          </cell>
          <cell r="H209" t="str">
            <v>TG</v>
          </cell>
          <cell r="I209">
            <v>-396.8</v>
          </cell>
          <cell r="J209">
            <v>-396.8</v>
          </cell>
          <cell r="K209" t="str">
            <v>sep</v>
          </cell>
          <cell r="L209">
            <v>2030</v>
          </cell>
          <cell r="M209" t="str">
            <v>CEN</v>
          </cell>
          <cell r="N209" t="str">
            <v>CENTRAL</v>
          </cell>
          <cell r="O209" t="str">
            <v>TER</v>
          </cell>
          <cell r="P209">
            <v>47727</v>
          </cell>
          <cell r="Q209">
            <v>0</v>
          </cell>
          <cell r="R209">
            <v>-17.459199999999999</v>
          </cell>
          <cell r="S209">
            <v>-365.49737126185266</v>
          </cell>
          <cell r="T209">
            <v>2.6622296173044731E-2</v>
          </cell>
          <cell r="V209" t="str">
            <v>S</v>
          </cell>
          <cell r="W209" t="str">
            <v>MEX</v>
          </cell>
          <cell r="X209">
            <v>5.6000000000000001E-2</v>
          </cell>
          <cell r="Y209">
            <v>5.6000000000000001E-2</v>
          </cell>
          <cell r="Z209">
            <v>5.6000000000000001E-2</v>
          </cell>
          <cell r="AA209">
            <v>5.6000000000000001E-2</v>
          </cell>
          <cell r="AB209">
            <v>5.6000000000000001E-2</v>
          </cell>
          <cell r="AC209">
            <v>5.6000000000000001E-2</v>
          </cell>
          <cell r="AD209">
            <v>5.6000000000000001E-2</v>
          </cell>
          <cell r="AE209">
            <v>5.6000000000000001E-2</v>
          </cell>
          <cell r="AF209">
            <v>5.6000000000000001E-2</v>
          </cell>
          <cell r="AG209">
            <v>5.6000000000000001E-2</v>
          </cell>
          <cell r="AH209">
            <v>5.6000000000000001E-2</v>
          </cell>
          <cell r="AI209">
            <v>5.6000000000000001E-2</v>
          </cell>
          <cell r="AJ209">
            <v>4.3999999999999997E-2</v>
          </cell>
          <cell r="AK209">
            <v>4.3999999999999997E-2</v>
          </cell>
          <cell r="AL209">
            <v>4.3999999999999997E-2</v>
          </cell>
          <cell r="AM209">
            <v>4.3999999999999997E-2</v>
          </cell>
          <cell r="AN209">
            <v>4.3999999999999997E-2</v>
          </cell>
          <cell r="AO209">
            <v>4.3999999999999997E-2</v>
          </cell>
          <cell r="AP209">
            <v>4.3999999999999997E-2</v>
          </cell>
          <cell r="AQ209">
            <v>4.3999999999999997E-2</v>
          </cell>
          <cell r="AR209">
            <v>4.3999999999999997E-2</v>
          </cell>
          <cell r="AS209">
            <v>4.3999999999999997E-2</v>
          </cell>
          <cell r="AT209">
            <v>4.3999999999999997E-2</v>
          </cell>
          <cell r="AU209">
            <v>4.3999999999999997E-2</v>
          </cell>
          <cell r="AV209">
            <v>5.6000000000000001E-2</v>
          </cell>
          <cell r="AW209">
            <v>5.6000000000000001E-2</v>
          </cell>
          <cell r="AX209">
            <v>5.6000000000000001E-2</v>
          </cell>
          <cell r="AY209">
            <v>5.6000000000000001E-2</v>
          </cell>
          <cell r="AZ209">
            <v>5.6000000000000001E-2</v>
          </cell>
          <cell r="BA209">
            <v>5.6000000000000001E-2</v>
          </cell>
          <cell r="BB209">
            <v>5.6000000000000001E-2</v>
          </cell>
          <cell r="BC209">
            <v>5.6000000000000001E-2</v>
          </cell>
          <cell r="BD209">
            <v>5.6000000000000001E-2</v>
          </cell>
          <cell r="BE209">
            <v>5.6000000000000001E-2</v>
          </cell>
          <cell r="BF209">
            <v>5.6000000000000001E-2</v>
          </cell>
          <cell r="BG209">
            <v>5.6000000000000001E-2</v>
          </cell>
          <cell r="BH209">
            <v>4.3999999999999997E-2</v>
          </cell>
          <cell r="BI209">
            <v>4.3999999999999997E-2</v>
          </cell>
          <cell r="BJ209">
            <v>4.3999999999999997E-2</v>
          </cell>
          <cell r="BK209">
            <v>4.3999999999999997E-2</v>
          </cell>
          <cell r="BL209">
            <v>4.3999999999999997E-2</v>
          </cell>
          <cell r="BM209">
            <v>4.3999999999999997E-2</v>
          </cell>
          <cell r="BN209">
            <v>4.3999999999999997E-2</v>
          </cell>
          <cell r="BO209">
            <v>4.3999999999999997E-2</v>
          </cell>
          <cell r="BP209">
            <v>4.3999999999999997E-2</v>
          </cell>
          <cell r="BQ209">
            <v>4.3999999999999997E-2</v>
          </cell>
          <cell r="BR209">
            <v>4.3999999999999997E-2</v>
          </cell>
          <cell r="BS209">
            <v>4.3999999999999997E-2</v>
          </cell>
          <cell r="BT209" t="str">
            <v>PEE</v>
          </cell>
          <cell r="BU209" t="str">
            <v>INT</v>
          </cell>
          <cell r="BV209">
            <v>-603</v>
          </cell>
          <cell r="BX209">
            <v>-31.302628738147341</v>
          </cell>
          <cell r="BY209">
            <v>0</v>
          </cell>
          <cell r="CB209">
            <v>-386.23627287853589</v>
          </cell>
          <cell r="CC209">
            <v>-396.8</v>
          </cell>
          <cell r="CD209">
            <v>-396.8</v>
          </cell>
          <cell r="CL209">
            <v>0</v>
          </cell>
          <cell r="CM209">
            <v>0</v>
          </cell>
          <cell r="CN209">
            <v>2030</v>
          </cell>
        </row>
        <row r="210">
          <cell r="A210">
            <v>1</v>
          </cell>
          <cell r="B210">
            <v>3</v>
          </cell>
          <cell r="D210">
            <v>4977</v>
          </cell>
          <cell r="F210" t="str">
            <v>Peq. Prod Solar (FV)    III 11/</v>
          </cell>
          <cell r="H210" t="str">
            <v>SOLAR</v>
          </cell>
          <cell r="I210">
            <v>30</v>
          </cell>
          <cell r="J210">
            <v>30</v>
          </cell>
          <cell r="K210" t="str">
            <v>Mar</v>
          </cell>
          <cell r="L210">
            <v>2015</v>
          </cell>
          <cell r="M210" t="str">
            <v>NOR</v>
          </cell>
          <cell r="N210" t="str">
            <v>HERMOSILL</v>
          </cell>
          <cell r="O210" t="str">
            <v>TER</v>
          </cell>
          <cell r="P210">
            <v>42064</v>
          </cell>
          <cell r="Q210">
            <v>0</v>
          </cell>
          <cell r="R210">
            <v>0</v>
          </cell>
          <cell r="S210">
            <v>30</v>
          </cell>
          <cell r="T210">
            <v>0</v>
          </cell>
          <cell r="V210" t="str">
            <v>N</v>
          </cell>
          <cell r="W210" t="str">
            <v>DURANGO</v>
          </cell>
          <cell r="X210">
            <v>0.99999000000000005</v>
          </cell>
          <cell r="Y210">
            <v>0.99999000000000005</v>
          </cell>
          <cell r="Z210">
            <v>0.99999000000000005</v>
          </cell>
          <cell r="AA210">
            <v>0.99999000000000005</v>
          </cell>
          <cell r="AB210">
            <v>0.99999000000000005</v>
          </cell>
          <cell r="AC210">
            <v>0.99999000000000005</v>
          </cell>
          <cell r="AD210">
            <v>0.99999000000000005</v>
          </cell>
          <cell r="AE210">
            <v>0.99999000000000005</v>
          </cell>
          <cell r="AF210">
            <v>0.99999000000000005</v>
          </cell>
          <cell r="AG210">
            <v>0.99999000000000005</v>
          </cell>
          <cell r="AH210">
            <v>0.99999000000000005</v>
          </cell>
          <cell r="AI210">
            <v>0.99999000000000005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0.99999000000000005</v>
          </cell>
          <cell r="AW210">
            <v>0.99999000000000005</v>
          </cell>
          <cell r="AX210">
            <v>0.99999000000000005</v>
          </cell>
          <cell r="AY210">
            <v>0.99999000000000005</v>
          </cell>
          <cell r="AZ210">
            <v>0.99999000000000005</v>
          </cell>
          <cell r="BA210">
            <v>0.99999000000000005</v>
          </cell>
          <cell r="BB210">
            <v>0.99999000000000005</v>
          </cell>
          <cell r="BC210">
            <v>0.99999000000000005</v>
          </cell>
          <cell r="BD210">
            <v>0.99999000000000005</v>
          </cell>
          <cell r="BE210">
            <v>0.99999000000000005</v>
          </cell>
          <cell r="BF210">
            <v>0.99999000000000005</v>
          </cell>
          <cell r="BG210">
            <v>0.99999000000000005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 t="str">
            <v>PEE</v>
          </cell>
          <cell r="BU210" t="str">
            <v>INT</v>
          </cell>
          <cell r="BV210">
            <v>4977</v>
          </cell>
          <cell r="BZ210">
            <v>12</v>
          </cell>
          <cell r="CB210">
            <v>30</v>
          </cell>
          <cell r="CC210">
            <v>30</v>
          </cell>
          <cell r="CD210">
            <v>30</v>
          </cell>
          <cell r="CL210">
            <v>0</v>
          </cell>
          <cell r="CM210">
            <v>0</v>
          </cell>
          <cell r="CN210">
            <v>2015</v>
          </cell>
        </row>
        <row r="211">
          <cell r="A211">
            <v>1</v>
          </cell>
          <cell r="B211">
            <v>4</v>
          </cell>
          <cell r="D211">
            <v>-453</v>
          </cell>
          <cell r="F211" t="str">
            <v>Baja California VII (Mexicali)</v>
          </cell>
          <cell r="H211" t="str">
            <v>LIBRE</v>
          </cell>
          <cell r="I211">
            <v>550</v>
          </cell>
          <cell r="J211">
            <v>550</v>
          </cell>
          <cell r="K211" t="str">
            <v>Abr</v>
          </cell>
          <cell r="L211">
            <v>2030</v>
          </cell>
          <cell r="M211" t="str">
            <v>BC</v>
          </cell>
          <cell r="N211" t="str">
            <v>MEXICALI</v>
          </cell>
          <cell r="O211" t="str">
            <v>TER</v>
          </cell>
          <cell r="P211">
            <v>47574</v>
          </cell>
          <cell r="Q211">
            <v>0</v>
          </cell>
          <cell r="R211">
            <v>11</v>
          </cell>
          <cell r="S211">
            <v>506.61177972283008</v>
          </cell>
          <cell r="T211">
            <v>2.8021015761821165E-2</v>
          </cell>
          <cell r="V211" t="str">
            <v>N</v>
          </cell>
          <cell r="W211" t="str">
            <v>BC</v>
          </cell>
          <cell r="X211">
            <v>0.04</v>
          </cell>
          <cell r="Y211">
            <v>0.04</v>
          </cell>
          <cell r="Z211">
            <v>0.04</v>
          </cell>
          <cell r="AA211">
            <v>0.04</v>
          </cell>
          <cell r="AB211">
            <v>0.04</v>
          </cell>
          <cell r="AC211">
            <v>0.04</v>
          </cell>
          <cell r="AD211">
            <v>0.04</v>
          </cell>
          <cell r="AE211">
            <v>0.04</v>
          </cell>
          <cell r="AF211">
            <v>0.04</v>
          </cell>
          <cell r="AG211">
            <v>0.04</v>
          </cell>
          <cell r="AH211">
            <v>0.04</v>
          </cell>
          <cell r="AI211">
            <v>0.04</v>
          </cell>
          <cell r="AJ211">
            <v>0.02</v>
          </cell>
          <cell r="AK211">
            <v>0.02</v>
          </cell>
          <cell r="AL211">
            <v>0.02</v>
          </cell>
          <cell r="AM211">
            <v>0.02</v>
          </cell>
          <cell r="AN211">
            <v>0.02</v>
          </cell>
          <cell r="AO211">
            <v>0.02</v>
          </cell>
          <cell r="AP211">
            <v>0.02</v>
          </cell>
          <cell r="AQ211">
            <v>0.02</v>
          </cell>
          <cell r="AR211">
            <v>0.02</v>
          </cell>
          <cell r="AS211">
            <v>0.02</v>
          </cell>
          <cell r="AT211">
            <v>0.02</v>
          </cell>
          <cell r="AU211">
            <v>0.02</v>
          </cell>
          <cell r="AV211">
            <v>0.04</v>
          </cell>
          <cell r="AW211">
            <v>0.04</v>
          </cell>
          <cell r="AX211">
            <v>0.04</v>
          </cell>
          <cell r="AY211">
            <v>0.04</v>
          </cell>
          <cell r="AZ211">
            <v>0.04</v>
          </cell>
          <cell r="BA211">
            <v>0.04</v>
          </cell>
          <cell r="BB211">
            <v>0.04</v>
          </cell>
          <cell r="BC211">
            <v>0.04</v>
          </cell>
          <cell r="BD211">
            <v>0.04</v>
          </cell>
          <cell r="BE211">
            <v>0.04</v>
          </cell>
          <cell r="BF211">
            <v>0.04</v>
          </cell>
          <cell r="BG211">
            <v>0.04</v>
          </cell>
          <cell r="BH211">
            <v>0.02</v>
          </cell>
          <cell r="BI211">
            <v>0.02</v>
          </cell>
          <cell r="BJ211">
            <v>0.02</v>
          </cell>
          <cell r="BK211">
            <v>0.02</v>
          </cell>
          <cell r="BL211">
            <v>0.02</v>
          </cell>
          <cell r="BM211">
            <v>0.02</v>
          </cell>
          <cell r="BN211">
            <v>0.02</v>
          </cell>
          <cell r="BO211">
            <v>0.02</v>
          </cell>
          <cell r="BP211">
            <v>0.02</v>
          </cell>
          <cell r="BQ211">
            <v>0.02</v>
          </cell>
          <cell r="BR211">
            <v>0.02</v>
          </cell>
          <cell r="BS211">
            <v>0.02</v>
          </cell>
          <cell r="BT211" t="str">
            <v>PEE</v>
          </cell>
          <cell r="BU211" t="str">
            <v>BC</v>
          </cell>
          <cell r="BV211">
            <v>-453</v>
          </cell>
          <cell r="BX211">
            <v>43.38822027716995</v>
          </cell>
          <cell r="BY211">
            <v>0</v>
          </cell>
          <cell r="BZ211">
            <v>0</v>
          </cell>
          <cell r="CB211">
            <v>534.58844133099831</v>
          </cell>
          <cell r="CC211">
            <v>550</v>
          </cell>
          <cell r="CD211">
            <v>550</v>
          </cell>
          <cell r="CL211">
            <v>0</v>
          </cell>
          <cell r="CM211">
            <v>0</v>
          </cell>
          <cell r="CN211">
            <v>2030</v>
          </cell>
        </row>
        <row r="212">
          <cell r="A212">
            <v>1</v>
          </cell>
          <cell r="B212">
            <v>6</v>
          </cell>
          <cell r="D212">
            <v>2007</v>
          </cell>
          <cell r="F212" t="str">
            <v>Tenosique</v>
          </cell>
          <cell r="H212" t="str">
            <v>HID</v>
          </cell>
          <cell r="I212">
            <v>422.1</v>
          </cell>
          <cell r="J212">
            <v>422.1</v>
          </cell>
          <cell r="K212" t="str">
            <v>Jun</v>
          </cell>
          <cell r="L212">
            <v>2023</v>
          </cell>
          <cell r="M212" t="str">
            <v>ORI</v>
          </cell>
          <cell r="N212" t="str">
            <v>TABASCO</v>
          </cell>
          <cell r="O212" t="str">
            <v>HID</v>
          </cell>
          <cell r="P212">
            <v>45078</v>
          </cell>
          <cell r="Q212">
            <v>42.294420000000002</v>
          </cell>
          <cell r="R212">
            <v>3.3768000000000002</v>
          </cell>
          <cell r="S212">
            <v>353.96408481918849</v>
          </cell>
          <cell r="T212">
            <v>1.5238E-2</v>
          </cell>
          <cell r="V212" t="str">
            <v>S</v>
          </cell>
          <cell r="W212" t="str">
            <v>CHIS</v>
          </cell>
          <cell r="X212">
            <v>0.12179999999999999</v>
          </cell>
          <cell r="Y212">
            <v>0.12179999999999999</v>
          </cell>
          <cell r="Z212">
            <v>0.1002</v>
          </cell>
          <cell r="AA212">
            <v>0.12179999999999999</v>
          </cell>
          <cell r="AB212">
            <v>5.7000000000000002E-2</v>
          </cell>
          <cell r="AC212">
            <v>5.7000000000000002E-2</v>
          </cell>
          <cell r="AD212">
            <v>5.7000000000000002E-2</v>
          </cell>
          <cell r="AE212">
            <v>5.7000000000000002E-2</v>
          </cell>
          <cell r="AF212">
            <v>0.1002</v>
          </cell>
          <cell r="AG212">
            <v>0.12179999999999999</v>
          </cell>
          <cell r="AH212">
            <v>0.12179999999999999</v>
          </cell>
          <cell r="AI212">
            <v>0.1002</v>
          </cell>
          <cell r="AJ212">
            <v>8.0000000000000002E-3</v>
          </cell>
          <cell r="AK212">
            <v>8.0000000000000002E-3</v>
          </cell>
          <cell r="AL212">
            <v>8.0000000000000002E-3</v>
          </cell>
          <cell r="AM212">
            <v>8.0000000000000002E-3</v>
          </cell>
          <cell r="AN212">
            <v>8.0000000000000002E-3</v>
          </cell>
          <cell r="AO212">
            <v>8.0000000000000002E-3</v>
          </cell>
          <cell r="AP212">
            <v>8.0000000000000002E-3</v>
          </cell>
          <cell r="AQ212">
            <v>8.0000000000000002E-3</v>
          </cell>
          <cell r="AR212">
            <v>8.0000000000000002E-3</v>
          </cell>
          <cell r="AS212">
            <v>8.0000000000000002E-3</v>
          </cell>
          <cell r="AT212">
            <v>8.0000000000000002E-3</v>
          </cell>
          <cell r="AU212">
            <v>8.0000000000000002E-3</v>
          </cell>
          <cell r="AV212">
            <v>0.12179999999999999</v>
          </cell>
          <cell r="AW212">
            <v>0.12179999999999999</v>
          </cell>
          <cell r="AX212">
            <v>0.1002</v>
          </cell>
          <cell r="AY212">
            <v>0.12179999999999999</v>
          </cell>
          <cell r="AZ212">
            <v>5.7000000000000002E-2</v>
          </cell>
          <cell r="BA212">
            <v>5.7000000000000002E-2</v>
          </cell>
          <cell r="BB212">
            <v>5.7000000000000002E-2</v>
          </cell>
          <cell r="BC212">
            <v>5.7000000000000002E-2</v>
          </cell>
          <cell r="BD212">
            <v>0.1002</v>
          </cell>
          <cell r="BE212">
            <v>0.12179999999999999</v>
          </cell>
          <cell r="BF212">
            <v>0.12179999999999999</v>
          </cell>
          <cell r="BG212">
            <v>0.1002</v>
          </cell>
          <cell r="BH212">
            <v>8.0000000000000002E-3</v>
          </cell>
          <cell r="BI212">
            <v>8.0000000000000002E-3</v>
          </cell>
          <cell r="BJ212">
            <v>8.0000000000000002E-3</v>
          </cell>
          <cell r="BK212">
            <v>8.0000000000000002E-3</v>
          </cell>
          <cell r="BL212">
            <v>8.0000000000000002E-3</v>
          </cell>
          <cell r="BM212">
            <v>8.0000000000000002E-3</v>
          </cell>
          <cell r="BN212">
            <v>8.0000000000000002E-3</v>
          </cell>
          <cell r="BO212">
            <v>8.0000000000000002E-3</v>
          </cell>
          <cell r="BP212">
            <v>8.0000000000000002E-3</v>
          </cell>
          <cell r="BQ212">
            <v>8.0000000000000002E-3</v>
          </cell>
          <cell r="BR212">
            <v>8.0000000000000002E-3</v>
          </cell>
          <cell r="BS212">
            <v>8.0000000000000002E-3</v>
          </cell>
          <cell r="BT212" t="str">
            <v>CFE</v>
          </cell>
          <cell r="BU212" t="str">
            <v>INT</v>
          </cell>
          <cell r="BV212">
            <v>2007</v>
          </cell>
          <cell r="BX212">
            <v>0</v>
          </cell>
          <cell r="BY212">
            <v>6.1221263162311114E-2</v>
          </cell>
          <cell r="BZ212">
            <v>25.841495180811524</v>
          </cell>
          <cell r="CB212">
            <v>415.66804020000001</v>
          </cell>
          <cell r="CC212">
            <v>422.1</v>
          </cell>
          <cell r="CD212">
            <v>422.1</v>
          </cell>
          <cell r="CL212">
            <v>42.294420000000002</v>
          </cell>
          <cell r="CM212">
            <v>42.294420000000002</v>
          </cell>
          <cell r="CN212">
            <v>2023</v>
          </cell>
        </row>
        <row r="213">
          <cell r="A213">
            <v>1</v>
          </cell>
          <cell r="B213">
            <v>6</v>
          </cell>
          <cell r="D213">
            <v>-513</v>
          </cell>
          <cell r="F213" t="str">
            <v>Jorge Luque  3/ /7</v>
          </cell>
          <cell r="G213">
            <v>44075</v>
          </cell>
          <cell r="H213" t="str">
            <v>CC</v>
          </cell>
          <cell r="I213">
            <v>601</v>
          </cell>
          <cell r="J213">
            <v>601</v>
          </cell>
          <cell r="K213" t="str">
            <v>Jun</v>
          </cell>
          <cell r="L213">
            <v>2030</v>
          </cell>
          <cell r="M213" t="str">
            <v>CEN</v>
          </cell>
          <cell r="N213" t="str">
            <v>CENTRAL</v>
          </cell>
          <cell r="O213" t="str">
            <v>TER</v>
          </cell>
          <cell r="P213">
            <v>47635</v>
          </cell>
          <cell r="Q213">
            <v>0</v>
          </cell>
          <cell r="R213">
            <v>12.02</v>
          </cell>
          <cell r="S213">
            <v>558.22086133524397</v>
          </cell>
          <cell r="T213">
            <v>2.6622296173044731E-2</v>
          </cell>
          <cell r="V213" t="str">
            <v>S</v>
          </cell>
          <cell r="W213" t="str">
            <v>MEX</v>
          </cell>
          <cell r="X213">
            <v>4.4999999999999998E-2</v>
          </cell>
          <cell r="Y213">
            <v>4.4999999999999998E-2</v>
          </cell>
          <cell r="Z213">
            <v>0.04</v>
          </cell>
          <cell r="AA213">
            <v>4.4999999999999998E-2</v>
          </cell>
          <cell r="AB213">
            <v>0.03</v>
          </cell>
          <cell r="AC213">
            <v>0.03</v>
          </cell>
          <cell r="AD213">
            <v>0.03</v>
          </cell>
          <cell r="AE213">
            <v>0.03</v>
          </cell>
          <cell r="AF213">
            <v>0.04</v>
          </cell>
          <cell r="AG213">
            <v>4.4999999999999998E-2</v>
          </cell>
          <cell r="AH213">
            <v>4.4999999999999998E-2</v>
          </cell>
          <cell r="AI213">
            <v>0.04</v>
          </cell>
          <cell r="AJ213">
            <v>0.02</v>
          </cell>
          <cell r="AK213">
            <v>0.02</v>
          </cell>
          <cell r="AL213">
            <v>0.02</v>
          </cell>
          <cell r="AM213">
            <v>0.02</v>
          </cell>
          <cell r="AN213">
            <v>0.02</v>
          </cell>
          <cell r="AO213">
            <v>0.02</v>
          </cell>
          <cell r="AP213">
            <v>0.02</v>
          </cell>
          <cell r="AQ213">
            <v>0.02</v>
          </cell>
          <cell r="AR213">
            <v>0.02</v>
          </cell>
          <cell r="AS213">
            <v>0.02</v>
          </cell>
          <cell r="AT213">
            <v>0.02</v>
          </cell>
          <cell r="AU213">
            <v>0.02</v>
          </cell>
          <cell r="AV213">
            <v>4.4999999999999998E-2</v>
          </cell>
          <cell r="AW213">
            <v>4.4999999999999998E-2</v>
          </cell>
          <cell r="AX213">
            <v>0.04</v>
          </cell>
          <cell r="AY213">
            <v>4.4999999999999998E-2</v>
          </cell>
          <cell r="AZ213">
            <v>0.03</v>
          </cell>
          <cell r="BA213">
            <v>0.03</v>
          </cell>
          <cell r="BB213">
            <v>0.03</v>
          </cell>
          <cell r="BC213">
            <v>0.03</v>
          </cell>
          <cell r="BD213">
            <v>0.04</v>
          </cell>
          <cell r="BE213">
            <v>4.4999999999999998E-2</v>
          </cell>
          <cell r="BF213">
            <v>4.4999999999999998E-2</v>
          </cell>
          <cell r="BG213">
            <v>0.04</v>
          </cell>
          <cell r="BH213">
            <v>0.02</v>
          </cell>
          <cell r="BI213">
            <v>0.02</v>
          </cell>
          <cell r="BJ213">
            <v>0.02</v>
          </cell>
          <cell r="BK213">
            <v>0.02</v>
          </cell>
          <cell r="BL213">
            <v>0.02</v>
          </cell>
          <cell r="BM213">
            <v>0.02</v>
          </cell>
          <cell r="BN213">
            <v>0.02</v>
          </cell>
          <cell r="BO213">
            <v>0.02</v>
          </cell>
          <cell r="BP213">
            <v>0.02</v>
          </cell>
          <cell r="BQ213">
            <v>0.02</v>
          </cell>
          <cell r="BR213">
            <v>0.02</v>
          </cell>
          <cell r="BS213">
            <v>0.02</v>
          </cell>
          <cell r="BT213" t="str">
            <v>CFE</v>
          </cell>
          <cell r="BU213" t="str">
            <v>INT</v>
          </cell>
          <cell r="BV213">
            <v>-513</v>
          </cell>
          <cell r="BX213">
            <v>42.779138664756061</v>
          </cell>
          <cell r="BY213">
            <v>0</v>
          </cell>
          <cell r="BZ213">
            <v>0</v>
          </cell>
          <cell r="CB213">
            <v>585.00000000000011</v>
          </cell>
          <cell r="CC213">
            <v>601</v>
          </cell>
          <cell r="CD213">
            <v>601</v>
          </cell>
          <cell r="CL213">
            <v>0</v>
          </cell>
          <cell r="CM213">
            <v>0</v>
          </cell>
          <cell r="CN213">
            <v>2030</v>
          </cell>
        </row>
        <row r="214">
          <cell r="A214">
            <v>1</v>
          </cell>
          <cell r="B214">
            <v>4</v>
          </cell>
          <cell r="D214">
            <v>-453</v>
          </cell>
          <cell r="F214" t="str">
            <v>Baja California VIII (Mexicali) 3/  6/</v>
          </cell>
          <cell r="H214" t="str">
            <v>LIBRE</v>
          </cell>
          <cell r="I214">
            <v>550</v>
          </cell>
          <cell r="J214">
            <v>550</v>
          </cell>
          <cell r="K214" t="str">
            <v>Abr</v>
          </cell>
          <cell r="L214">
            <v>2030</v>
          </cell>
          <cell r="M214" t="str">
            <v>BC</v>
          </cell>
          <cell r="N214" t="str">
            <v>MEXICALI</v>
          </cell>
          <cell r="O214" t="str">
            <v>TER</v>
          </cell>
          <cell r="P214">
            <v>47574</v>
          </cell>
          <cell r="Q214">
            <v>0</v>
          </cell>
          <cell r="R214">
            <v>11</v>
          </cell>
          <cell r="S214">
            <v>506.61177972283008</v>
          </cell>
          <cell r="T214">
            <v>2.8021015761821165E-2</v>
          </cell>
          <cell r="V214" t="str">
            <v>N</v>
          </cell>
          <cell r="W214" t="str">
            <v>BC</v>
          </cell>
          <cell r="X214">
            <v>0.04</v>
          </cell>
          <cell r="Y214">
            <v>0.04</v>
          </cell>
          <cell r="Z214">
            <v>0.04</v>
          </cell>
          <cell r="AA214">
            <v>0.04</v>
          </cell>
          <cell r="AB214">
            <v>0.04</v>
          </cell>
          <cell r="AC214">
            <v>0.04</v>
          </cell>
          <cell r="AD214">
            <v>0.04</v>
          </cell>
          <cell r="AE214">
            <v>0.04</v>
          </cell>
          <cell r="AF214">
            <v>0.04</v>
          </cell>
          <cell r="AG214">
            <v>0.04</v>
          </cell>
          <cell r="AH214">
            <v>0.04</v>
          </cell>
          <cell r="AI214">
            <v>0.04</v>
          </cell>
          <cell r="AJ214">
            <v>0.02</v>
          </cell>
          <cell r="AK214">
            <v>0.02</v>
          </cell>
          <cell r="AL214">
            <v>0.02</v>
          </cell>
          <cell r="AM214">
            <v>0.02</v>
          </cell>
          <cell r="AN214">
            <v>0.02</v>
          </cell>
          <cell r="AO214">
            <v>0.02</v>
          </cell>
          <cell r="AP214">
            <v>0.02</v>
          </cell>
          <cell r="AQ214">
            <v>0.02</v>
          </cell>
          <cell r="AR214">
            <v>0.02</v>
          </cell>
          <cell r="AS214">
            <v>0.02</v>
          </cell>
          <cell r="AT214">
            <v>0.02</v>
          </cell>
          <cell r="AU214">
            <v>0.02</v>
          </cell>
          <cell r="AV214">
            <v>0.04</v>
          </cell>
          <cell r="AW214">
            <v>0.04</v>
          </cell>
          <cell r="AX214">
            <v>0.04</v>
          </cell>
          <cell r="AY214">
            <v>0.04</v>
          </cell>
          <cell r="AZ214">
            <v>0.04</v>
          </cell>
          <cell r="BA214">
            <v>0.04</v>
          </cell>
          <cell r="BB214">
            <v>0.04</v>
          </cell>
          <cell r="BC214">
            <v>0.04</v>
          </cell>
          <cell r="BD214">
            <v>0.04</v>
          </cell>
          <cell r="BE214">
            <v>0.04</v>
          </cell>
          <cell r="BF214">
            <v>0.04</v>
          </cell>
          <cell r="BG214">
            <v>0.04</v>
          </cell>
          <cell r="BH214">
            <v>0.02</v>
          </cell>
          <cell r="BI214">
            <v>0.02</v>
          </cell>
          <cell r="BJ214">
            <v>0.02</v>
          </cell>
          <cell r="BK214">
            <v>0.02</v>
          </cell>
          <cell r="BL214">
            <v>0.02</v>
          </cell>
          <cell r="BM214">
            <v>0.02</v>
          </cell>
          <cell r="BN214">
            <v>0.02</v>
          </cell>
          <cell r="BO214">
            <v>0.02</v>
          </cell>
          <cell r="BP214">
            <v>0.02</v>
          </cell>
          <cell r="BQ214">
            <v>0.02</v>
          </cell>
          <cell r="BR214">
            <v>0.02</v>
          </cell>
          <cell r="BS214">
            <v>0.02</v>
          </cell>
          <cell r="BT214" t="str">
            <v>PEE</v>
          </cell>
          <cell r="BU214" t="str">
            <v>BC</v>
          </cell>
          <cell r="BV214">
            <v>-453</v>
          </cell>
          <cell r="BX214">
            <v>43.38822027716995</v>
          </cell>
          <cell r="BY214">
            <v>0</v>
          </cell>
          <cell r="BZ214">
            <v>0</v>
          </cell>
          <cell r="CB214">
            <v>534.58844133099831</v>
          </cell>
          <cell r="CC214">
            <v>550</v>
          </cell>
          <cell r="CD214">
            <v>550</v>
          </cell>
          <cell r="CL214">
            <v>0</v>
          </cell>
          <cell r="CM214">
            <v>0</v>
          </cell>
          <cell r="CN214">
            <v>2030</v>
          </cell>
        </row>
        <row r="215">
          <cell r="A215">
            <v>1</v>
          </cell>
          <cell r="B215">
            <v>6</v>
          </cell>
          <cell r="D215">
            <v>567</v>
          </cell>
          <cell r="F215" t="str">
            <v>Aguascalientes II 3/</v>
          </cell>
          <cell r="H215" t="str">
            <v>CC</v>
          </cell>
          <cell r="I215">
            <v>872</v>
          </cell>
          <cell r="J215">
            <v>872</v>
          </cell>
          <cell r="K215" t="str">
            <v>Jun</v>
          </cell>
          <cell r="L215">
            <v>2027</v>
          </cell>
          <cell r="M215" t="str">
            <v>OCC</v>
          </cell>
          <cell r="N215" t="str">
            <v>AGUASCAL</v>
          </cell>
          <cell r="O215" t="str">
            <v>TER</v>
          </cell>
          <cell r="P215">
            <v>46539</v>
          </cell>
          <cell r="Q215">
            <v>51.622399999999999</v>
          </cell>
          <cell r="R215">
            <v>17.440000000000001</v>
          </cell>
          <cell r="S215">
            <v>758.30869997393131</v>
          </cell>
          <cell r="T215">
            <v>3.56E-2</v>
          </cell>
          <cell r="V215" t="str">
            <v>S</v>
          </cell>
          <cell r="W215" t="str">
            <v>JAL</v>
          </cell>
          <cell r="X215">
            <v>0.05</v>
          </cell>
          <cell r="Y215">
            <v>0.05</v>
          </cell>
          <cell r="Z215">
            <v>0.04</v>
          </cell>
          <cell r="AA215">
            <v>0.04</v>
          </cell>
          <cell r="AB215">
            <v>0.03</v>
          </cell>
          <cell r="AC215">
            <v>0.03</v>
          </cell>
          <cell r="AD215">
            <v>0.03</v>
          </cell>
          <cell r="AE215">
            <v>0.03</v>
          </cell>
          <cell r="AF215">
            <v>0.04</v>
          </cell>
          <cell r="AG215">
            <v>0.04</v>
          </cell>
          <cell r="AH215">
            <v>0.04</v>
          </cell>
          <cell r="AI215">
            <v>0.04</v>
          </cell>
          <cell r="AJ215">
            <v>0.02</v>
          </cell>
          <cell r="AK215">
            <v>0.02</v>
          </cell>
          <cell r="AL215">
            <v>0.02</v>
          </cell>
          <cell r="AM215">
            <v>0.02</v>
          </cell>
          <cell r="AN215">
            <v>0.02</v>
          </cell>
          <cell r="AO215">
            <v>0.02</v>
          </cell>
          <cell r="AP215">
            <v>0.02</v>
          </cell>
          <cell r="AQ215">
            <v>0.02</v>
          </cell>
          <cell r="AR215">
            <v>0.02</v>
          </cell>
          <cell r="AS215">
            <v>0.02</v>
          </cell>
          <cell r="AT215">
            <v>0.02</v>
          </cell>
          <cell r="AU215">
            <v>0.02</v>
          </cell>
          <cell r="AV215">
            <v>0.05</v>
          </cell>
          <cell r="AW215">
            <v>0.05</v>
          </cell>
          <cell r="AX215">
            <v>0.04</v>
          </cell>
          <cell r="AY215">
            <v>0.04</v>
          </cell>
          <cell r="AZ215">
            <v>0.03</v>
          </cell>
          <cell r="BA215">
            <v>0.03</v>
          </cell>
          <cell r="BB215">
            <v>0.03</v>
          </cell>
          <cell r="BC215">
            <v>0.03</v>
          </cell>
          <cell r="BD215">
            <v>0.04</v>
          </cell>
          <cell r="BE215">
            <v>0.04</v>
          </cell>
          <cell r="BF215">
            <v>0.04</v>
          </cell>
          <cell r="BG215">
            <v>0.04</v>
          </cell>
          <cell r="BH215">
            <v>0.02</v>
          </cell>
          <cell r="BI215">
            <v>0.02</v>
          </cell>
          <cell r="BJ215">
            <v>0.02</v>
          </cell>
          <cell r="BK215">
            <v>0.02</v>
          </cell>
          <cell r="BL215">
            <v>0.02</v>
          </cell>
          <cell r="BM215">
            <v>0.02</v>
          </cell>
          <cell r="BN215">
            <v>0.02</v>
          </cell>
          <cell r="BO215">
            <v>0.02</v>
          </cell>
          <cell r="BP215">
            <v>0.02</v>
          </cell>
          <cell r="BQ215">
            <v>0.02</v>
          </cell>
          <cell r="BR215">
            <v>0.02</v>
          </cell>
          <cell r="BS215">
            <v>0.02</v>
          </cell>
          <cell r="BT215" t="str">
            <v>CFE</v>
          </cell>
          <cell r="BU215" t="str">
            <v>INT</v>
          </cell>
          <cell r="BV215">
            <v>567</v>
          </cell>
          <cell r="BX215">
            <v>62.06890002606869</v>
          </cell>
          <cell r="BY215">
            <v>0</v>
          </cell>
          <cell r="BZ215">
            <v>0</v>
          </cell>
          <cell r="CB215">
            <v>840.95680000000004</v>
          </cell>
          <cell r="CC215">
            <v>872</v>
          </cell>
          <cell r="CD215">
            <v>872</v>
          </cell>
          <cell r="CL215">
            <v>51.622399999999999</v>
          </cell>
          <cell r="CM215">
            <v>51.622399999999999</v>
          </cell>
          <cell r="CN215">
            <v>2027</v>
          </cell>
        </row>
        <row r="216">
          <cell r="A216">
            <v>1</v>
          </cell>
          <cell r="B216">
            <v>6</v>
          </cell>
          <cell r="D216">
            <v>3087</v>
          </cell>
          <cell r="F216" t="str">
            <v>Dos Bocas II</v>
          </cell>
          <cell r="H216" t="str">
            <v>CC</v>
          </cell>
          <cell r="I216">
            <v>735</v>
          </cell>
          <cell r="J216">
            <v>735</v>
          </cell>
          <cell r="K216" t="str">
            <v>Jun</v>
          </cell>
          <cell r="L216">
            <v>2020</v>
          </cell>
          <cell r="M216" t="str">
            <v>ORI</v>
          </cell>
          <cell r="N216" t="str">
            <v>VERACRUZ</v>
          </cell>
          <cell r="O216" t="str">
            <v>TER</v>
          </cell>
          <cell r="P216">
            <v>43983</v>
          </cell>
          <cell r="Q216">
            <v>43.512</v>
          </cell>
          <cell r="R216">
            <v>14.700000000000001</v>
          </cell>
          <cell r="S216">
            <v>639.17075055142152</v>
          </cell>
          <cell r="T216">
            <v>2.8400000000000002E-2</v>
          </cell>
          <cell r="V216" t="str">
            <v>S</v>
          </cell>
          <cell r="W216" t="str">
            <v>VER</v>
          </cell>
          <cell r="X216">
            <v>4.4999999999999998E-2</v>
          </cell>
          <cell r="Y216">
            <v>4.4999999999999998E-2</v>
          </cell>
          <cell r="Z216">
            <v>0.04</v>
          </cell>
          <cell r="AA216">
            <v>4.4999999999999998E-2</v>
          </cell>
          <cell r="AB216">
            <v>0.03</v>
          </cell>
          <cell r="AC216">
            <v>0.03</v>
          </cell>
          <cell r="AD216">
            <v>0.03</v>
          </cell>
          <cell r="AE216">
            <v>0.03</v>
          </cell>
          <cell r="AF216">
            <v>0.04</v>
          </cell>
          <cell r="AG216">
            <v>4.4999999999999998E-2</v>
          </cell>
          <cell r="AH216">
            <v>4.4999999999999998E-2</v>
          </cell>
          <cell r="AI216">
            <v>0.04</v>
          </cell>
          <cell r="AJ216">
            <v>0.02</v>
          </cell>
          <cell r="AK216">
            <v>0.02</v>
          </cell>
          <cell r="AL216">
            <v>0.02</v>
          </cell>
          <cell r="AM216">
            <v>0.02</v>
          </cell>
          <cell r="AN216">
            <v>0.02</v>
          </cell>
          <cell r="AO216">
            <v>0.02</v>
          </cell>
          <cell r="AP216">
            <v>0.02</v>
          </cell>
          <cell r="AQ216">
            <v>0.02</v>
          </cell>
          <cell r="AR216">
            <v>0.02</v>
          </cell>
          <cell r="AS216">
            <v>0.02</v>
          </cell>
          <cell r="AT216">
            <v>0.02</v>
          </cell>
          <cell r="AU216">
            <v>0.02</v>
          </cell>
          <cell r="AV216">
            <v>4.4999999999999998E-2</v>
          </cell>
          <cell r="AW216">
            <v>4.4999999999999998E-2</v>
          </cell>
          <cell r="AX216">
            <v>0.04</v>
          </cell>
          <cell r="AY216">
            <v>4.4999999999999998E-2</v>
          </cell>
          <cell r="AZ216">
            <v>0.03</v>
          </cell>
          <cell r="BA216">
            <v>0.03</v>
          </cell>
          <cell r="BB216">
            <v>0.03</v>
          </cell>
          <cell r="BC216">
            <v>0.03</v>
          </cell>
          <cell r="BD216">
            <v>0.04</v>
          </cell>
          <cell r="BE216">
            <v>4.4999999999999998E-2</v>
          </cell>
          <cell r="BF216">
            <v>4.4999999999999998E-2</v>
          </cell>
          <cell r="BG216">
            <v>0.04</v>
          </cell>
          <cell r="BH216">
            <v>0.02</v>
          </cell>
          <cell r="BI216">
            <v>0.02</v>
          </cell>
          <cell r="BJ216">
            <v>0.02</v>
          </cell>
          <cell r="BK216">
            <v>0.02</v>
          </cell>
          <cell r="BL216">
            <v>0.02</v>
          </cell>
          <cell r="BM216">
            <v>0.02</v>
          </cell>
          <cell r="BN216">
            <v>0.02</v>
          </cell>
          <cell r="BO216">
            <v>0.02</v>
          </cell>
          <cell r="BP216">
            <v>0.02</v>
          </cell>
          <cell r="BQ216">
            <v>0.02</v>
          </cell>
          <cell r="BR216">
            <v>0.02</v>
          </cell>
          <cell r="BS216">
            <v>0.02</v>
          </cell>
          <cell r="BT216" t="str">
            <v>CFE</v>
          </cell>
          <cell r="BU216" t="str">
            <v>INT</v>
          </cell>
          <cell r="BV216">
            <v>3087</v>
          </cell>
          <cell r="BX216">
            <v>52.317249448578536</v>
          </cell>
          <cell r="BY216">
            <v>0</v>
          </cell>
          <cell r="BZ216">
            <v>0</v>
          </cell>
          <cell r="CB216">
            <v>714.12599999999998</v>
          </cell>
          <cell r="CC216">
            <v>735</v>
          </cell>
          <cell r="CD216">
            <v>735</v>
          </cell>
          <cell r="CL216">
            <v>43.512</v>
          </cell>
          <cell r="CM216">
            <v>43.512</v>
          </cell>
          <cell r="CN216">
            <v>2020</v>
          </cell>
        </row>
        <row r="217">
          <cell r="A217">
            <v>1</v>
          </cell>
          <cell r="B217">
            <v>4</v>
          </cell>
          <cell r="D217">
            <v>2427</v>
          </cell>
          <cell r="F217" t="str">
            <v>Valladolid IV 3/</v>
          </cell>
          <cell r="H217" t="str">
            <v>CC</v>
          </cell>
          <cell r="I217">
            <v>542</v>
          </cell>
          <cell r="J217">
            <v>542</v>
          </cell>
          <cell r="K217" t="str">
            <v>Abr</v>
          </cell>
          <cell r="L217">
            <v>2022</v>
          </cell>
          <cell r="M217" t="str">
            <v>PEN</v>
          </cell>
          <cell r="N217" t="str">
            <v>MERIDA</v>
          </cell>
          <cell r="O217" t="str">
            <v>TER</v>
          </cell>
          <cell r="P217">
            <v>44652</v>
          </cell>
          <cell r="Q217">
            <v>32.086400000000005</v>
          </cell>
          <cell r="R217">
            <v>17.018799999999999</v>
          </cell>
          <cell r="S217">
            <v>471.33407727737472</v>
          </cell>
          <cell r="T217">
            <v>3.15E-2</v>
          </cell>
          <cell r="V217" t="str">
            <v>S</v>
          </cell>
          <cell r="W217" t="str">
            <v>YUC</v>
          </cell>
          <cell r="X217">
            <v>7.6149999999999995E-2</v>
          </cell>
          <cell r="Y217">
            <v>7.6149999999999995E-2</v>
          </cell>
          <cell r="Z217">
            <v>7.1099999999999997E-2</v>
          </cell>
          <cell r="AA217">
            <v>7.6149999999999995E-2</v>
          </cell>
          <cell r="AB217">
            <v>6.0999999999999999E-2</v>
          </cell>
          <cell r="AC217">
            <v>6.0999999999999999E-2</v>
          </cell>
          <cell r="AD217">
            <v>6.0999999999999999E-2</v>
          </cell>
          <cell r="AE217">
            <v>6.0999999999999999E-2</v>
          </cell>
          <cell r="AF217">
            <v>7.1099999999999997E-2</v>
          </cell>
          <cell r="AG217">
            <v>7.6149999999999995E-2</v>
          </cell>
          <cell r="AH217">
            <v>7.6149999999999995E-2</v>
          </cell>
          <cell r="AI217">
            <v>7.1099999999999997E-2</v>
          </cell>
          <cell r="AJ217">
            <v>3.1399999999999997E-2</v>
          </cell>
          <cell r="AK217">
            <v>3.1399999999999997E-2</v>
          </cell>
          <cell r="AL217">
            <v>3.1399999999999997E-2</v>
          </cell>
          <cell r="AM217">
            <v>3.1399999999999997E-2</v>
          </cell>
          <cell r="AN217">
            <v>3.1399999999999997E-2</v>
          </cell>
          <cell r="AO217">
            <v>3.1399999999999997E-2</v>
          </cell>
          <cell r="AP217">
            <v>3.1399999999999997E-2</v>
          </cell>
          <cell r="AQ217">
            <v>3.1399999999999997E-2</v>
          </cell>
          <cell r="AR217">
            <v>3.1399999999999997E-2</v>
          </cell>
          <cell r="AS217">
            <v>3.1399999999999997E-2</v>
          </cell>
          <cell r="AT217">
            <v>3.1399999999999997E-2</v>
          </cell>
          <cell r="AU217">
            <v>3.1399999999999997E-2</v>
          </cell>
          <cell r="AV217">
            <v>7.6149999999999995E-2</v>
          </cell>
          <cell r="AW217">
            <v>7.6149999999999995E-2</v>
          </cell>
          <cell r="AX217">
            <v>7.1099999999999997E-2</v>
          </cell>
          <cell r="AY217">
            <v>7.6149999999999995E-2</v>
          </cell>
          <cell r="AZ217">
            <v>6.0999999999999999E-2</v>
          </cell>
          <cell r="BA217">
            <v>6.0999999999999999E-2</v>
          </cell>
          <cell r="BB217">
            <v>6.0999999999999999E-2</v>
          </cell>
          <cell r="BC217">
            <v>6.0999999999999999E-2</v>
          </cell>
          <cell r="BD217">
            <v>7.1099999999999997E-2</v>
          </cell>
          <cell r="BE217">
            <v>7.6149999999999995E-2</v>
          </cell>
          <cell r="BF217">
            <v>7.6149999999999995E-2</v>
          </cell>
          <cell r="BG217">
            <v>7.1099999999999997E-2</v>
          </cell>
          <cell r="BH217">
            <v>3.1399999999999997E-2</v>
          </cell>
          <cell r="BI217">
            <v>3.1399999999999997E-2</v>
          </cell>
          <cell r="BJ217">
            <v>3.1399999999999997E-2</v>
          </cell>
          <cell r="BK217">
            <v>3.1399999999999997E-2</v>
          </cell>
          <cell r="BL217">
            <v>3.1399999999999997E-2</v>
          </cell>
          <cell r="BM217">
            <v>3.1399999999999997E-2</v>
          </cell>
          <cell r="BN217">
            <v>3.1399999999999997E-2</v>
          </cell>
          <cell r="BO217">
            <v>3.1399999999999997E-2</v>
          </cell>
          <cell r="BP217">
            <v>3.1399999999999997E-2</v>
          </cell>
          <cell r="BQ217">
            <v>3.1399999999999997E-2</v>
          </cell>
          <cell r="BR217">
            <v>3.1399999999999997E-2</v>
          </cell>
          <cell r="BS217">
            <v>3.1399999999999997E-2</v>
          </cell>
          <cell r="BT217" t="str">
            <v>CFE</v>
          </cell>
          <cell r="BU217" t="str">
            <v>INT</v>
          </cell>
          <cell r="BV217">
            <v>2427</v>
          </cell>
          <cell r="BX217">
            <v>38.579522722625263</v>
          </cell>
          <cell r="BY217">
            <v>0</v>
          </cell>
          <cell r="BZ217">
            <v>0</v>
          </cell>
          <cell r="CB217">
            <v>524.92700000000002</v>
          </cell>
          <cell r="CC217">
            <v>542</v>
          </cell>
          <cell r="CD217">
            <v>542</v>
          </cell>
          <cell r="CL217">
            <v>32.086400000000005</v>
          </cell>
          <cell r="CM217">
            <v>32.086400000000005</v>
          </cell>
          <cell r="CN217">
            <v>2022</v>
          </cell>
        </row>
        <row r="218">
          <cell r="A218">
            <v>1</v>
          </cell>
          <cell r="B218">
            <v>9</v>
          </cell>
          <cell r="D218">
            <v>2997</v>
          </cell>
          <cell r="F218" t="str">
            <v>Angostura II</v>
          </cell>
          <cell r="H218" t="str">
            <v>HID</v>
          </cell>
          <cell r="I218">
            <v>135.69999999999999</v>
          </cell>
          <cell r="J218">
            <v>135.69999999999999</v>
          </cell>
          <cell r="K218" t="str">
            <v>Sep</v>
          </cell>
          <cell r="L218">
            <v>2020</v>
          </cell>
          <cell r="M218" t="str">
            <v>ORI</v>
          </cell>
          <cell r="N218" t="str">
            <v>GRIJALVA</v>
          </cell>
          <cell r="O218" t="str">
            <v>HID</v>
          </cell>
          <cell r="P218">
            <v>44075</v>
          </cell>
          <cell r="Q218">
            <v>13.597139999999998</v>
          </cell>
          <cell r="R218">
            <v>1.0855999999999999</v>
          </cell>
          <cell r="S218">
            <v>113.79513458887438</v>
          </cell>
          <cell r="T218">
            <v>1.5259E-2</v>
          </cell>
          <cell r="V218" t="str">
            <v>S</v>
          </cell>
          <cell r="W218" t="str">
            <v>CHIS</v>
          </cell>
          <cell r="X218">
            <v>0.12179999999999999</v>
          </cell>
          <cell r="Y218">
            <v>0.12179999999999999</v>
          </cell>
          <cell r="Z218">
            <v>0.1002</v>
          </cell>
          <cell r="AA218">
            <v>0.12179999999999999</v>
          </cell>
          <cell r="AB218">
            <v>5.7000000000000002E-2</v>
          </cell>
          <cell r="AC218">
            <v>5.7000000000000002E-2</v>
          </cell>
          <cell r="AD218">
            <v>5.7000000000000002E-2</v>
          </cell>
          <cell r="AE218">
            <v>5.7000000000000002E-2</v>
          </cell>
          <cell r="AF218">
            <v>0.1002</v>
          </cell>
          <cell r="AG218">
            <v>0.12179999999999999</v>
          </cell>
          <cell r="AH218">
            <v>0.12179999999999999</v>
          </cell>
          <cell r="AI218">
            <v>0.1002</v>
          </cell>
          <cell r="AJ218">
            <v>8.0000000000000002E-3</v>
          </cell>
          <cell r="AK218">
            <v>8.0000000000000002E-3</v>
          </cell>
          <cell r="AL218">
            <v>8.0000000000000002E-3</v>
          </cell>
          <cell r="AM218">
            <v>8.0000000000000002E-3</v>
          </cell>
          <cell r="AN218">
            <v>8.0000000000000002E-3</v>
          </cell>
          <cell r="AO218">
            <v>8.0000000000000002E-3</v>
          </cell>
          <cell r="AP218">
            <v>8.0000000000000002E-3</v>
          </cell>
          <cell r="AQ218">
            <v>8.0000000000000002E-3</v>
          </cell>
          <cell r="AR218">
            <v>8.0000000000000002E-3</v>
          </cell>
          <cell r="AS218">
            <v>8.0000000000000002E-3</v>
          </cell>
          <cell r="AT218">
            <v>8.0000000000000002E-3</v>
          </cell>
          <cell r="AU218">
            <v>8.0000000000000002E-3</v>
          </cell>
          <cell r="AV218">
            <v>0.12179999999999999</v>
          </cell>
          <cell r="AW218">
            <v>0.12179999999999999</v>
          </cell>
          <cell r="AX218">
            <v>0.1002</v>
          </cell>
          <cell r="AY218">
            <v>0.12179999999999999</v>
          </cell>
          <cell r="AZ218">
            <v>5.7000000000000002E-2</v>
          </cell>
          <cell r="BA218">
            <v>5.7000000000000002E-2</v>
          </cell>
          <cell r="BB218">
            <v>5.7000000000000002E-2</v>
          </cell>
          <cell r="BC218">
            <v>5.7000000000000002E-2</v>
          </cell>
          <cell r="BD218">
            <v>0.1002</v>
          </cell>
          <cell r="BE218">
            <v>0.12179999999999999</v>
          </cell>
          <cell r="BF218">
            <v>0.12179999999999999</v>
          </cell>
          <cell r="BG218">
            <v>0.1002</v>
          </cell>
          <cell r="BH218">
            <v>8.0000000000000002E-3</v>
          </cell>
          <cell r="BI218">
            <v>8.0000000000000002E-3</v>
          </cell>
          <cell r="BJ218">
            <v>8.0000000000000002E-3</v>
          </cell>
          <cell r="BK218">
            <v>8.0000000000000002E-3</v>
          </cell>
          <cell r="BL218">
            <v>8.0000000000000002E-3</v>
          </cell>
          <cell r="BM218">
            <v>8.0000000000000002E-3</v>
          </cell>
          <cell r="BN218">
            <v>8.0000000000000002E-3</v>
          </cell>
          <cell r="BO218">
            <v>8.0000000000000002E-3</v>
          </cell>
          <cell r="BP218">
            <v>8.0000000000000002E-3</v>
          </cell>
          <cell r="BQ218">
            <v>8.0000000000000002E-3</v>
          </cell>
          <cell r="BR218">
            <v>8.0000000000000002E-3</v>
          </cell>
          <cell r="BS218">
            <v>8.0000000000000002E-3</v>
          </cell>
          <cell r="BT218" t="str">
            <v>CFE</v>
          </cell>
          <cell r="BU218" t="str">
            <v>INT</v>
          </cell>
          <cell r="BV218">
            <v>2997</v>
          </cell>
          <cell r="BX218">
            <v>0</v>
          </cell>
          <cell r="BY218">
            <v>6.1221263162311114E-2</v>
          </cell>
          <cell r="BZ218">
            <v>8.3077254111256167</v>
          </cell>
          <cell r="CB218">
            <v>133.6293537</v>
          </cell>
          <cell r="CC218">
            <v>135.69999999999999</v>
          </cell>
          <cell r="CD218">
            <v>135.69999999999999</v>
          </cell>
          <cell r="CL218">
            <v>13.597139999999998</v>
          </cell>
          <cell r="CM218">
            <v>13.597139999999998</v>
          </cell>
          <cell r="CN218">
            <v>2020</v>
          </cell>
        </row>
        <row r="219">
          <cell r="A219">
            <v>1</v>
          </cell>
          <cell r="B219">
            <v>4</v>
          </cell>
          <cell r="D219">
            <v>-453</v>
          </cell>
          <cell r="F219" t="str">
            <v>Noreste VI (Sabinas)   7/  10/</v>
          </cell>
          <cell r="H219" t="str">
            <v>CAR</v>
          </cell>
          <cell r="I219">
            <v>700</v>
          </cell>
          <cell r="J219">
            <v>700</v>
          </cell>
          <cell r="K219" t="str">
            <v>Abr</v>
          </cell>
          <cell r="L219">
            <v>2030</v>
          </cell>
          <cell r="M219" t="str">
            <v>NES</v>
          </cell>
          <cell r="N219" t="str">
            <v>RIOESCOND</v>
          </cell>
          <cell r="O219" t="str">
            <v>TER</v>
          </cell>
          <cell r="P219">
            <v>47574</v>
          </cell>
          <cell r="Q219">
            <v>0</v>
          </cell>
          <cell r="R219">
            <v>48.650000000000006</v>
          </cell>
          <cell r="S219">
            <v>650.17404814421093</v>
          </cell>
          <cell r="T219">
            <v>6.4000000000000001E-2</v>
          </cell>
          <cell r="V219" t="str">
            <v>N</v>
          </cell>
          <cell r="W219" t="str">
            <v>TAMS</v>
          </cell>
          <cell r="X219">
            <v>7.6700000000000004E-2</v>
          </cell>
          <cell r="Y219">
            <v>7.6700000000000004E-2</v>
          </cell>
          <cell r="Z219">
            <v>7.6700000000000004E-2</v>
          </cell>
          <cell r="AA219">
            <v>7.6700000000000004E-2</v>
          </cell>
          <cell r="AB219">
            <v>7.6700000000000004E-2</v>
          </cell>
          <cell r="AC219">
            <v>7.6700000000000004E-2</v>
          </cell>
          <cell r="AD219">
            <v>7.6700000000000004E-2</v>
          </cell>
          <cell r="AE219">
            <v>7.6700000000000004E-2</v>
          </cell>
          <cell r="AF219">
            <v>7.6700000000000004E-2</v>
          </cell>
          <cell r="AG219">
            <v>7.6700000000000004E-2</v>
          </cell>
          <cell r="AH219">
            <v>7.6700000000000004E-2</v>
          </cell>
          <cell r="AI219">
            <v>7.6700000000000004E-2</v>
          </cell>
          <cell r="AJ219">
            <v>6.9500000000000006E-2</v>
          </cell>
          <cell r="AK219">
            <v>6.9500000000000006E-2</v>
          </cell>
          <cell r="AL219">
            <v>6.9500000000000006E-2</v>
          </cell>
          <cell r="AM219">
            <v>6.9500000000000006E-2</v>
          </cell>
          <cell r="AN219">
            <v>6.9500000000000006E-2</v>
          </cell>
          <cell r="AO219">
            <v>6.9500000000000006E-2</v>
          </cell>
          <cell r="AP219">
            <v>6.9500000000000006E-2</v>
          </cell>
          <cell r="AQ219">
            <v>6.9500000000000006E-2</v>
          </cell>
          <cell r="AR219">
            <v>6.9500000000000006E-2</v>
          </cell>
          <cell r="AS219">
            <v>6.9500000000000006E-2</v>
          </cell>
          <cell r="AT219">
            <v>6.9500000000000006E-2</v>
          </cell>
          <cell r="AU219">
            <v>6.9500000000000006E-2</v>
          </cell>
          <cell r="AV219">
            <v>7.6700000000000004E-2</v>
          </cell>
          <cell r="AW219">
            <v>7.6700000000000004E-2</v>
          </cell>
          <cell r="AX219">
            <v>7.6700000000000004E-2</v>
          </cell>
          <cell r="AY219">
            <v>7.6700000000000004E-2</v>
          </cell>
          <cell r="AZ219">
            <v>7.6700000000000004E-2</v>
          </cell>
          <cell r="BA219">
            <v>7.6700000000000004E-2</v>
          </cell>
          <cell r="BB219">
            <v>7.6700000000000004E-2</v>
          </cell>
          <cell r="BC219">
            <v>7.6700000000000004E-2</v>
          </cell>
          <cell r="BD219">
            <v>7.6700000000000004E-2</v>
          </cell>
          <cell r="BE219">
            <v>7.6700000000000004E-2</v>
          </cell>
          <cell r="BF219">
            <v>7.6700000000000004E-2</v>
          </cell>
          <cell r="BG219">
            <v>7.6700000000000004E-2</v>
          </cell>
          <cell r="BH219">
            <v>6.9500000000000006E-2</v>
          </cell>
          <cell r="BI219">
            <v>6.9500000000000006E-2</v>
          </cell>
          <cell r="BJ219">
            <v>6.9500000000000006E-2</v>
          </cell>
          <cell r="BK219">
            <v>6.9500000000000006E-2</v>
          </cell>
          <cell r="BL219">
            <v>6.9500000000000006E-2</v>
          </cell>
          <cell r="BM219">
            <v>6.9500000000000006E-2</v>
          </cell>
          <cell r="BN219">
            <v>6.9500000000000006E-2</v>
          </cell>
          <cell r="BO219">
            <v>6.9500000000000006E-2</v>
          </cell>
          <cell r="BP219">
            <v>6.9500000000000006E-2</v>
          </cell>
          <cell r="BQ219">
            <v>6.9500000000000006E-2</v>
          </cell>
          <cell r="BR219">
            <v>6.9500000000000006E-2</v>
          </cell>
          <cell r="BS219">
            <v>6.9500000000000006E-2</v>
          </cell>
          <cell r="BT219" t="str">
            <v>CFE</v>
          </cell>
          <cell r="BU219" t="str">
            <v>INT</v>
          </cell>
          <cell r="BV219">
            <v>-453</v>
          </cell>
          <cell r="BX219">
            <v>49.825951855789086</v>
          </cell>
          <cell r="BY219">
            <v>0</v>
          </cell>
          <cell r="BZ219">
            <v>0</v>
          </cell>
          <cell r="CB219">
            <v>655.20000000000005</v>
          </cell>
          <cell r="CC219">
            <v>700</v>
          </cell>
          <cell r="CD219">
            <v>700</v>
          </cell>
          <cell r="CL219">
            <v>0</v>
          </cell>
          <cell r="CM219">
            <v>0</v>
          </cell>
          <cell r="CN219">
            <v>2030</v>
          </cell>
        </row>
        <row r="220">
          <cell r="A220">
            <v>1</v>
          </cell>
          <cell r="B220">
            <v>7</v>
          </cell>
          <cell r="D220">
            <v>-543</v>
          </cell>
          <cell r="F220" t="str">
            <v>Noreste VII 3/</v>
          </cell>
          <cell r="G220" t="str">
            <v>NUEVO</v>
          </cell>
          <cell r="H220" t="str">
            <v>CC</v>
          </cell>
          <cell r="I220">
            <v>733</v>
          </cell>
          <cell r="J220">
            <v>733</v>
          </cell>
          <cell r="K220" t="str">
            <v>Jul</v>
          </cell>
          <cell r="L220">
            <v>2030</v>
          </cell>
          <cell r="M220" t="str">
            <v>NES</v>
          </cell>
          <cell r="N220" t="str">
            <v>MONTERREY</v>
          </cell>
          <cell r="O220" t="str">
            <v>TER</v>
          </cell>
          <cell r="P220">
            <v>47665</v>
          </cell>
          <cell r="Q220">
            <v>0</v>
          </cell>
          <cell r="R220">
            <v>14.66</v>
          </cell>
          <cell r="S220">
            <v>675.17533552151713</v>
          </cell>
          <cell r="T220">
            <v>2.7173913043477986E-2</v>
          </cell>
          <cell r="V220" t="str">
            <v>N</v>
          </cell>
          <cell r="W220" t="str">
            <v>NL</v>
          </cell>
          <cell r="X220">
            <v>0.04</v>
          </cell>
          <cell r="Y220">
            <v>0.04</v>
          </cell>
          <cell r="Z220">
            <v>0.04</v>
          </cell>
          <cell r="AA220">
            <v>0.04</v>
          </cell>
          <cell r="AB220">
            <v>0.04</v>
          </cell>
          <cell r="AC220">
            <v>0.04</v>
          </cell>
          <cell r="AD220">
            <v>0.04</v>
          </cell>
          <cell r="AE220">
            <v>0.04</v>
          </cell>
          <cell r="AF220">
            <v>0.04</v>
          </cell>
          <cell r="AG220">
            <v>0.04</v>
          </cell>
          <cell r="AH220">
            <v>0.04</v>
          </cell>
          <cell r="AI220">
            <v>0.04</v>
          </cell>
          <cell r="AJ220">
            <v>0.02</v>
          </cell>
          <cell r="AK220">
            <v>0.02</v>
          </cell>
          <cell r="AL220">
            <v>0.02</v>
          </cell>
          <cell r="AM220">
            <v>0.02</v>
          </cell>
          <cell r="AN220">
            <v>0.02</v>
          </cell>
          <cell r="AO220">
            <v>0.02</v>
          </cell>
          <cell r="AP220">
            <v>0.02</v>
          </cell>
          <cell r="AQ220">
            <v>0.02</v>
          </cell>
          <cell r="AR220">
            <v>0.02</v>
          </cell>
          <cell r="AS220">
            <v>0.02</v>
          </cell>
          <cell r="AT220">
            <v>0.02</v>
          </cell>
          <cell r="AU220">
            <v>0.02</v>
          </cell>
          <cell r="AV220">
            <v>0.04</v>
          </cell>
          <cell r="AW220">
            <v>0.04</v>
          </cell>
          <cell r="AX220">
            <v>0.04</v>
          </cell>
          <cell r="AY220">
            <v>0.04</v>
          </cell>
          <cell r="AZ220">
            <v>0.04</v>
          </cell>
          <cell r="BA220">
            <v>0.04</v>
          </cell>
          <cell r="BB220">
            <v>0.04</v>
          </cell>
          <cell r="BC220">
            <v>0.04</v>
          </cell>
          <cell r="BD220">
            <v>0.04</v>
          </cell>
          <cell r="BE220">
            <v>0.04</v>
          </cell>
          <cell r="BF220">
            <v>0.04</v>
          </cell>
          <cell r="BG220">
            <v>0.04</v>
          </cell>
          <cell r="BH220">
            <v>0.02</v>
          </cell>
          <cell r="BI220">
            <v>0.02</v>
          </cell>
          <cell r="BJ220">
            <v>0.02</v>
          </cell>
          <cell r="BK220">
            <v>0.02</v>
          </cell>
          <cell r="BL220">
            <v>0.02</v>
          </cell>
          <cell r="BM220">
            <v>0.02</v>
          </cell>
          <cell r="BN220">
            <v>0.02</v>
          </cell>
          <cell r="BO220">
            <v>0.02</v>
          </cell>
          <cell r="BP220">
            <v>0.02</v>
          </cell>
          <cell r="BQ220">
            <v>0.02</v>
          </cell>
          <cell r="BR220">
            <v>0.02</v>
          </cell>
          <cell r="BS220">
            <v>0.02</v>
          </cell>
          <cell r="BT220" t="str">
            <v>PEE</v>
          </cell>
          <cell r="BU220" t="str">
            <v>INT</v>
          </cell>
          <cell r="BV220">
            <v>-543</v>
          </cell>
          <cell r="BX220">
            <v>57.824664478482859</v>
          </cell>
          <cell r="BY220">
            <v>0</v>
          </cell>
          <cell r="CB220">
            <v>713.08152173913061</v>
          </cell>
          <cell r="CC220">
            <v>733</v>
          </cell>
          <cell r="CD220">
            <v>733</v>
          </cell>
          <cell r="CL220">
            <v>0</v>
          </cell>
          <cell r="CM220">
            <v>0</v>
          </cell>
          <cell r="CN220">
            <v>2030</v>
          </cell>
        </row>
        <row r="221">
          <cell r="A221">
            <v>1</v>
          </cell>
          <cell r="B221">
            <v>4</v>
          </cell>
          <cell r="D221">
            <v>-453</v>
          </cell>
          <cell r="F221" t="str">
            <v>Baja California Sur XI (Todos  Santos)  4/</v>
          </cell>
          <cell r="H221" t="str">
            <v>LIBRE</v>
          </cell>
          <cell r="I221">
            <v>86</v>
          </cell>
          <cell r="J221">
            <v>86</v>
          </cell>
          <cell r="K221" t="str">
            <v>Abr</v>
          </cell>
          <cell r="L221">
            <v>2030</v>
          </cell>
          <cell r="M221" t="str">
            <v>BACS</v>
          </cell>
          <cell r="N221" t="str">
            <v>CABOS</v>
          </cell>
          <cell r="O221" t="str">
            <v>TER</v>
          </cell>
          <cell r="P221">
            <v>47574</v>
          </cell>
          <cell r="Q221">
            <v>0</v>
          </cell>
          <cell r="R221">
            <v>34.4</v>
          </cell>
          <cell r="S221">
            <v>79.55</v>
          </cell>
          <cell r="T221">
            <v>1.4285714285714532E-2</v>
          </cell>
          <cell r="V221" t="str">
            <v>S</v>
          </cell>
          <cell r="W221" t="str">
            <v>BCS</v>
          </cell>
          <cell r="X221">
            <v>0.1</v>
          </cell>
          <cell r="Y221">
            <v>0.1</v>
          </cell>
          <cell r="Z221">
            <v>0.1</v>
          </cell>
          <cell r="AA221">
            <v>0.1</v>
          </cell>
          <cell r="AB221">
            <v>0.1</v>
          </cell>
          <cell r="AC221">
            <v>0.1</v>
          </cell>
          <cell r="AD221">
            <v>0.1</v>
          </cell>
          <cell r="AE221">
            <v>0.1</v>
          </cell>
          <cell r="AF221">
            <v>0.1</v>
          </cell>
          <cell r="AG221">
            <v>0.1</v>
          </cell>
          <cell r="AH221">
            <v>0.1</v>
          </cell>
          <cell r="AI221">
            <v>0.1</v>
          </cell>
          <cell r="AJ221">
            <v>0.4</v>
          </cell>
          <cell r="AK221">
            <v>0.4</v>
          </cell>
          <cell r="AL221">
            <v>0.4</v>
          </cell>
          <cell r="AM221">
            <v>0.4</v>
          </cell>
          <cell r="AN221">
            <v>0.4</v>
          </cell>
          <cell r="AO221">
            <v>0.4</v>
          </cell>
          <cell r="AP221">
            <v>0.4</v>
          </cell>
          <cell r="AQ221">
            <v>0.4</v>
          </cell>
          <cell r="AR221">
            <v>0.4</v>
          </cell>
          <cell r="AS221">
            <v>0.4</v>
          </cell>
          <cell r="AT221">
            <v>0.4</v>
          </cell>
          <cell r="AU221">
            <v>0.4</v>
          </cell>
          <cell r="AV221">
            <v>0.1</v>
          </cell>
          <cell r="AW221">
            <v>0.1</v>
          </cell>
          <cell r="AX221">
            <v>0.1</v>
          </cell>
          <cell r="AY221">
            <v>0.1</v>
          </cell>
          <cell r="AZ221">
            <v>0.1</v>
          </cell>
          <cell r="BA221">
            <v>0.1</v>
          </cell>
          <cell r="BB221">
            <v>0.1</v>
          </cell>
          <cell r="BC221">
            <v>0.1</v>
          </cell>
          <cell r="BD221">
            <v>0.1</v>
          </cell>
          <cell r="BE221">
            <v>0.1</v>
          </cell>
          <cell r="BF221">
            <v>0.1</v>
          </cell>
          <cell r="BG221">
            <v>0.1</v>
          </cell>
          <cell r="BH221">
            <v>0.4</v>
          </cell>
          <cell r="BI221">
            <v>0.4</v>
          </cell>
          <cell r="BJ221">
            <v>0.4</v>
          </cell>
          <cell r="BK221">
            <v>0.4</v>
          </cell>
          <cell r="BL221">
            <v>0.4</v>
          </cell>
          <cell r="BM221">
            <v>0.4</v>
          </cell>
          <cell r="BN221">
            <v>0.4</v>
          </cell>
          <cell r="BO221">
            <v>0.4</v>
          </cell>
          <cell r="BP221">
            <v>0.4</v>
          </cell>
          <cell r="BQ221">
            <v>0.4</v>
          </cell>
          <cell r="BR221">
            <v>0.4</v>
          </cell>
          <cell r="BS221">
            <v>0.4</v>
          </cell>
          <cell r="BT221" t="str">
            <v>CFE</v>
          </cell>
          <cell r="BU221" t="str">
            <v>BACS</v>
          </cell>
          <cell r="BV221">
            <v>-453</v>
          </cell>
          <cell r="BX221">
            <v>6.45</v>
          </cell>
          <cell r="BY221">
            <v>0</v>
          </cell>
          <cell r="BZ221">
            <v>0</v>
          </cell>
          <cell r="CB221">
            <v>84.771428571428544</v>
          </cell>
          <cell r="CC221">
            <v>86</v>
          </cell>
          <cell r="CD221">
            <v>86</v>
          </cell>
          <cell r="CL221">
            <v>0</v>
          </cell>
          <cell r="CM221">
            <v>0</v>
          </cell>
          <cell r="CN221">
            <v>2030</v>
          </cell>
        </row>
        <row r="222">
          <cell r="A222">
            <v>1</v>
          </cell>
          <cell r="B222">
            <v>4</v>
          </cell>
          <cell r="D222">
            <v>3507</v>
          </cell>
          <cell r="F222" t="str">
            <v>Humeros III Fase B</v>
          </cell>
          <cell r="H222" t="str">
            <v>GEO</v>
          </cell>
          <cell r="I222">
            <v>27</v>
          </cell>
          <cell r="J222">
            <v>27</v>
          </cell>
          <cell r="K222" t="str">
            <v>Abr</v>
          </cell>
          <cell r="L222">
            <v>2019</v>
          </cell>
          <cell r="M222" t="str">
            <v>ORI</v>
          </cell>
          <cell r="N222" t="str">
            <v>PUEBLA</v>
          </cell>
          <cell r="O222" t="str">
            <v>TER</v>
          </cell>
          <cell r="P222">
            <v>43556</v>
          </cell>
          <cell r="Q222">
            <v>1.5390000000000001</v>
          </cell>
          <cell r="R222">
            <v>0.54809999999999992</v>
          </cell>
          <cell r="S222">
            <v>25.422426177489555</v>
          </cell>
          <cell r="T222">
            <v>6.7164179104477598E-2</v>
          </cell>
          <cell r="V222" t="str">
            <v>S</v>
          </cell>
          <cell r="W222" t="str">
            <v>PUE</v>
          </cell>
          <cell r="X222">
            <v>6.2699999999999992E-2</v>
          </cell>
          <cell r="Y222">
            <v>6.2699999999999992E-2</v>
          </cell>
          <cell r="Z222">
            <v>5.7799999999999997E-2</v>
          </cell>
          <cell r="AA222">
            <v>6.2699999999999992E-2</v>
          </cell>
          <cell r="AB222">
            <v>4.8000000000000001E-2</v>
          </cell>
          <cell r="AC222">
            <v>4.8000000000000001E-2</v>
          </cell>
          <cell r="AD222">
            <v>4.8000000000000001E-2</v>
          </cell>
          <cell r="AE222">
            <v>4.8000000000000001E-2</v>
          </cell>
          <cell r="AF222">
            <v>5.7799999999999997E-2</v>
          </cell>
          <cell r="AG222">
            <v>6.2699999999999992E-2</v>
          </cell>
          <cell r="AH222">
            <v>6.2699999999999992E-2</v>
          </cell>
          <cell r="AI222">
            <v>5.7799999999999997E-2</v>
          </cell>
          <cell r="AJ222">
            <v>2.0299999999999999E-2</v>
          </cell>
          <cell r="AK222">
            <v>2.0299999999999999E-2</v>
          </cell>
          <cell r="AL222">
            <v>2.0299999999999999E-2</v>
          </cell>
          <cell r="AM222">
            <v>2.0299999999999999E-2</v>
          </cell>
          <cell r="AN222">
            <v>2.0299999999999999E-2</v>
          </cell>
          <cell r="AO222">
            <v>2.0299999999999999E-2</v>
          </cell>
          <cell r="AP222">
            <v>2.0299999999999999E-2</v>
          </cell>
          <cell r="AQ222">
            <v>2.0299999999999999E-2</v>
          </cell>
          <cell r="AR222">
            <v>2.0299999999999999E-2</v>
          </cell>
          <cell r="AS222">
            <v>2.0299999999999999E-2</v>
          </cell>
          <cell r="AT222">
            <v>2.0299999999999999E-2</v>
          </cell>
          <cell r="AU222">
            <v>2.0299999999999999E-2</v>
          </cell>
          <cell r="AV222">
            <v>6.2699999999999992E-2</v>
          </cell>
          <cell r="AW222">
            <v>6.2699999999999992E-2</v>
          </cell>
          <cell r="AX222">
            <v>5.7799999999999997E-2</v>
          </cell>
          <cell r="AY222">
            <v>6.2699999999999992E-2</v>
          </cell>
          <cell r="AZ222">
            <v>4.8000000000000001E-2</v>
          </cell>
          <cell r="BA222">
            <v>4.8000000000000001E-2</v>
          </cell>
          <cell r="BB222">
            <v>4.8000000000000001E-2</v>
          </cell>
          <cell r="BC222">
            <v>4.8000000000000001E-2</v>
          </cell>
          <cell r="BD222">
            <v>5.7799999999999997E-2</v>
          </cell>
          <cell r="BE222">
            <v>6.2699999999999992E-2</v>
          </cell>
          <cell r="BF222">
            <v>6.2699999999999992E-2</v>
          </cell>
          <cell r="BG222">
            <v>5.7799999999999997E-2</v>
          </cell>
          <cell r="BH222">
            <v>2.0299999999999999E-2</v>
          </cell>
          <cell r="BI222">
            <v>2.0299999999999999E-2</v>
          </cell>
          <cell r="BJ222">
            <v>2.0299999999999999E-2</v>
          </cell>
          <cell r="BK222">
            <v>2.0299999999999999E-2</v>
          </cell>
          <cell r="BL222">
            <v>2.0299999999999999E-2</v>
          </cell>
          <cell r="BM222">
            <v>2.0299999999999999E-2</v>
          </cell>
          <cell r="BN222">
            <v>2.0299999999999999E-2</v>
          </cell>
          <cell r="BO222">
            <v>2.0299999999999999E-2</v>
          </cell>
          <cell r="BP222">
            <v>2.0299999999999999E-2</v>
          </cell>
          <cell r="BQ222">
            <v>2.0299999999999999E-2</v>
          </cell>
          <cell r="BR222">
            <v>2.0299999999999999E-2</v>
          </cell>
          <cell r="BS222">
            <v>2.0299999999999999E-2</v>
          </cell>
          <cell r="BT222" t="str">
            <v>CFE</v>
          </cell>
          <cell r="BU222" t="str">
            <v>INT</v>
          </cell>
          <cell r="BV222">
            <v>3507</v>
          </cell>
          <cell r="BX222">
            <v>3.8573822510444139E-2</v>
          </cell>
          <cell r="BZ222">
            <v>0</v>
          </cell>
          <cell r="CB222">
            <v>25.186567164179106</v>
          </cell>
          <cell r="CC222">
            <v>27</v>
          </cell>
          <cell r="CD222">
            <v>27</v>
          </cell>
          <cell r="CL222">
            <v>1.5390000000000001</v>
          </cell>
          <cell r="CM222">
            <v>1.5390000000000001</v>
          </cell>
          <cell r="CN222">
            <v>2019</v>
          </cell>
        </row>
        <row r="223">
          <cell r="A223">
            <v>1</v>
          </cell>
          <cell r="B223">
            <v>4</v>
          </cell>
          <cell r="D223">
            <v>2067</v>
          </cell>
          <cell r="F223" t="str">
            <v>Valle de México III  3/  6/</v>
          </cell>
          <cell r="H223" t="str">
            <v>CC</v>
          </cell>
          <cell r="I223">
            <v>601</v>
          </cell>
          <cell r="J223">
            <v>601</v>
          </cell>
          <cell r="K223" t="str">
            <v>Abr</v>
          </cell>
          <cell r="L223">
            <v>2023</v>
          </cell>
          <cell r="M223" t="str">
            <v>CEN</v>
          </cell>
          <cell r="N223" t="str">
            <v>CENTRAL</v>
          </cell>
          <cell r="O223" t="str">
            <v>TER</v>
          </cell>
          <cell r="P223">
            <v>45017</v>
          </cell>
          <cell r="Q223">
            <v>35.5792</v>
          </cell>
          <cell r="R223">
            <v>18.871399999999998</v>
          </cell>
          <cell r="S223">
            <v>522.64166133524395</v>
          </cell>
          <cell r="T223">
            <v>2.7E-2</v>
          </cell>
          <cell r="V223" t="str">
            <v>S</v>
          </cell>
          <cell r="W223" t="str">
            <v>MEX</v>
          </cell>
          <cell r="X223">
            <v>7.6149999999999995E-2</v>
          </cell>
          <cell r="Y223">
            <v>7.6149999999999995E-2</v>
          </cell>
          <cell r="Z223">
            <v>7.1099999999999997E-2</v>
          </cell>
          <cell r="AA223">
            <v>7.6149999999999995E-2</v>
          </cell>
          <cell r="AB223">
            <v>6.0999999999999999E-2</v>
          </cell>
          <cell r="AC223">
            <v>6.0999999999999999E-2</v>
          </cell>
          <cell r="AD223">
            <v>6.0999999999999999E-2</v>
          </cell>
          <cell r="AE223">
            <v>6.0999999999999999E-2</v>
          </cell>
          <cell r="AF223">
            <v>7.1099999999999997E-2</v>
          </cell>
          <cell r="AG223">
            <v>7.6149999999999995E-2</v>
          </cell>
          <cell r="AH223">
            <v>7.6149999999999995E-2</v>
          </cell>
          <cell r="AI223">
            <v>7.1099999999999997E-2</v>
          </cell>
          <cell r="AJ223">
            <v>3.1399999999999997E-2</v>
          </cell>
          <cell r="AK223">
            <v>3.1399999999999997E-2</v>
          </cell>
          <cell r="AL223">
            <v>3.1399999999999997E-2</v>
          </cell>
          <cell r="AM223">
            <v>3.1399999999999997E-2</v>
          </cell>
          <cell r="AN223">
            <v>3.1399999999999997E-2</v>
          </cell>
          <cell r="AO223">
            <v>3.1399999999999997E-2</v>
          </cell>
          <cell r="AP223">
            <v>3.1399999999999997E-2</v>
          </cell>
          <cell r="AQ223">
            <v>3.1399999999999997E-2</v>
          </cell>
          <cell r="AR223">
            <v>3.1399999999999997E-2</v>
          </cell>
          <cell r="AS223">
            <v>3.1399999999999997E-2</v>
          </cell>
          <cell r="AT223">
            <v>3.1399999999999997E-2</v>
          </cell>
          <cell r="AU223">
            <v>3.1399999999999997E-2</v>
          </cell>
          <cell r="AV223">
            <v>7.6149999999999995E-2</v>
          </cell>
          <cell r="AW223">
            <v>7.6149999999999995E-2</v>
          </cell>
          <cell r="AX223">
            <v>7.1099999999999997E-2</v>
          </cell>
          <cell r="AY223">
            <v>7.6149999999999995E-2</v>
          </cell>
          <cell r="AZ223">
            <v>6.0999999999999999E-2</v>
          </cell>
          <cell r="BA223">
            <v>6.0999999999999999E-2</v>
          </cell>
          <cell r="BB223">
            <v>6.0999999999999999E-2</v>
          </cell>
          <cell r="BC223">
            <v>6.0999999999999999E-2</v>
          </cell>
          <cell r="BD223">
            <v>7.1099999999999997E-2</v>
          </cell>
          <cell r="BE223">
            <v>7.6149999999999995E-2</v>
          </cell>
          <cell r="BF223">
            <v>7.6149999999999995E-2</v>
          </cell>
          <cell r="BG223">
            <v>7.1099999999999997E-2</v>
          </cell>
          <cell r="BH223">
            <v>3.1399999999999997E-2</v>
          </cell>
          <cell r="BI223">
            <v>3.1399999999999997E-2</v>
          </cell>
          <cell r="BJ223">
            <v>3.1399999999999997E-2</v>
          </cell>
          <cell r="BK223">
            <v>3.1399999999999997E-2</v>
          </cell>
          <cell r="BL223">
            <v>3.1399999999999997E-2</v>
          </cell>
          <cell r="BM223">
            <v>3.1399999999999997E-2</v>
          </cell>
          <cell r="BN223">
            <v>3.1399999999999997E-2</v>
          </cell>
          <cell r="BO223">
            <v>3.1399999999999997E-2</v>
          </cell>
          <cell r="BP223">
            <v>3.1399999999999997E-2</v>
          </cell>
          <cell r="BQ223">
            <v>3.1399999999999997E-2</v>
          </cell>
          <cell r="BR223">
            <v>3.1399999999999997E-2</v>
          </cell>
          <cell r="BS223">
            <v>3.1399999999999997E-2</v>
          </cell>
          <cell r="BT223" t="str">
            <v>CFE</v>
          </cell>
          <cell r="BU223" t="str">
            <v>INT</v>
          </cell>
          <cell r="BV223">
            <v>2067</v>
          </cell>
          <cell r="BX223">
            <v>42.779138664756061</v>
          </cell>
          <cell r="BY223">
            <v>0</v>
          </cell>
          <cell r="BZ223">
            <v>0</v>
          </cell>
          <cell r="CB223">
            <v>584.77300000000002</v>
          </cell>
          <cell r="CC223">
            <v>601</v>
          </cell>
          <cell r="CD223">
            <v>601</v>
          </cell>
          <cell r="CL223">
            <v>35.5792</v>
          </cell>
          <cell r="CM223">
            <v>35.5792</v>
          </cell>
          <cell r="CN223">
            <v>2023</v>
          </cell>
        </row>
        <row r="224">
          <cell r="A224">
            <v>1</v>
          </cell>
          <cell r="B224">
            <v>4</v>
          </cell>
          <cell r="D224">
            <v>3507</v>
          </cell>
          <cell r="F224" t="str">
            <v>San Luís Potosí  3/ 5/</v>
          </cell>
          <cell r="H224" t="str">
            <v>CC</v>
          </cell>
          <cell r="I224">
            <v>862.2</v>
          </cell>
          <cell r="J224">
            <v>862.2</v>
          </cell>
          <cell r="K224" t="str">
            <v>Abr</v>
          </cell>
          <cell r="L224">
            <v>2019</v>
          </cell>
          <cell r="M224" t="str">
            <v>OCC</v>
          </cell>
          <cell r="N224" t="str">
            <v>SLP</v>
          </cell>
          <cell r="O224" t="str">
            <v>TER</v>
          </cell>
          <cell r="P224">
            <v>43556</v>
          </cell>
          <cell r="Q224">
            <v>51.042240000000007</v>
          </cell>
          <cell r="R224">
            <v>17.244</v>
          </cell>
          <cell r="S224">
            <v>749.78642329991237</v>
          </cell>
          <cell r="T224">
            <v>3.2000000000000001E-2</v>
          </cell>
          <cell r="V224" t="str">
            <v>S</v>
          </cell>
          <cell r="W224" t="str">
            <v>JAL</v>
          </cell>
          <cell r="X224">
            <v>0.05</v>
          </cell>
          <cell r="Y224">
            <v>0.05</v>
          </cell>
          <cell r="Z224">
            <v>0.04</v>
          </cell>
          <cell r="AA224">
            <v>0.04</v>
          </cell>
          <cell r="AB224">
            <v>0.03</v>
          </cell>
          <cell r="AC224">
            <v>0.03</v>
          </cell>
          <cell r="AD224">
            <v>0.03</v>
          </cell>
          <cell r="AE224">
            <v>0.03</v>
          </cell>
          <cell r="AF224">
            <v>0.04</v>
          </cell>
          <cell r="AG224">
            <v>0.04</v>
          </cell>
          <cell r="AH224">
            <v>0.04</v>
          </cell>
          <cell r="AI224">
            <v>0.04</v>
          </cell>
          <cell r="AJ224">
            <v>0.02</v>
          </cell>
          <cell r="AK224">
            <v>0.02</v>
          </cell>
          <cell r="AL224">
            <v>0.02</v>
          </cell>
          <cell r="AM224">
            <v>0.02</v>
          </cell>
          <cell r="AN224">
            <v>0.02</v>
          </cell>
          <cell r="AO224">
            <v>0.02</v>
          </cell>
          <cell r="AP224">
            <v>0.02</v>
          </cell>
          <cell r="AQ224">
            <v>0.02</v>
          </cell>
          <cell r="AR224">
            <v>0.02</v>
          </cell>
          <cell r="AS224">
            <v>0.02</v>
          </cell>
          <cell r="AT224">
            <v>0.02</v>
          </cell>
          <cell r="AU224">
            <v>0.02</v>
          </cell>
          <cell r="AV224">
            <v>0.05</v>
          </cell>
          <cell r="AW224">
            <v>0.05</v>
          </cell>
          <cell r="AX224">
            <v>0.04</v>
          </cell>
          <cell r="AY224">
            <v>0.04</v>
          </cell>
          <cell r="AZ224">
            <v>0.03</v>
          </cell>
          <cell r="BA224">
            <v>0.03</v>
          </cell>
          <cell r="BB224">
            <v>0.03</v>
          </cell>
          <cell r="BC224">
            <v>0.03</v>
          </cell>
          <cell r="BD224">
            <v>0.04</v>
          </cell>
          <cell r="BE224">
            <v>0.04</v>
          </cell>
          <cell r="BF224">
            <v>0.04</v>
          </cell>
          <cell r="BG224">
            <v>0.04</v>
          </cell>
          <cell r="BH224">
            <v>0.02</v>
          </cell>
          <cell r="BI224">
            <v>0.02</v>
          </cell>
          <cell r="BJ224">
            <v>0.02</v>
          </cell>
          <cell r="BK224">
            <v>0.02</v>
          </cell>
          <cell r="BL224">
            <v>0.02</v>
          </cell>
          <cell r="BM224">
            <v>0.02</v>
          </cell>
          <cell r="BN224">
            <v>0.02</v>
          </cell>
          <cell r="BO224">
            <v>0.02</v>
          </cell>
          <cell r="BP224">
            <v>0.02</v>
          </cell>
          <cell r="BQ224">
            <v>0.02</v>
          </cell>
          <cell r="BR224">
            <v>0.02</v>
          </cell>
          <cell r="BS224">
            <v>0.02</v>
          </cell>
          <cell r="BT224" t="str">
            <v>CFE</v>
          </cell>
          <cell r="BU224" t="str">
            <v>INT</v>
          </cell>
          <cell r="BV224">
            <v>3507</v>
          </cell>
          <cell r="BX224">
            <v>61.371336700087646</v>
          </cell>
          <cell r="BY224">
            <v>0</v>
          </cell>
          <cell r="BZ224">
            <v>0</v>
          </cell>
          <cell r="CB224">
            <v>834.6096</v>
          </cell>
          <cell r="CC224">
            <v>862.2</v>
          </cell>
          <cell r="CD224">
            <v>862.2</v>
          </cell>
          <cell r="CL224">
            <v>51.042240000000007</v>
          </cell>
          <cell r="CM224">
            <v>51.042240000000007</v>
          </cell>
          <cell r="CN224">
            <v>2019</v>
          </cell>
        </row>
        <row r="225">
          <cell r="A225">
            <v>1</v>
          </cell>
          <cell r="B225">
            <v>4</v>
          </cell>
          <cell r="D225">
            <v>4587</v>
          </cell>
          <cell r="F225" t="str">
            <v>Humeros III Fase A</v>
          </cell>
          <cell r="H225" t="str">
            <v>GEO</v>
          </cell>
          <cell r="I225">
            <v>26.8</v>
          </cell>
          <cell r="J225">
            <v>26.8</v>
          </cell>
          <cell r="K225" t="str">
            <v>Abr</v>
          </cell>
          <cell r="L225">
            <v>2016</v>
          </cell>
          <cell r="M225" t="str">
            <v>ORI</v>
          </cell>
          <cell r="N225" t="str">
            <v>PUEBLA</v>
          </cell>
          <cell r="O225" t="str">
            <v>TER</v>
          </cell>
          <cell r="P225">
            <v>42461</v>
          </cell>
          <cell r="Q225">
            <v>1.5276000000000001</v>
          </cell>
          <cell r="R225">
            <v>0.54403999999999997</v>
          </cell>
          <cell r="S225">
            <v>25.234111909508155</v>
          </cell>
          <cell r="T225">
            <v>6.7164179104477598E-2</v>
          </cell>
          <cell r="V225" t="str">
            <v>S</v>
          </cell>
          <cell r="W225" t="str">
            <v>PUE</v>
          </cell>
          <cell r="X225">
            <v>6.2699999999999992E-2</v>
          </cell>
          <cell r="Y225">
            <v>6.2699999999999992E-2</v>
          </cell>
          <cell r="Z225">
            <v>5.7799999999999997E-2</v>
          </cell>
          <cell r="AA225">
            <v>6.2699999999999992E-2</v>
          </cell>
          <cell r="AB225">
            <v>4.8000000000000001E-2</v>
          </cell>
          <cell r="AC225">
            <v>4.8000000000000001E-2</v>
          </cell>
          <cell r="AD225">
            <v>4.8000000000000001E-2</v>
          </cell>
          <cell r="AE225">
            <v>4.8000000000000001E-2</v>
          </cell>
          <cell r="AF225">
            <v>5.7799999999999997E-2</v>
          </cell>
          <cell r="AG225">
            <v>6.2699999999999992E-2</v>
          </cell>
          <cell r="AH225">
            <v>6.2699999999999992E-2</v>
          </cell>
          <cell r="AI225">
            <v>5.7799999999999997E-2</v>
          </cell>
          <cell r="AJ225">
            <v>2.0299999999999999E-2</v>
          </cell>
          <cell r="AK225">
            <v>2.0299999999999999E-2</v>
          </cell>
          <cell r="AL225">
            <v>2.0299999999999999E-2</v>
          </cell>
          <cell r="AM225">
            <v>2.0299999999999999E-2</v>
          </cell>
          <cell r="AN225">
            <v>2.0299999999999999E-2</v>
          </cell>
          <cell r="AO225">
            <v>2.0299999999999999E-2</v>
          </cell>
          <cell r="AP225">
            <v>2.0299999999999999E-2</v>
          </cell>
          <cell r="AQ225">
            <v>2.0299999999999999E-2</v>
          </cell>
          <cell r="AR225">
            <v>2.0299999999999999E-2</v>
          </cell>
          <cell r="AS225">
            <v>2.0299999999999999E-2</v>
          </cell>
          <cell r="AT225">
            <v>2.0299999999999999E-2</v>
          </cell>
          <cell r="AU225">
            <v>2.0299999999999999E-2</v>
          </cell>
          <cell r="AV225">
            <v>6.2699999999999992E-2</v>
          </cell>
          <cell r="AW225">
            <v>6.2699999999999992E-2</v>
          </cell>
          <cell r="AX225">
            <v>5.7799999999999997E-2</v>
          </cell>
          <cell r="AY225">
            <v>6.2699999999999992E-2</v>
          </cell>
          <cell r="AZ225">
            <v>4.8000000000000001E-2</v>
          </cell>
          <cell r="BA225">
            <v>4.8000000000000001E-2</v>
          </cell>
          <cell r="BB225">
            <v>4.8000000000000001E-2</v>
          </cell>
          <cell r="BC225">
            <v>4.8000000000000001E-2</v>
          </cell>
          <cell r="BD225">
            <v>5.7799999999999997E-2</v>
          </cell>
          <cell r="BE225">
            <v>6.2699999999999992E-2</v>
          </cell>
          <cell r="BF225">
            <v>6.2699999999999992E-2</v>
          </cell>
          <cell r="BG225">
            <v>5.7799999999999997E-2</v>
          </cell>
          <cell r="BH225">
            <v>2.0299999999999999E-2</v>
          </cell>
          <cell r="BI225">
            <v>2.0299999999999999E-2</v>
          </cell>
          <cell r="BJ225">
            <v>2.0299999999999999E-2</v>
          </cell>
          <cell r="BK225">
            <v>2.0299999999999999E-2</v>
          </cell>
          <cell r="BL225">
            <v>2.0299999999999999E-2</v>
          </cell>
          <cell r="BM225">
            <v>2.0299999999999999E-2</v>
          </cell>
          <cell r="BN225">
            <v>2.0299999999999999E-2</v>
          </cell>
          <cell r="BO225">
            <v>2.0299999999999999E-2</v>
          </cell>
          <cell r="BP225">
            <v>2.0299999999999999E-2</v>
          </cell>
          <cell r="BQ225">
            <v>2.0299999999999999E-2</v>
          </cell>
          <cell r="BR225">
            <v>2.0299999999999999E-2</v>
          </cell>
          <cell r="BS225">
            <v>2.0299999999999999E-2</v>
          </cell>
          <cell r="BT225" t="str">
            <v>CFE</v>
          </cell>
          <cell r="BU225" t="str">
            <v>INT</v>
          </cell>
          <cell r="BV225">
            <v>4587</v>
          </cell>
          <cell r="BX225">
            <v>3.828809049184826E-2</v>
          </cell>
          <cell r="BZ225">
            <v>0</v>
          </cell>
          <cell r="CB225">
            <v>25</v>
          </cell>
          <cell r="CC225">
            <v>26.8</v>
          </cell>
          <cell r="CD225">
            <v>26.8</v>
          </cell>
          <cell r="CL225">
            <v>1.5276000000000001</v>
          </cell>
          <cell r="CM225">
            <v>1.5276000000000001</v>
          </cell>
          <cell r="CN225">
            <v>2016</v>
          </cell>
        </row>
        <row r="226">
          <cell r="A226">
            <v>1</v>
          </cell>
          <cell r="B226">
            <v>1</v>
          </cell>
          <cell r="D226">
            <v>5037</v>
          </cell>
          <cell r="F226" t="str">
            <v>Hidroatlixco</v>
          </cell>
          <cell r="H226" t="str">
            <v>HID</v>
          </cell>
          <cell r="I226">
            <v>8.5</v>
          </cell>
          <cell r="J226">
            <v>8.5</v>
          </cell>
          <cell r="K226" t="str">
            <v>Ene</v>
          </cell>
          <cell r="L226">
            <v>2015</v>
          </cell>
          <cell r="M226" t="str">
            <v>ORI</v>
          </cell>
          <cell r="N226" t="str">
            <v>PUEBLA</v>
          </cell>
          <cell r="O226" t="str">
            <v>HID</v>
          </cell>
          <cell r="P226">
            <v>42005</v>
          </cell>
          <cell r="Q226">
            <v>0</v>
          </cell>
          <cell r="R226">
            <v>0</v>
          </cell>
          <cell r="S226">
            <v>8.5</v>
          </cell>
          <cell r="T226">
            <v>0</v>
          </cell>
          <cell r="V226" t="str">
            <v>S</v>
          </cell>
          <cell r="W226" t="str">
            <v>PUE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 t="str">
            <v>A</v>
          </cell>
          <cell r="BU226" t="str">
            <v>INT</v>
          </cell>
          <cell r="BV226">
            <v>5037</v>
          </cell>
          <cell r="BX226">
            <v>0</v>
          </cell>
          <cell r="BZ226">
            <v>0</v>
          </cell>
          <cell r="CB226">
            <v>8.5</v>
          </cell>
          <cell r="CC226">
            <v>8.5</v>
          </cell>
          <cell r="CD226">
            <v>8.5</v>
          </cell>
          <cell r="CL226">
            <v>0</v>
          </cell>
          <cell r="CM226">
            <v>0</v>
          </cell>
          <cell r="CN226">
            <v>2015</v>
          </cell>
        </row>
        <row r="227">
          <cell r="A227">
            <v>1</v>
          </cell>
          <cell r="B227">
            <v>8</v>
          </cell>
          <cell r="D227">
            <v>5547</v>
          </cell>
          <cell r="F227" t="str">
            <v>G Sanborns SA de CV</v>
          </cell>
          <cell r="H227" t="str">
            <v>NGL</v>
          </cell>
          <cell r="I227">
            <v>1</v>
          </cell>
          <cell r="J227">
            <v>1</v>
          </cell>
          <cell r="K227" t="str">
            <v>Ago</v>
          </cell>
          <cell r="L227">
            <v>2013</v>
          </cell>
          <cell r="M227" t="str">
            <v>CEN</v>
          </cell>
          <cell r="N227" t="str">
            <v>CENTRAL</v>
          </cell>
          <cell r="O227" t="str">
            <v>TER</v>
          </cell>
          <cell r="P227">
            <v>41487</v>
          </cell>
          <cell r="Q227">
            <v>0</v>
          </cell>
          <cell r="R227">
            <v>0</v>
          </cell>
          <cell r="S227">
            <v>1</v>
          </cell>
          <cell r="T227">
            <v>0</v>
          </cell>
          <cell r="V227" t="str">
            <v>S</v>
          </cell>
          <cell r="W227" t="str">
            <v>CEN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 t="str">
            <v>A</v>
          </cell>
          <cell r="BU227" t="str">
            <v>INT</v>
          </cell>
          <cell r="BV227">
            <v>5547</v>
          </cell>
          <cell r="BX227">
            <v>0</v>
          </cell>
          <cell r="BZ227">
            <v>0</v>
          </cell>
          <cell r="CB227">
            <v>1</v>
          </cell>
          <cell r="CC227">
            <v>1</v>
          </cell>
          <cell r="CD227">
            <v>1</v>
          </cell>
          <cell r="CL227">
            <v>0</v>
          </cell>
          <cell r="CM227">
            <v>0</v>
          </cell>
          <cell r="CN227">
            <v>2013</v>
          </cell>
        </row>
        <row r="228">
          <cell r="A228">
            <v>1</v>
          </cell>
          <cell r="B228">
            <v>12</v>
          </cell>
          <cell r="D228">
            <v>5427</v>
          </cell>
          <cell r="F228" t="str">
            <v>Coppel SA de CV</v>
          </cell>
          <cell r="H228" t="str">
            <v>SOLAR</v>
          </cell>
          <cell r="I228">
            <v>1</v>
          </cell>
          <cell r="J228">
            <v>1</v>
          </cell>
          <cell r="K228" t="str">
            <v>Dic</v>
          </cell>
          <cell r="L228">
            <v>2013</v>
          </cell>
          <cell r="M228" t="str">
            <v>NOR</v>
          </cell>
          <cell r="N228" t="str">
            <v>HERMOSILL</v>
          </cell>
          <cell r="O228" t="str">
            <v>TER</v>
          </cell>
          <cell r="P228">
            <v>41609</v>
          </cell>
          <cell r="Q228">
            <v>0</v>
          </cell>
          <cell r="R228">
            <v>0</v>
          </cell>
          <cell r="S228">
            <v>1</v>
          </cell>
          <cell r="T228">
            <v>0</v>
          </cell>
          <cell r="V228" t="str">
            <v>N</v>
          </cell>
          <cell r="W228" t="str">
            <v>SON</v>
          </cell>
          <cell r="X228">
            <v>0.99999000000000005</v>
          </cell>
          <cell r="Y228">
            <v>0.99999000000000005</v>
          </cell>
          <cell r="Z228">
            <v>0.99999000000000005</v>
          </cell>
          <cell r="AA228">
            <v>0.99999000000000005</v>
          </cell>
          <cell r="AB228">
            <v>0.99999000000000005</v>
          </cell>
          <cell r="AC228">
            <v>0.99999000000000005</v>
          </cell>
          <cell r="AD228">
            <v>0.99999000000000005</v>
          </cell>
          <cell r="AE228">
            <v>0.99999000000000005</v>
          </cell>
          <cell r="AF228">
            <v>0.99999000000000005</v>
          </cell>
          <cell r="AG228">
            <v>0.99999000000000005</v>
          </cell>
          <cell r="AH228">
            <v>0.99999000000000005</v>
          </cell>
          <cell r="AI228">
            <v>0.99999000000000005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0.99999000000000005</v>
          </cell>
          <cell r="AW228">
            <v>0.99999000000000005</v>
          </cell>
          <cell r="AX228">
            <v>0.99999000000000005</v>
          </cell>
          <cell r="AY228">
            <v>0.99999000000000005</v>
          </cell>
          <cell r="AZ228">
            <v>0.99999000000000005</v>
          </cell>
          <cell r="BA228">
            <v>0.99999000000000005</v>
          </cell>
          <cell r="BB228">
            <v>0.99999000000000005</v>
          </cell>
          <cell r="BC228">
            <v>0.99999000000000005</v>
          </cell>
          <cell r="BD228">
            <v>0.99999000000000005</v>
          </cell>
          <cell r="BE228">
            <v>0.99999000000000005</v>
          </cell>
          <cell r="BF228">
            <v>0.99999000000000005</v>
          </cell>
          <cell r="BG228">
            <v>0.99999000000000005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 t="str">
            <v>A</v>
          </cell>
          <cell r="BU228" t="str">
            <v>INT</v>
          </cell>
          <cell r="BV228">
            <v>5427</v>
          </cell>
          <cell r="BZ228">
            <v>0.4</v>
          </cell>
          <cell r="CB228">
            <v>1</v>
          </cell>
          <cell r="CC228">
            <v>1</v>
          </cell>
          <cell r="CD228">
            <v>1</v>
          </cell>
          <cell r="CL228">
            <v>0</v>
          </cell>
          <cell r="CM228">
            <v>0</v>
          </cell>
          <cell r="CN228">
            <v>2013</v>
          </cell>
        </row>
        <row r="229">
          <cell r="A229">
            <v>1</v>
          </cell>
          <cell r="B229">
            <v>4</v>
          </cell>
          <cell r="D229">
            <v>2067</v>
          </cell>
          <cell r="E229" t="str">
            <v>N</v>
          </cell>
          <cell r="F229" t="str">
            <v>Oriental I y II</v>
          </cell>
          <cell r="H229" t="str">
            <v>NGL</v>
          </cell>
          <cell r="I229">
            <v>1225</v>
          </cell>
          <cell r="J229">
            <v>1225</v>
          </cell>
          <cell r="K229" t="str">
            <v>Abr</v>
          </cell>
          <cell r="L229">
            <v>2023</v>
          </cell>
          <cell r="M229" t="str">
            <v>ORI</v>
          </cell>
          <cell r="N229" t="str">
            <v>VERACRUZ</v>
          </cell>
          <cell r="O229" t="str">
            <v>TER</v>
          </cell>
          <cell r="P229">
            <v>45017</v>
          </cell>
          <cell r="Q229">
            <v>100.0825</v>
          </cell>
          <cell r="R229">
            <v>53.9</v>
          </cell>
          <cell r="S229">
            <v>1123.1673913861002</v>
          </cell>
          <cell r="T229">
            <v>3.5000000000000003E-2</v>
          </cell>
          <cell r="V229" t="str">
            <v>S</v>
          </cell>
          <cell r="W229" t="str">
            <v>VER</v>
          </cell>
          <cell r="X229">
            <v>6.0999999999999999E-2</v>
          </cell>
          <cell r="Y229">
            <v>6.0999999999999999E-2</v>
          </cell>
          <cell r="Z229">
            <v>5.6000000000000001E-2</v>
          </cell>
          <cell r="AA229">
            <v>6.0999999999999999E-2</v>
          </cell>
          <cell r="AB229">
            <v>4.5999999999999999E-2</v>
          </cell>
          <cell r="AC229">
            <v>4.5999999999999999E-2</v>
          </cell>
          <cell r="AD229">
            <v>4.5999999999999999E-2</v>
          </cell>
          <cell r="AE229">
            <v>4.5999999999999999E-2</v>
          </cell>
          <cell r="AF229">
            <v>5.6000000000000001E-2</v>
          </cell>
          <cell r="AG229">
            <v>6.0999999999999999E-2</v>
          </cell>
          <cell r="AH229">
            <v>6.0999999999999999E-2</v>
          </cell>
          <cell r="AI229">
            <v>5.6000000000000001E-2</v>
          </cell>
          <cell r="AJ229">
            <v>4.3999999999999997E-2</v>
          </cell>
          <cell r="AK229">
            <v>4.3999999999999997E-2</v>
          </cell>
          <cell r="AL229">
            <v>4.3999999999999997E-2</v>
          </cell>
          <cell r="AM229">
            <v>4.3999999999999997E-2</v>
          </cell>
          <cell r="AN229">
            <v>4.3999999999999997E-2</v>
          </cell>
          <cell r="AO229">
            <v>4.3999999999999997E-2</v>
          </cell>
          <cell r="AP229">
            <v>4.3999999999999997E-2</v>
          </cell>
          <cell r="AQ229">
            <v>4.3999999999999997E-2</v>
          </cell>
          <cell r="AR229">
            <v>4.3999999999999997E-2</v>
          </cell>
          <cell r="AS229">
            <v>4.3999999999999997E-2</v>
          </cell>
          <cell r="AT229">
            <v>4.3999999999999997E-2</v>
          </cell>
          <cell r="AU229">
            <v>4.3999999999999997E-2</v>
          </cell>
          <cell r="AV229">
            <v>6.0999999999999999E-2</v>
          </cell>
          <cell r="AW229">
            <v>6.0999999999999999E-2</v>
          </cell>
          <cell r="AX229">
            <v>5.6000000000000001E-2</v>
          </cell>
          <cell r="AY229">
            <v>6.0999999999999999E-2</v>
          </cell>
          <cell r="AZ229">
            <v>4.5999999999999999E-2</v>
          </cell>
          <cell r="BA229">
            <v>4.5999999999999999E-2</v>
          </cell>
          <cell r="BB229">
            <v>4.5999999999999999E-2</v>
          </cell>
          <cell r="BC229">
            <v>4.5999999999999999E-2</v>
          </cell>
          <cell r="BD229">
            <v>5.6000000000000001E-2</v>
          </cell>
          <cell r="BE229">
            <v>6.0999999999999999E-2</v>
          </cell>
          <cell r="BF229">
            <v>6.0999999999999999E-2</v>
          </cell>
          <cell r="BG229">
            <v>5.6000000000000001E-2</v>
          </cell>
          <cell r="BH229">
            <v>4.3999999999999997E-2</v>
          </cell>
          <cell r="BI229">
            <v>4.3999999999999997E-2</v>
          </cell>
          <cell r="BJ229">
            <v>4.3999999999999997E-2</v>
          </cell>
          <cell r="BK229">
            <v>4.3999999999999997E-2</v>
          </cell>
          <cell r="BL229">
            <v>4.3999999999999997E-2</v>
          </cell>
          <cell r="BM229">
            <v>4.3999999999999997E-2</v>
          </cell>
          <cell r="BN229">
            <v>4.3999999999999997E-2</v>
          </cell>
          <cell r="BO229">
            <v>4.3999999999999997E-2</v>
          </cell>
          <cell r="BP229">
            <v>4.3999999999999997E-2</v>
          </cell>
          <cell r="BQ229">
            <v>4.3999999999999997E-2</v>
          </cell>
          <cell r="BR229">
            <v>4.3999999999999997E-2</v>
          </cell>
          <cell r="BS229">
            <v>4.3999999999999997E-2</v>
          </cell>
          <cell r="BT229" t="str">
            <v>CFE</v>
          </cell>
          <cell r="BU229" t="str">
            <v>INT</v>
          </cell>
          <cell r="BV229">
            <v>2067</v>
          </cell>
          <cell r="BX229">
            <v>1.7501086138997803</v>
          </cell>
          <cell r="BZ229">
            <v>0</v>
          </cell>
          <cell r="CB229">
            <v>1182.125</v>
          </cell>
          <cell r="CC229">
            <v>1225</v>
          </cell>
          <cell r="CD229">
            <v>1225</v>
          </cell>
          <cell r="CL229">
            <v>95.55</v>
          </cell>
          <cell r="CM229">
            <v>100.0825</v>
          </cell>
          <cell r="CN229">
            <v>2023</v>
          </cell>
        </row>
        <row r="230">
          <cell r="A230">
            <v>1</v>
          </cell>
          <cell r="B230">
            <v>4</v>
          </cell>
          <cell r="D230">
            <v>-453</v>
          </cell>
          <cell r="F230" t="str">
            <v>Occidental V 3/</v>
          </cell>
          <cell r="H230" t="str">
            <v>CC</v>
          </cell>
          <cell r="I230">
            <v>939.8</v>
          </cell>
          <cell r="J230">
            <v>939.8</v>
          </cell>
          <cell r="K230" t="str">
            <v>Abr</v>
          </cell>
          <cell r="L230">
            <v>2030</v>
          </cell>
          <cell r="M230" t="str">
            <v>OCC</v>
          </cell>
          <cell r="N230" t="str">
            <v>SLP</v>
          </cell>
          <cell r="O230" t="str">
            <v>TER</v>
          </cell>
          <cell r="P230">
            <v>47574</v>
          </cell>
          <cell r="Q230">
            <v>0</v>
          </cell>
          <cell r="R230">
            <v>18.795999999999999</v>
          </cell>
          <cell r="S230">
            <v>865.66136469730122</v>
          </cell>
          <cell r="T230">
            <v>2.3E-2</v>
          </cell>
          <cell r="V230" t="str">
            <v>N</v>
          </cell>
          <cell r="W230" t="str">
            <v>CHIH</v>
          </cell>
          <cell r="X230">
            <v>0.05</v>
          </cell>
          <cell r="Y230">
            <v>0.05</v>
          </cell>
          <cell r="Z230">
            <v>0.05</v>
          </cell>
          <cell r="AA230">
            <v>0.04</v>
          </cell>
          <cell r="AB230">
            <v>0.03</v>
          </cell>
          <cell r="AC230">
            <v>0.03</v>
          </cell>
          <cell r="AD230">
            <v>0.03</v>
          </cell>
          <cell r="AE230">
            <v>0.03</v>
          </cell>
          <cell r="AF230">
            <v>0.04</v>
          </cell>
          <cell r="AG230">
            <v>0.04</v>
          </cell>
          <cell r="AH230">
            <v>0.04</v>
          </cell>
          <cell r="AI230">
            <v>0.04</v>
          </cell>
          <cell r="AJ230">
            <v>0.02</v>
          </cell>
          <cell r="AK230">
            <v>0.02</v>
          </cell>
          <cell r="AL230">
            <v>0.02</v>
          </cell>
          <cell r="AM230">
            <v>0.02</v>
          </cell>
          <cell r="AN230">
            <v>0.02</v>
          </cell>
          <cell r="AO230">
            <v>0.02</v>
          </cell>
          <cell r="AP230">
            <v>0.02</v>
          </cell>
          <cell r="AQ230">
            <v>0.02</v>
          </cell>
          <cell r="AR230">
            <v>0.02</v>
          </cell>
          <cell r="AS230">
            <v>0.02</v>
          </cell>
          <cell r="AT230">
            <v>0.02</v>
          </cell>
          <cell r="AU230">
            <v>0.02</v>
          </cell>
          <cell r="AV230">
            <v>0.05</v>
          </cell>
          <cell r="AW230">
            <v>0.05</v>
          </cell>
          <cell r="AX230">
            <v>0.05</v>
          </cell>
          <cell r="AY230">
            <v>0.04</v>
          </cell>
          <cell r="AZ230">
            <v>0.03</v>
          </cell>
          <cell r="BA230">
            <v>0.03</v>
          </cell>
          <cell r="BB230">
            <v>0.03</v>
          </cell>
          <cell r="BC230">
            <v>0.03</v>
          </cell>
          <cell r="BD230">
            <v>0.04</v>
          </cell>
          <cell r="BE230">
            <v>0.04</v>
          </cell>
          <cell r="BF230">
            <v>0.04</v>
          </cell>
          <cell r="BG230">
            <v>0.04</v>
          </cell>
          <cell r="BH230">
            <v>0.02</v>
          </cell>
          <cell r="BI230">
            <v>0.02</v>
          </cell>
          <cell r="BJ230">
            <v>0.02</v>
          </cell>
          <cell r="BK230">
            <v>0.02</v>
          </cell>
          <cell r="BL230">
            <v>0.02</v>
          </cell>
          <cell r="BM230">
            <v>0.02</v>
          </cell>
          <cell r="BN230">
            <v>0.02</v>
          </cell>
          <cell r="BO230">
            <v>0.02</v>
          </cell>
          <cell r="BP230">
            <v>0.02</v>
          </cell>
          <cell r="BQ230">
            <v>0.02</v>
          </cell>
          <cell r="BR230">
            <v>0.02</v>
          </cell>
          <cell r="BS230">
            <v>0.02</v>
          </cell>
          <cell r="BT230" t="str">
            <v>PEE</v>
          </cell>
          <cell r="BU230" t="str">
            <v>INT</v>
          </cell>
          <cell r="BV230">
            <v>-453</v>
          </cell>
          <cell r="BX230">
            <v>74.138635302698759</v>
          </cell>
          <cell r="BY230">
            <v>0</v>
          </cell>
          <cell r="BZ230">
            <v>0</v>
          </cell>
          <cell r="CB230">
            <v>918.18459999999993</v>
          </cell>
          <cell r="CC230">
            <v>939.8</v>
          </cell>
          <cell r="CD230">
            <v>939.8</v>
          </cell>
          <cell r="CL230">
            <v>0</v>
          </cell>
          <cell r="CM230">
            <v>0</v>
          </cell>
          <cell r="CN230">
            <v>2030</v>
          </cell>
        </row>
        <row r="231">
          <cell r="A231">
            <v>1</v>
          </cell>
          <cell r="B231">
            <v>4</v>
          </cell>
          <cell r="D231">
            <v>-453</v>
          </cell>
          <cell r="F231" t="str">
            <v>Central III  8/</v>
          </cell>
          <cell r="G231" t="str">
            <v>N</v>
          </cell>
          <cell r="H231" t="str">
            <v>CC</v>
          </cell>
          <cell r="I231">
            <v>1160</v>
          </cell>
          <cell r="J231">
            <v>1160</v>
          </cell>
          <cell r="K231" t="str">
            <v>Abr</v>
          </cell>
          <cell r="L231">
            <v>2030</v>
          </cell>
          <cell r="M231" t="str">
            <v>CEN</v>
          </cell>
          <cell r="N231" t="str">
            <v>CENTRAL</v>
          </cell>
          <cell r="O231" t="str">
            <v>TER</v>
          </cell>
          <cell r="P231">
            <v>47574</v>
          </cell>
          <cell r="Q231">
            <v>0</v>
          </cell>
          <cell r="R231">
            <v>23.2</v>
          </cell>
          <cell r="S231">
            <v>1068.4902990517871</v>
          </cell>
          <cell r="T231">
            <v>2.6622296173044731E-2</v>
          </cell>
          <cell r="V231" t="str">
            <v>S</v>
          </cell>
          <cell r="W231" t="str">
            <v>MEX</v>
          </cell>
          <cell r="X231">
            <v>4.4999999999999998E-2</v>
          </cell>
          <cell r="Y231">
            <v>4.4999999999999998E-2</v>
          </cell>
          <cell r="Z231">
            <v>0.04</v>
          </cell>
          <cell r="AA231">
            <v>4.4999999999999998E-2</v>
          </cell>
          <cell r="AB231">
            <v>0.03</v>
          </cell>
          <cell r="AC231">
            <v>0.03</v>
          </cell>
          <cell r="AD231">
            <v>0.03</v>
          </cell>
          <cell r="AE231">
            <v>0.03</v>
          </cell>
          <cell r="AF231">
            <v>0.04</v>
          </cell>
          <cell r="AG231">
            <v>4.4999999999999998E-2</v>
          </cell>
          <cell r="AH231">
            <v>4.4999999999999998E-2</v>
          </cell>
          <cell r="AI231">
            <v>0.04</v>
          </cell>
          <cell r="AJ231">
            <v>0.02</v>
          </cell>
          <cell r="AK231">
            <v>0.02</v>
          </cell>
          <cell r="AL231">
            <v>0.02</v>
          </cell>
          <cell r="AM231">
            <v>0.02</v>
          </cell>
          <cell r="AN231">
            <v>0.02</v>
          </cell>
          <cell r="AO231">
            <v>0.02</v>
          </cell>
          <cell r="AP231">
            <v>0.02</v>
          </cell>
          <cell r="AQ231">
            <v>0.02</v>
          </cell>
          <cell r="AR231">
            <v>0.02</v>
          </cell>
          <cell r="AS231">
            <v>0.02</v>
          </cell>
          <cell r="AT231">
            <v>0.02</v>
          </cell>
          <cell r="AU231">
            <v>0.02</v>
          </cell>
          <cell r="AV231">
            <v>4.4999999999999998E-2</v>
          </cell>
          <cell r="AW231">
            <v>4.4999999999999998E-2</v>
          </cell>
          <cell r="AX231">
            <v>0.04</v>
          </cell>
          <cell r="AY231">
            <v>4.4999999999999998E-2</v>
          </cell>
          <cell r="AZ231">
            <v>0.03</v>
          </cell>
          <cell r="BA231">
            <v>0.03</v>
          </cell>
          <cell r="BB231">
            <v>0.03</v>
          </cell>
          <cell r="BC231">
            <v>0.03</v>
          </cell>
          <cell r="BD231">
            <v>0.04</v>
          </cell>
          <cell r="BE231">
            <v>4.4999999999999998E-2</v>
          </cell>
          <cell r="BF231">
            <v>4.4999999999999998E-2</v>
          </cell>
          <cell r="BG231">
            <v>0.04</v>
          </cell>
          <cell r="BH231">
            <v>0.02</v>
          </cell>
          <cell r="BI231">
            <v>0.02</v>
          </cell>
          <cell r="BJ231">
            <v>0.02</v>
          </cell>
          <cell r="BK231">
            <v>0.02</v>
          </cell>
          <cell r="BL231">
            <v>0.02</v>
          </cell>
          <cell r="BM231">
            <v>0.02</v>
          </cell>
          <cell r="BN231">
            <v>0.02</v>
          </cell>
          <cell r="BO231">
            <v>0.02</v>
          </cell>
          <cell r="BP231">
            <v>0.02</v>
          </cell>
          <cell r="BQ231">
            <v>0.02</v>
          </cell>
          <cell r="BR231">
            <v>0.02</v>
          </cell>
          <cell r="BS231">
            <v>0.02</v>
          </cell>
          <cell r="BT231" t="str">
            <v>PEE</v>
          </cell>
          <cell r="BU231" t="str">
            <v>INT</v>
          </cell>
          <cell r="BV231">
            <v>-453</v>
          </cell>
          <cell r="BX231">
            <v>91.509700948212981</v>
          </cell>
          <cell r="BY231">
            <v>0</v>
          </cell>
          <cell r="BZ231">
            <v>0</v>
          </cell>
          <cell r="CB231">
            <v>1129.118136439268</v>
          </cell>
          <cell r="CC231">
            <v>1160</v>
          </cell>
          <cell r="CD231">
            <v>1160</v>
          </cell>
          <cell r="CL231">
            <v>0</v>
          </cell>
          <cell r="CM231">
            <v>0</v>
          </cell>
          <cell r="CN231">
            <v>2030</v>
          </cell>
        </row>
        <row r="232">
          <cell r="A232">
            <v>1</v>
          </cell>
          <cell r="B232">
            <v>4</v>
          </cell>
          <cell r="D232">
            <v>-7653</v>
          </cell>
          <cell r="F232" t="str">
            <v>Noreste III  (Monterrey)   6/</v>
          </cell>
          <cell r="H232" t="str">
            <v>NTG</v>
          </cell>
          <cell r="I232">
            <v>520.4</v>
          </cell>
          <cell r="J232">
            <v>520.4</v>
          </cell>
          <cell r="K232" t="str">
            <v>Abr</v>
          </cell>
          <cell r="L232">
            <v>2050</v>
          </cell>
          <cell r="M232" t="str">
            <v>NES</v>
          </cell>
          <cell r="N232" t="str">
            <v>MONTERREY</v>
          </cell>
          <cell r="O232" t="str">
            <v>TER</v>
          </cell>
          <cell r="P232">
            <v>54879</v>
          </cell>
          <cell r="Q232">
            <v>0</v>
          </cell>
          <cell r="R232">
            <v>10.407999999999999</v>
          </cell>
          <cell r="S232">
            <v>483.35796379178191</v>
          </cell>
          <cell r="T232">
            <v>2.6975476839236994E-2</v>
          </cell>
          <cell r="V232" t="str">
            <v>N</v>
          </cell>
          <cell r="W232" t="str">
            <v>NL</v>
          </cell>
          <cell r="X232">
            <v>0.05</v>
          </cell>
          <cell r="Y232">
            <v>0.05</v>
          </cell>
          <cell r="Z232">
            <v>0.04</v>
          </cell>
          <cell r="AA232">
            <v>0.04</v>
          </cell>
          <cell r="AB232">
            <v>0.04</v>
          </cell>
          <cell r="AC232">
            <v>0.04</v>
          </cell>
          <cell r="AD232">
            <v>0.04</v>
          </cell>
          <cell r="AE232">
            <v>0.03</v>
          </cell>
          <cell r="AF232">
            <v>0.03</v>
          </cell>
          <cell r="AG232">
            <v>0.04</v>
          </cell>
          <cell r="AH232">
            <v>0.04</v>
          </cell>
          <cell r="AI232">
            <v>0.04</v>
          </cell>
          <cell r="AJ232">
            <v>0.02</v>
          </cell>
          <cell r="AK232">
            <v>0.02</v>
          </cell>
          <cell r="AL232">
            <v>0.02</v>
          </cell>
          <cell r="AM232">
            <v>0.02</v>
          </cell>
          <cell r="AN232">
            <v>0.02</v>
          </cell>
          <cell r="AO232">
            <v>0.02</v>
          </cell>
          <cell r="AP232">
            <v>0.02</v>
          </cell>
          <cell r="AQ232">
            <v>0.02</v>
          </cell>
          <cell r="AR232">
            <v>0.02</v>
          </cell>
          <cell r="AS232">
            <v>0.02</v>
          </cell>
          <cell r="AT232">
            <v>0.02</v>
          </cell>
          <cell r="AU232">
            <v>0.02</v>
          </cell>
          <cell r="AV232">
            <v>0.05</v>
          </cell>
          <cell r="AW232">
            <v>0.05</v>
          </cell>
          <cell r="AX232">
            <v>0.04</v>
          </cell>
          <cell r="AY232">
            <v>0.04</v>
          </cell>
          <cell r="AZ232">
            <v>0.04</v>
          </cell>
          <cell r="BA232">
            <v>0.04</v>
          </cell>
          <cell r="BB232">
            <v>0.04</v>
          </cell>
          <cell r="BC232">
            <v>0.03</v>
          </cell>
          <cell r="BD232">
            <v>0.03</v>
          </cell>
          <cell r="BE232">
            <v>0.04</v>
          </cell>
          <cell r="BF232">
            <v>0.04</v>
          </cell>
          <cell r="BG232">
            <v>0.04</v>
          </cell>
          <cell r="BH232">
            <v>0.02</v>
          </cell>
          <cell r="BI232">
            <v>0.02</v>
          </cell>
          <cell r="BJ232">
            <v>0.02</v>
          </cell>
          <cell r="BK232">
            <v>0.02</v>
          </cell>
          <cell r="BL232">
            <v>0.02</v>
          </cell>
          <cell r="BM232">
            <v>0.02</v>
          </cell>
          <cell r="BN232">
            <v>0.02</v>
          </cell>
          <cell r="BO232">
            <v>0.02</v>
          </cell>
          <cell r="BP232">
            <v>0.02</v>
          </cell>
          <cell r="BQ232">
            <v>0.02</v>
          </cell>
          <cell r="BR232">
            <v>0.02</v>
          </cell>
          <cell r="BS232">
            <v>0.02</v>
          </cell>
          <cell r="BT232" t="str">
            <v>CFE</v>
          </cell>
          <cell r="BU232" t="str">
            <v>INT</v>
          </cell>
          <cell r="BV232">
            <v>-7653</v>
          </cell>
          <cell r="BX232">
            <v>37.042036208218057</v>
          </cell>
          <cell r="BY232">
            <v>0</v>
          </cell>
          <cell r="BZ232">
            <v>0</v>
          </cell>
          <cell r="CB232">
            <v>506.36196185286104</v>
          </cell>
          <cell r="CC232">
            <v>520.4</v>
          </cell>
          <cell r="CD232">
            <v>520.4</v>
          </cell>
          <cell r="CL232">
            <v>0</v>
          </cell>
          <cell r="CM232">
            <v>0</v>
          </cell>
          <cell r="CN232">
            <v>2050</v>
          </cell>
        </row>
        <row r="233">
          <cell r="CL233">
            <v>0</v>
          </cell>
          <cell r="CM233">
            <v>0</v>
          </cell>
          <cell r="CN233">
            <v>0</v>
          </cell>
        </row>
        <row r="234">
          <cell r="A234">
            <v>1</v>
          </cell>
          <cell r="B234">
            <v>11</v>
          </cell>
          <cell r="D234">
            <v>1857</v>
          </cell>
          <cell r="F234" t="str">
            <v>Rumorosa I y II</v>
          </cell>
          <cell r="H234" t="str">
            <v>EOL</v>
          </cell>
          <cell r="I234">
            <v>200</v>
          </cell>
          <cell r="J234">
            <v>200</v>
          </cell>
          <cell r="K234" t="str">
            <v>Nov</v>
          </cell>
          <cell r="L234">
            <v>2023</v>
          </cell>
          <cell r="M234" t="str">
            <v>BC</v>
          </cell>
          <cell r="N234" t="str">
            <v>MEXICALI</v>
          </cell>
          <cell r="O234" t="str">
            <v>EOL</v>
          </cell>
          <cell r="P234">
            <v>45231</v>
          </cell>
          <cell r="Q234">
            <v>0</v>
          </cell>
          <cell r="R234">
            <v>10.64</v>
          </cell>
          <cell r="S234">
            <v>20</v>
          </cell>
          <cell r="T234">
            <v>1.3806706114398574E-2</v>
          </cell>
          <cell r="V234" t="str">
            <v>N</v>
          </cell>
          <cell r="W234" t="str">
            <v>BC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0.53200000000000003</v>
          </cell>
          <cell r="AK234">
            <v>0.53200000000000003</v>
          </cell>
          <cell r="AL234">
            <v>0.53200000000000003</v>
          </cell>
          <cell r="AM234">
            <v>0.53200000000000003</v>
          </cell>
          <cell r="AN234">
            <v>0.53200000000000003</v>
          </cell>
          <cell r="AO234">
            <v>0.53200000000000003</v>
          </cell>
          <cell r="AP234">
            <v>0.53200000000000003</v>
          </cell>
          <cell r="AQ234">
            <v>0.53200000000000003</v>
          </cell>
          <cell r="AR234">
            <v>0.53200000000000003</v>
          </cell>
          <cell r="AS234">
            <v>0.53200000000000003</v>
          </cell>
          <cell r="AT234">
            <v>0.53200000000000003</v>
          </cell>
          <cell r="AU234">
            <v>0.53200000000000003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0.53200000000000003</v>
          </cell>
          <cell r="BI234">
            <v>0.53200000000000003</v>
          </cell>
          <cell r="BJ234">
            <v>0.53200000000000003</v>
          </cell>
          <cell r="BK234">
            <v>0.53200000000000003</v>
          </cell>
          <cell r="BL234">
            <v>0.53200000000000003</v>
          </cell>
          <cell r="BM234">
            <v>0.53200000000000003</v>
          </cell>
          <cell r="BN234">
            <v>0.53200000000000003</v>
          </cell>
          <cell r="BO234">
            <v>0.53200000000000003</v>
          </cell>
          <cell r="BP234">
            <v>0.53200000000000003</v>
          </cell>
          <cell r="BQ234">
            <v>0.53200000000000003</v>
          </cell>
          <cell r="BR234">
            <v>0.53200000000000003</v>
          </cell>
          <cell r="BS234">
            <v>0.53200000000000003</v>
          </cell>
          <cell r="BT234" t="str">
            <v>PEE</v>
          </cell>
          <cell r="BU234" t="str">
            <v>BC</v>
          </cell>
          <cell r="BV234">
            <v>1857</v>
          </cell>
          <cell r="BX234">
            <v>0</v>
          </cell>
          <cell r="BY234">
            <v>0.9</v>
          </cell>
          <cell r="BZ234">
            <v>180</v>
          </cell>
          <cell r="CB234">
            <v>197.23865877712029</v>
          </cell>
          <cell r="CC234">
            <v>200</v>
          </cell>
          <cell r="CD234">
            <v>200</v>
          </cell>
          <cell r="CL234">
            <v>0</v>
          </cell>
          <cell r="CM234">
            <v>0</v>
          </cell>
          <cell r="CN234">
            <v>2023</v>
          </cell>
        </row>
        <row r="235">
          <cell r="A235">
            <v>1</v>
          </cell>
          <cell r="B235">
            <v>11</v>
          </cell>
          <cell r="D235">
            <v>1857</v>
          </cell>
          <cell r="F235" t="str">
            <v>Rumorosa III</v>
          </cell>
          <cell r="H235" t="str">
            <v>EOL</v>
          </cell>
          <cell r="I235">
            <v>100</v>
          </cell>
          <cell r="J235">
            <v>100</v>
          </cell>
          <cell r="K235" t="str">
            <v>Nov</v>
          </cell>
          <cell r="L235">
            <v>2023</v>
          </cell>
          <cell r="M235" t="str">
            <v>BC</v>
          </cell>
          <cell r="N235" t="str">
            <v>MEXICALI</v>
          </cell>
          <cell r="O235" t="str">
            <v>EOL</v>
          </cell>
          <cell r="P235">
            <v>45231</v>
          </cell>
          <cell r="Q235">
            <v>0</v>
          </cell>
          <cell r="R235">
            <v>5.32</v>
          </cell>
          <cell r="S235">
            <v>10</v>
          </cell>
          <cell r="T235">
            <v>1.3806706114398574E-2</v>
          </cell>
          <cell r="V235" t="str">
            <v>N</v>
          </cell>
          <cell r="W235" t="str">
            <v>BC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0.53200000000000003</v>
          </cell>
          <cell r="AK235">
            <v>0.53200000000000003</v>
          </cell>
          <cell r="AL235">
            <v>0.53200000000000003</v>
          </cell>
          <cell r="AM235">
            <v>0.53200000000000003</v>
          </cell>
          <cell r="AN235">
            <v>0.53200000000000003</v>
          </cell>
          <cell r="AO235">
            <v>0.53200000000000003</v>
          </cell>
          <cell r="AP235">
            <v>0.53200000000000003</v>
          </cell>
          <cell r="AQ235">
            <v>0.53200000000000003</v>
          </cell>
          <cell r="AR235">
            <v>0.53200000000000003</v>
          </cell>
          <cell r="AS235">
            <v>0.53200000000000003</v>
          </cell>
          <cell r="AT235">
            <v>0.53200000000000003</v>
          </cell>
          <cell r="AU235">
            <v>0.53200000000000003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0.53200000000000003</v>
          </cell>
          <cell r="BI235">
            <v>0.53200000000000003</v>
          </cell>
          <cell r="BJ235">
            <v>0.53200000000000003</v>
          </cell>
          <cell r="BK235">
            <v>0.53200000000000003</v>
          </cell>
          <cell r="BL235">
            <v>0.53200000000000003</v>
          </cell>
          <cell r="BM235">
            <v>0.53200000000000003</v>
          </cell>
          <cell r="BN235">
            <v>0.53200000000000003</v>
          </cell>
          <cell r="BO235">
            <v>0.53200000000000003</v>
          </cell>
          <cell r="BP235">
            <v>0.53200000000000003</v>
          </cell>
          <cell r="BQ235">
            <v>0.53200000000000003</v>
          </cell>
          <cell r="BR235">
            <v>0.53200000000000003</v>
          </cell>
          <cell r="BS235">
            <v>0.53200000000000003</v>
          </cell>
          <cell r="BT235" t="str">
            <v>PEE</v>
          </cell>
          <cell r="BU235" t="str">
            <v>BC</v>
          </cell>
          <cell r="BV235">
            <v>1857</v>
          </cell>
          <cell r="BX235">
            <v>0</v>
          </cell>
          <cell r="BY235">
            <v>0.9</v>
          </cell>
          <cell r="BZ235">
            <v>90</v>
          </cell>
          <cell r="CB235">
            <v>98.619329388560146</v>
          </cell>
          <cell r="CC235">
            <v>100</v>
          </cell>
          <cell r="CD235">
            <v>100</v>
          </cell>
          <cell r="CL235">
            <v>0</v>
          </cell>
          <cell r="CM235">
            <v>0</v>
          </cell>
          <cell r="CN235">
            <v>2023</v>
          </cell>
        </row>
        <row r="236">
          <cell r="A236">
            <v>1</v>
          </cell>
          <cell r="B236">
            <v>2</v>
          </cell>
          <cell r="D236">
            <v>5367</v>
          </cell>
          <cell r="F236" t="str">
            <v>Energía MK KF SA de CV</v>
          </cell>
          <cell r="H236" t="str">
            <v>NGL</v>
          </cell>
          <cell r="I236">
            <v>30</v>
          </cell>
          <cell r="J236">
            <v>30</v>
          </cell>
          <cell r="K236" t="str">
            <v>Feb</v>
          </cell>
          <cell r="L236">
            <v>2014</v>
          </cell>
          <cell r="M236" t="str">
            <v>NES</v>
          </cell>
          <cell r="N236" t="str">
            <v>NLAREDO</v>
          </cell>
          <cell r="O236" t="str">
            <v>TER</v>
          </cell>
          <cell r="P236">
            <v>41671</v>
          </cell>
          <cell r="Q236">
            <v>0</v>
          </cell>
          <cell r="R236">
            <v>0</v>
          </cell>
          <cell r="S236">
            <v>30</v>
          </cell>
          <cell r="T236">
            <v>0</v>
          </cell>
          <cell r="V236" t="str">
            <v>S</v>
          </cell>
          <cell r="W236" t="str">
            <v>VER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 t="str">
            <v>A</v>
          </cell>
          <cell r="BU236" t="str">
            <v>INT</v>
          </cell>
          <cell r="BV236">
            <v>5367</v>
          </cell>
          <cell r="BX236">
            <v>0</v>
          </cell>
          <cell r="CB236">
            <v>30</v>
          </cell>
          <cell r="CC236">
            <v>30</v>
          </cell>
          <cell r="CD236">
            <v>30</v>
          </cell>
          <cell r="CL236">
            <v>0</v>
          </cell>
          <cell r="CM236">
            <v>0</v>
          </cell>
          <cell r="CN236">
            <v>2014</v>
          </cell>
        </row>
        <row r="237">
          <cell r="A237">
            <v>1</v>
          </cell>
          <cell r="B237">
            <v>12</v>
          </cell>
          <cell r="D237">
            <v>5067</v>
          </cell>
          <cell r="F237" t="str">
            <v>Dominica energía limpia S de RL de CV (primera fase)</v>
          </cell>
          <cell r="H237" t="str">
            <v>EOL</v>
          </cell>
          <cell r="I237">
            <v>100</v>
          </cell>
          <cell r="J237">
            <v>100</v>
          </cell>
          <cell r="K237" t="str">
            <v>Dic</v>
          </cell>
          <cell r="L237">
            <v>2014</v>
          </cell>
          <cell r="M237" t="str">
            <v>NES</v>
          </cell>
          <cell r="N237" t="str">
            <v>SLP</v>
          </cell>
          <cell r="O237" t="str">
            <v>EOL</v>
          </cell>
          <cell r="P237">
            <v>41974</v>
          </cell>
          <cell r="Q237">
            <v>0</v>
          </cell>
          <cell r="R237">
            <v>0</v>
          </cell>
          <cell r="S237">
            <v>10</v>
          </cell>
          <cell r="T237">
            <v>0</v>
          </cell>
          <cell r="V237" t="str">
            <v>N</v>
          </cell>
          <cell r="W237" t="str">
            <v>SAN LUIS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 t="str">
            <v>A</v>
          </cell>
          <cell r="BU237" t="str">
            <v>INT</v>
          </cell>
          <cell r="BV237">
            <v>5067</v>
          </cell>
          <cell r="BX237">
            <v>0</v>
          </cell>
          <cell r="BY237">
            <v>0.9</v>
          </cell>
          <cell r="BZ237">
            <v>90</v>
          </cell>
          <cell r="CB237">
            <v>100</v>
          </cell>
          <cell r="CC237">
            <v>100</v>
          </cell>
          <cell r="CD237">
            <v>100</v>
          </cell>
          <cell r="CL237">
            <v>0</v>
          </cell>
          <cell r="CM237">
            <v>0</v>
          </cell>
          <cell r="CN237">
            <v>2014</v>
          </cell>
        </row>
        <row r="238">
          <cell r="A238">
            <v>1</v>
          </cell>
          <cell r="B238">
            <v>12</v>
          </cell>
          <cell r="D238">
            <v>4707</v>
          </cell>
          <cell r="F238" t="str">
            <v>Dominica energía limpia S de RL de CV (segunda fase)</v>
          </cell>
          <cell r="H238" t="str">
            <v>EOL</v>
          </cell>
          <cell r="I238">
            <v>100</v>
          </cell>
          <cell r="J238">
            <v>100</v>
          </cell>
          <cell r="K238" t="str">
            <v>Dic</v>
          </cell>
          <cell r="L238">
            <v>2015</v>
          </cell>
          <cell r="M238" t="str">
            <v>NES</v>
          </cell>
          <cell r="N238" t="str">
            <v>SLP</v>
          </cell>
          <cell r="O238" t="str">
            <v>EOL</v>
          </cell>
          <cell r="P238">
            <v>42339</v>
          </cell>
          <cell r="Q238">
            <v>0</v>
          </cell>
          <cell r="R238">
            <v>0</v>
          </cell>
          <cell r="S238">
            <v>10</v>
          </cell>
          <cell r="T238">
            <v>0</v>
          </cell>
          <cell r="V238" t="str">
            <v>N</v>
          </cell>
          <cell r="W238" t="str">
            <v>SAN LUIS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 t="str">
            <v>A</v>
          </cell>
          <cell r="BU238" t="str">
            <v>INT</v>
          </cell>
          <cell r="BV238">
            <v>4707</v>
          </cell>
          <cell r="BX238">
            <v>0</v>
          </cell>
          <cell r="BY238">
            <v>0.9</v>
          </cell>
          <cell r="BZ238">
            <v>90</v>
          </cell>
          <cell r="CB238">
            <v>100</v>
          </cell>
          <cell r="CC238">
            <v>100</v>
          </cell>
          <cell r="CD238">
            <v>100</v>
          </cell>
          <cell r="CL238">
            <v>0</v>
          </cell>
          <cell r="CM238">
            <v>0</v>
          </cell>
          <cell r="CN238">
            <v>2015</v>
          </cell>
        </row>
        <row r="239">
          <cell r="A239">
            <v>1</v>
          </cell>
          <cell r="B239">
            <v>1</v>
          </cell>
          <cell r="D239">
            <v>-363</v>
          </cell>
          <cell r="F239" t="str">
            <v>Aura Solar   11/</v>
          </cell>
          <cell r="H239" t="str">
            <v>SOLAR</v>
          </cell>
          <cell r="I239">
            <v>30</v>
          </cell>
          <cell r="J239">
            <v>30</v>
          </cell>
          <cell r="K239" t="str">
            <v>Ene</v>
          </cell>
          <cell r="L239">
            <v>2030</v>
          </cell>
          <cell r="M239" t="str">
            <v>BACS</v>
          </cell>
          <cell r="N239" t="str">
            <v>PAZ</v>
          </cell>
          <cell r="O239" t="str">
            <v>TER</v>
          </cell>
          <cell r="P239">
            <v>47484</v>
          </cell>
          <cell r="Q239">
            <v>0</v>
          </cell>
          <cell r="R239">
            <v>0</v>
          </cell>
          <cell r="S239">
            <v>30</v>
          </cell>
          <cell r="T239">
            <v>0</v>
          </cell>
          <cell r="V239" t="str">
            <v>N</v>
          </cell>
          <cell r="W239" t="str">
            <v>BACS</v>
          </cell>
          <cell r="X239">
            <v>0.99999000000000005</v>
          </cell>
          <cell r="Y239">
            <v>0.99999000000000005</v>
          </cell>
          <cell r="Z239">
            <v>0.99999000000000005</v>
          </cell>
          <cell r="AA239">
            <v>0.99999000000000005</v>
          </cell>
          <cell r="AB239">
            <v>0.99999000000000005</v>
          </cell>
          <cell r="AC239">
            <v>0.99999000000000005</v>
          </cell>
          <cell r="AD239">
            <v>0.99999000000000005</v>
          </cell>
          <cell r="AE239">
            <v>0.99999000000000005</v>
          </cell>
          <cell r="AF239">
            <v>0.99999000000000005</v>
          </cell>
          <cell r="AG239">
            <v>0.99999000000000005</v>
          </cell>
          <cell r="AH239">
            <v>0.99999000000000005</v>
          </cell>
          <cell r="AI239">
            <v>0.99999000000000005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0.99999000000000005</v>
          </cell>
          <cell r="AW239">
            <v>0.99999000000000005</v>
          </cell>
          <cell r="AX239">
            <v>0.99999000000000005</v>
          </cell>
          <cell r="AY239">
            <v>0.99999000000000005</v>
          </cell>
          <cell r="AZ239">
            <v>0.99999000000000005</v>
          </cell>
          <cell r="BA239">
            <v>0.99999000000000005</v>
          </cell>
          <cell r="BB239">
            <v>0.99999000000000005</v>
          </cell>
          <cell r="BC239">
            <v>0.99999000000000005</v>
          </cell>
          <cell r="BD239">
            <v>0.99999000000000005</v>
          </cell>
          <cell r="BE239">
            <v>0.99999000000000005</v>
          </cell>
          <cell r="BF239">
            <v>0.99999000000000005</v>
          </cell>
          <cell r="BG239">
            <v>0.99999000000000005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 t="str">
            <v>PEE</v>
          </cell>
          <cell r="BU239" t="str">
            <v>BACS</v>
          </cell>
          <cell r="BV239">
            <v>-363</v>
          </cell>
          <cell r="BZ239">
            <v>12</v>
          </cell>
          <cell r="CB239">
            <v>30</v>
          </cell>
          <cell r="CC239">
            <v>30</v>
          </cell>
          <cell r="CD239">
            <v>30</v>
          </cell>
          <cell r="CL239">
            <v>0</v>
          </cell>
          <cell r="CM239">
            <v>0</v>
          </cell>
          <cell r="CN239">
            <v>2030</v>
          </cell>
        </row>
        <row r="240">
          <cell r="A240">
            <v>1</v>
          </cell>
          <cell r="B240">
            <v>3</v>
          </cell>
          <cell r="D240">
            <v>4977</v>
          </cell>
          <cell r="F240" t="str">
            <v>Peq. Prod Solar  (FV)  11/</v>
          </cell>
          <cell r="H240" t="str">
            <v>SOLAR</v>
          </cell>
          <cell r="I240">
            <v>30</v>
          </cell>
          <cell r="J240">
            <v>30</v>
          </cell>
          <cell r="K240" t="str">
            <v>Mar</v>
          </cell>
          <cell r="L240">
            <v>2015</v>
          </cell>
          <cell r="M240" t="str">
            <v>BACS</v>
          </cell>
          <cell r="N240" t="str">
            <v>PAZ</v>
          </cell>
          <cell r="O240" t="str">
            <v>TER</v>
          </cell>
          <cell r="P240">
            <v>42064</v>
          </cell>
          <cell r="Q240">
            <v>0</v>
          </cell>
          <cell r="R240">
            <v>0</v>
          </cell>
          <cell r="S240">
            <v>30</v>
          </cell>
          <cell r="T240">
            <v>0</v>
          </cell>
          <cell r="V240" t="str">
            <v>N</v>
          </cell>
          <cell r="W240" t="str">
            <v>BACS</v>
          </cell>
          <cell r="X240">
            <v>0.99999000000000005</v>
          </cell>
          <cell r="Y240">
            <v>0.99999000000000005</v>
          </cell>
          <cell r="Z240">
            <v>0.99999000000000005</v>
          </cell>
          <cell r="AA240">
            <v>0.99999000000000005</v>
          </cell>
          <cell r="AB240">
            <v>0.99999000000000005</v>
          </cell>
          <cell r="AC240">
            <v>0.99999000000000005</v>
          </cell>
          <cell r="AD240">
            <v>0.99999000000000005</v>
          </cell>
          <cell r="AE240">
            <v>0.99999000000000005</v>
          </cell>
          <cell r="AF240">
            <v>0.99999000000000005</v>
          </cell>
          <cell r="AG240">
            <v>0.99999000000000005</v>
          </cell>
          <cell r="AH240">
            <v>0.99999000000000005</v>
          </cell>
          <cell r="AI240">
            <v>0.99999000000000005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0.99999000000000005</v>
          </cell>
          <cell r="AW240">
            <v>0.99999000000000005</v>
          </cell>
          <cell r="AX240">
            <v>0.99999000000000005</v>
          </cell>
          <cell r="AY240">
            <v>0.99999000000000005</v>
          </cell>
          <cell r="AZ240">
            <v>0.99999000000000005</v>
          </cell>
          <cell r="BA240">
            <v>0.99999000000000005</v>
          </cell>
          <cell r="BB240">
            <v>0.99999000000000005</v>
          </cell>
          <cell r="BC240">
            <v>0.99999000000000005</v>
          </cell>
          <cell r="BD240">
            <v>0.99999000000000005</v>
          </cell>
          <cell r="BE240">
            <v>0.99999000000000005</v>
          </cell>
          <cell r="BF240">
            <v>0.99999000000000005</v>
          </cell>
          <cell r="BG240">
            <v>0.99999000000000005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 t="str">
            <v>PEE</v>
          </cell>
          <cell r="BU240" t="str">
            <v>BACS</v>
          </cell>
          <cell r="BV240">
            <v>4977</v>
          </cell>
          <cell r="BZ240">
            <v>12</v>
          </cell>
          <cell r="CB240">
            <v>30</v>
          </cell>
          <cell r="CC240">
            <v>30</v>
          </cell>
          <cell r="CD240">
            <v>30</v>
          </cell>
          <cell r="CL240">
            <v>0</v>
          </cell>
          <cell r="CM240">
            <v>0</v>
          </cell>
          <cell r="CN240">
            <v>2015</v>
          </cell>
        </row>
        <row r="241">
          <cell r="A241">
            <v>1</v>
          </cell>
          <cell r="B241">
            <v>8</v>
          </cell>
          <cell r="D241">
            <v>4827</v>
          </cell>
          <cell r="F241" t="str">
            <v>Termosolar Agua Prieta II</v>
          </cell>
          <cell r="H241" t="str">
            <v>SOLAR</v>
          </cell>
          <cell r="I241">
            <v>14</v>
          </cell>
          <cell r="J241">
            <v>14</v>
          </cell>
          <cell r="K241" t="str">
            <v>Ago</v>
          </cell>
          <cell r="L241">
            <v>2015</v>
          </cell>
          <cell r="M241" t="str">
            <v>NOR</v>
          </cell>
          <cell r="N241" t="str">
            <v>CANANEA</v>
          </cell>
          <cell r="O241" t="str">
            <v>TER</v>
          </cell>
          <cell r="P241">
            <v>42217</v>
          </cell>
          <cell r="Q241">
            <v>0</v>
          </cell>
          <cell r="R241">
            <v>0</v>
          </cell>
          <cell r="S241">
            <v>14</v>
          </cell>
          <cell r="T241">
            <v>0</v>
          </cell>
          <cell r="V241" t="str">
            <v>N</v>
          </cell>
          <cell r="W241" t="str">
            <v>SON</v>
          </cell>
          <cell r="X241">
            <v>0.99999000000000005</v>
          </cell>
          <cell r="Y241">
            <v>0.99999000000000005</v>
          </cell>
          <cell r="Z241">
            <v>0.99999000000000005</v>
          </cell>
          <cell r="AA241">
            <v>0.99999000000000005</v>
          </cell>
          <cell r="AB241">
            <v>0.99999000000000005</v>
          </cell>
          <cell r="AC241">
            <v>0.99999000000000005</v>
          </cell>
          <cell r="AD241">
            <v>0.99999000000000005</v>
          </cell>
          <cell r="AE241">
            <v>0.99999000000000005</v>
          </cell>
          <cell r="AF241">
            <v>0.99999000000000005</v>
          </cell>
          <cell r="AG241">
            <v>0.99999000000000005</v>
          </cell>
          <cell r="AH241">
            <v>0.99999000000000005</v>
          </cell>
          <cell r="AI241">
            <v>0.99999000000000005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0.99999000000000005</v>
          </cell>
          <cell r="AW241">
            <v>0.99999000000000005</v>
          </cell>
          <cell r="AX241">
            <v>0.99999000000000005</v>
          </cell>
          <cell r="AY241">
            <v>0.99999000000000005</v>
          </cell>
          <cell r="AZ241">
            <v>0.99999000000000005</v>
          </cell>
          <cell r="BA241">
            <v>0.99999000000000005</v>
          </cell>
          <cell r="BB241">
            <v>0.99999000000000005</v>
          </cell>
          <cell r="BC241">
            <v>0.99999000000000005</v>
          </cell>
          <cell r="BD241">
            <v>0.99999000000000005</v>
          </cell>
          <cell r="BE241">
            <v>0.99999000000000005</v>
          </cell>
          <cell r="BF241">
            <v>0.99999000000000005</v>
          </cell>
          <cell r="BG241">
            <v>0.99999000000000005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 t="str">
            <v>CFE</v>
          </cell>
          <cell r="BU241" t="str">
            <v>INT</v>
          </cell>
          <cell r="BV241">
            <v>4827</v>
          </cell>
          <cell r="BZ241">
            <v>5.6000000000000005</v>
          </cell>
          <cell r="CB241">
            <v>14</v>
          </cell>
          <cell r="CC241">
            <v>14</v>
          </cell>
          <cell r="CD241">
            <v>14</v>
          </cell>
          <cell r="CL241">
            <v>0</v>
          </cell>
          <cell r="CM241">
            <v>0</v>
          </cell>
          <cell r="CN241">
            <v>2015</v>
          </cell>
        </row>
        <row r="242">
          <cell r="A242">
            <v>1</v>
          </cell>
          <cell r="B242">
            <v>9</v>
          </cell>
          <cell r="D242">
            <v>3357</v>
          </cell>
          <cell r="F242" t="str">
            <v>Energía Eólica I</v>
          </cell>
          <cell r="H242" t="str">
            <v>EOL</v>
          </cell>
          <cell r="I242">
            <v>100</v>
          </cell>
          <cell r="J242">
            <v>100</v>
          </cell>
          <cell r="K242" t="str">
            <v>Sep</v>
          </cell>
          <cell r="L242">
            <v>2019</v>
          </cell>
          <cell r="M242" t="str">
            <v>ORI</v>
          </cell>
          <cell r="N242" t="str">
            <v>TEMASCAL</v>
          </cell>
          <cell r="O242" t="str">
            <v>EOL</v>
          </cell>
          <cell r="P242">
            <v>43709</v>
          </cell>
          <cell r="Q242">
            <v>0</v>
          </cell>
          <cell r="R242">
            <v>0</v>
          </cell>
          <cell r="S242">
            <v>10</v>
          </cell>
          <cell r="T242">
            <v>0</v>
          </cell>
          <cell r="V242" t="str">
            <v>S</v>
          </cell>
          <cell r="W242" t="str">
            <v>OAX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 t="str">
            <v>A</v>
          </cell>
          <cell r="BU242" t="str">
            <v>INT</v>
          </cell>
          <cell r="BV242">
            <v>3357</v>
          </cell>
          <cell r="BX242">
            <v>0</v>
          </cell>
          <cell r="BY242">
            <v>0.9</v>
          </cell>
          <cell r="BZ242">
            <v>90</v>
          </cell>
          <cell r="CB242">
            <v>100</v>
          </cell>
          <cell r="CC242">
            <v>100</v>
          </cell>
          <cell r="CD242">
            <v>100</v>
          </cell>
          <cell r="CL242">
            <v>0</v>
          </cell>
          <cell r="CM242">
            <v>0</v>
          </cell>
          <cell r="CN242">
            <v>2019</v>
          </cell>
        </row>
        <row r="243">
          <cell r="A243">
            <v>1</v>
          </cell>
          <cell r="B243">
            <v>9</v>
          </cell>
          <cell r="D243">
            <v>2997</v>
          </cell>
          <cell r="F243" t="str">
            <v>Energía Eólica II</v>
          </cell>
          <cell r="H243" t="str">
            <v>EOL</v>
          </cell>
          <cell r="I243">
            <v>100</v>
          </cell>
          <cell r="J243">
            <v>100</v>
          </cell>
          <cell r="K243" t="str">
            <v>Sep</v>
          </cell>
          <cell r="L243">
            <v>2020</v>
          </cell>
          <cell r="M243" t="str">
            <v>ORI</v>
          </cell>
          <cell r="N243" t="str">
            <v>TEMASCAL</v>
          </cell>
          <cell r="O243" t="str">
            <v>EOL</v>
          </cell>
          <cell r="P243">
            <v>44075</v>
          </cell>
          <cell r="Q243">
            <v>0</v>
          </cell>
          <cell r="R243">
            <v>0</v>
          </cell>
          <cell r="S243">
            <v>10</v>
          </cell>
          <cell r="T243">
            <v>0</v>
          </cell>
          <cell r="V243" t="str">
            <v>S</v>
          </cell>
          <cell r="W243" t="str">
            <v>OAX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 t="str">
            <v>A</v>
          </cell>
          <cell r="BU243" t="str">
            <v>INT</v>
          </cell>
          <cell r="BV243">
            <v>2997</v>
          </cell>
          <cell r="BX243">
            <v>0</v>
          </cell>
          <cell r="BY243">
            <v>0.9</v>
          </cell>
          <cell r="BZ243">
            <v>90</v>
          </cell>
          <cell r="CB243">
            <v>100</v>
          </cell>
          <cell r="CC243">
            <v>100</v>
          </cell>
          <cell r="CD243">
            <v>100</v>
          </cell>
          <cell r="CL243">
            <v>0</v>
          </cell>
          <cell r="CM243">
            <v>0</v>
          </cell>
          <cell r="CN243">
            <v>2020</v>
          </cell>
        </row>
        <row r="244">
          <cell r="A244">
            <v>1</v>
          </cell>
          <cell r="B244">
            <v>9</v>
          </cell>
          <cell r="D244">
            <v>2637</v>
          </cell>
          <cell r="F244" t="str">
            <v>Energía Eólica III</v>
          </cell>
          <cell r="H244" t="str">
            <v>EOL</v>
          </cell>
          <cell r="I244">
            <v>100</v>
          </cell>
          <cell r="J244">
            <v>100</v>
          </cell>
          <cell r="K244" t="str">
            <v>Sep</v>
          </cell>
          <cell r="L244">
            <v>2021</v>
          </cell>
          <cell r="M244" t="str">
            <v>ORI</v>
          </cell>
          <cell r="N244" t="str">
            <v>TEMASCAL</v>
          </cell>
          <cell r="O244" t="str">
            <v>EOL</v>
          </cell>
          <cell r="P244">
            <v>44440</v>
          </cell>
          <cell r="Q244">
            <v>0</v>
          </cell>
          <cell r="R244">
            <v>0</v>
          </cell>
          <cell r="S244">
            <v>10</v>
          </cell>
          <cell r="T244">
            <v>0</v>
          </cell>
          <cell r="V244" t="str">
            <v>S</v>
          </cell>
          <cell r="W244" t="str">
            <v>OAX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 t="str">
            <v>A</v>
          </cell>
          <cell r="BU244" t="str">
            <v>INT</v>
          </cell>
          <cell r="BV244">
            <v>2637</v>
          </cell>
          <cell r="BX244">
            <v>0</v>
          </cell>
          <cell r="BY244">
            <v>0.9</v>
          </cell>
          <cell r="BZ244">
            <v>90</v>
          </cell>
          <cell r="CB244">
            <v>100</v>
          </cell>
          <cell r="CC244">
            <v>100</v>
          </cell>
          <cell r="CD244">
            <v>100</v>
          </cell>
          <cell r="CL244">
            <v>0</v>
          </cell>
          <cell r="CM244">
            <v>0</v>
          </cell>
          <cell r="CN244">
            <v>2021</v>
          </cell>
        </row>
        <row r="245">
          <cell r="A245">
            <v>1</v>
          </cell>
          <cell r="B245">
            <v>9</v>
          </cell>
          <cell r="D245">
            <v>2277</v>
          </cell>
          <cell r="F245" t="str">
            <v>Energía Eólica IV</v>
          </cell>
          <cell r="H245" t="str">
            <v>EOL</v>
          </cell>
          <cell r="I245">
            <v>100</v>
          </cell>
          <cell r="J245">
            <v>100</v>
          </cell>
          <cell r="K245" t="str">
            <v>Sep</v>
          </cell>
          <cell r="L245">
            <v>2022</v>
          </cell>
          <cell r="M245" t="str">
            <v>ORI</v>
          </cell>
          <cell r="N245" t="str">
            <v>TEMASCAL</v>
          </cell>
          <cell r="O245" t="str">
            <v>EOL</v>
          </cell>
          <cell r="P245">
            <v>44805</v>
          </cell>
          <cell r="Q245">
            <v>0</v>
          </cell>
          <cell r="R245">
            <v>0</v>
          </cell>
          <cell r="S245">
            <v>10</v>
          </cell>
          <cell r="T245">
            <v>0</v>
          </cell>
          <cell r="V245" t="str">
            <v>S</v>
          </cell>
          <cell r="W245" t="str">
            <v>OAX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 t="str">
            <v>A</v>
          </cell>
          <cell r="BU245" t="str">
            <v>INT</v>
          </cell>
          <cell r="BV245">
            <v>2277</v>
          </cell>
          <cell r="BX245">
            <v>0</v>
          </cell>
          <cell r="BY245">
            <v>0.9</v>
          </cell>
          <cell r="BZ245">
            <v>90</v>
          </cell>
          <cell r="CB245">
            <v>100</v>
          </cell>
          <cell r="CC245">
            <v>100</v>
          </cell>
          <cell r="CD245">
            <v>100</v>
          </cell>
          <cell r="CL245">
            <v>0</v>
          </cell>
          <cell r="CM245">
            <v>0</v>
          </cell>
          <cell r="CN245">
            <v>2022</v>
          </cell>
        </row>
        <row r="246">
          <cell r="A246">
            <v>1</v>
          </cell>
          <cell r="B246">
            <v>9</v>
          </cell>
          <cell r="D246">
            <v>1917</v>
          </cell>
          <cell r="F246" t="str">
            <v>Energía Eólica V</v>
          </cell>
          <cell r="H246" t="str">
            <v>EOL</v>
          </cell>
          <cell r="I246">
            <v>200</v>
          </cell>
          <cell r="J246">
            <v>200</v>
          </cell>
          <cell r="K246" t="str">
            <v>Sep</v>
          </cell>
          <cell r="L246">
            <v>2023</v>
          </cell>
          <cell r="M246" t="str">
            <v>ORI</v>
          </cell>
          <cell r="N246" t="str">
            <v>TEMASCAL</v>
          </cell>
          <cell r="O246" t="str">
            <v>EOL</v>
          </cell>
          <cell r="P246">
            <v>45170</v>
          </cell>
          <cell r="Q246">
            <v>0</v>
          </cell>
          <cell r="R246">
            <v>0</v>
          </cell>
          <cell r="S246">
            <v>20</v>
          </cell>
          <cell r="T246">
            <v>0</v>
          </cell>
          <cell r="V246" t="str">
            <v>S</v>
          </cell>
          <cell r="W246" t="str">
            <v>OAX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 t="str">
            <v>A</v>
          </cell>
          <cell r="BU246" t="str">
            <v>INT</v>
          </cell>
          <cell r="BV246">
            <v>1917</v>
          </cell>
          <cell r="BX246">
            <v>0</v>
          </cell>
          <cell r="BY246">
            <v>0.9</v>
          </cell>
          <cell r="BZ246">
            <v>180</v>
          </cell>
          <cell r="CB246">
            <v>200</v>
          </cell>
          <cell r="CC246">
            <v>200</v>
          </cell>
          <cell r="CD246">
            <v>200</v>
          </cell>
          <cell r="CL246">
            <v>0</v>
          </cell>
          <cell r="CM246">
            <v>0</v>
          </cell>
          <cell r="CN246">
            <v>2023</v>
          </cell>
        </row>
        <row r="247">
          <cell r="A247">
            <v>1</v>
          </cell>
          <cell r="B247">
            <v>9</v>
          </cell>
          <cell r="D247">
            <v>1557</v>
          </cell>
          <cell r="F247" t="str">
            <v>Energía Eólica VI</v>
          </cell>
          <cell r="H247" t="str">
            <v>EOL</v>
          </cell>
          <cell r="I247">
            <v>100</v>
          </cell>
          <cell r="J247">
            <v>100</v>
          </cell>
          <cell r="K247" t="str">
            <v>Sep</v>
          </cell>
          <cell r="L247">
            <v>2024</v>
          </cell>
          <cell r="M247" t="str">
            <v>ORI</v>
          </cell>
          <cell r="N247" t="str">
            <v>TEMASCAL</v>
          </cell>
          <cell r="O247" t="str">
            <v>EOL</v>
          </cell>
          <cell r="P247">
            <v>45536</v>
          </cell>
          <cell r="Q247">
            <v>0</v>
          </cell>
          <cell r="R247">
            <v>0</v>
          </cell>
          <cell r="S247">
            <v>10</v>
          </cell>
          <cell r="T247">
            <v>0</v>
          </cell>
          <cell r="V247" t="str">
            <v>S</v>
          </cell>
          <cell r="W247" t="str">
            <v>OAX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 t="str">
            <v>A</v>
          </cell>
          <cell r="BU247" t="str">
            <v>INT</v>
          </cell>
          <cell r="BV247">
            <v>1557</v>
          </cell>
          <cell r="BX247">
            <v>0</v>
          </cell>
          <cell r="BY247">
            <v>0.9</v>
          </cell>
          <cell r="BZ247">
            <v>90</v>
          </cell>
          <cell r="CB247">
            <v>100</v>
          </cell>
          <cell r="CC247">
            <v>100</v>
          </cell>
          <cell r="CD247">
            <v>100</v>
          </cell>
          <cell r="CL247">
            <v>0</v>
          </cell>
          <cell r="CM247">
            <v>0</v>
          </cell>
          <cell r="CN247">
            <v>2024</v>
          </cell>
        </row>
        <row r="248">
          <cell r="A248">
            <v>1</v>
          </cell>
          <cell r="B248">
            <v>4</v>
          </cell>
          <cell r="D248">
            <v>2787</v>
          </cell>
          <cell r="F248" t="str">
            <v>Energía Solar I</v>
          </cell>
          <cell r="H248" t="str">
            <v>SOLAR</v>
          </cell>
          <cell r="I248">
            <v>100</v>
          </cell>
          <cell r="J248">
            <v>100</v>
          </cell>
          <cell r="K248" t="str">
            <v>Abr</v>
          </cell>
          <cell r="L248">
            <v>2021</v>
          </cell>
          <cell r="M248" t="str">
            <v>NOR</v>
          </cell>
          <cell r="N248" t="str">
            <v>HERMOSILL</v>
          </cell>
          <cell r="O248" t="str">
            <v>TER</v>
          </cell>
          <cell r="P248">
            <v>44287</v>
          </cell>
          <cell r="Q248">
            <v>0</v>
          </cell>
          <cell r="R248">
            <v>0</v>
          </cell>
          <cell r="S248">
            <v>100</v>
          </cell>
          <cell r="T248">
            <v>0</v>
          </cell>
          <cell r="V248" t="str">
            <v>N</v>
          </cell>
          <cell r="W248" t="str">
            <v>SON</v>
          </cell>
          <cell r="X248">
            <v>0.99999000000000005</v>
          </cell>
          <cell r="Y248">
            <v>0.99999000000000005</v>
          </cell>
          <cell r="Z248">
            <v>0.99999000000000005</v>
          </cell>
          <cell r="AA248">
            <v>0.99999000000000005</v>
          </cell>
          <cell r="AB248">
            <v>0.99999000000000005</v>
          </cell>
          <cell r="AC248">
            <v>0.99999000000000005</v>
          </cell>
          <cell r="AD248">
            <v>0.99999000000000005</v>
          </cell>
          <cell r="AE248">
            <v>0.99999000000000005</v>
          </cell>
          <cell r="AF248">
            <v>0.99999000000000005</v>
          </cell>
          <cell r="AG248">
            <v>0.99999000000000005</v>
          </cell>
          <cell r="AH248">
            <v>0.99999000000000005</v>
          </cell>
          <cell r="AI248">
            <v>0.99999000000000005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0.99999000000000005</v>
          </cell>
          <cell r="AW248">
            <v>0.99999000000000005</v>
          </cell>
          <cell r="AX248">
            <v>0.99999000000000005</v>
          </cell>
          <cell r="AY248">
            <v>0.99999000000000005</v>
          </cell>
          <cell r="AZ248">
            <v>0.99999000000000005</v>
          </cell>
          <cell r="BA248">
            <v>0.99999000000000005</v>
          </cell>
          <cell r="BB248">
            <v>0.99999000000000005</v>
          </cell>
          <cell r="BC248">
            <v>0.99999000000000005</v>
          </cell>
          <cell r="BD248">
            <v>0.99999000000000005</v>
          </cell>
          <cell r="BE248">
            <v>0.99999000000000005</v>
          </cell>
          <cell r="BF248">
            <v>0.99999000000000005</v>
          </cell>
          <cell r="BG248">
            <v>0.99999000000000005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 t="str">
            <v>A</v>
          </cell>
          <cell r="BU248" t="str">
            <v>INT</v>
          </cell>
          <cell r="BV248">
            <v>2787</v>
          </cell>
          <cell r="BZ248">
            <v>40</v>
          </cell>
          <cell r="CB248">
            <v>100</v>
          </cell>
          <cell r="CC248">
            <v>100</v>
          </cell>
          <cell r="CD248">
            <v>100</v>
          </cell>
          <cell r="CL248">
            <v>0</v>
          </cell>
          <cell r="CM248">
            <v>0</v>
          </cell>
          <cell r="CN248">
            <v>2021</v>
          </cell>
        </row>
        <row r="249">
          <cell r="A249">
            <v>1</v>
          </cell>
          <cell r="B249">
            <v>4</v>
          </cell>
          <cell r="D249">
            <v>1707</v>
          </cell>
          <cell r="F249" t="str">
            <v>Energía Solar II</v>
          </cell>
          <cell r="H249" t="str">
            <v>SOLAR</v>
          </cell>
          <cell r="I249">
            <v>100</v>
          </cell>
          <cell r="J249">
            <v>100</v>
          </cell>
          <cell r="K249" t="str">
            <v>Abr</v>
          </cell>
          <cell r="L249">
            <v>2024</v>
          </cell>
          <cell r="M249" t="str">
            <v>NOR</v>
          </cell>
          <cell r="N249" t="str">
            <v>HERMOSILL</v>
          </cell>
          <cell r="O249" t="str">
            <v>TER</v>
          </cell>
          <cell r="P249">
            <v>45383</v>
          </cell>
          <cell r="Q249">
            <v>0</v>
          </cell>
          <cell r="R249">
            <v>0</v>
          </cell>
          <cell r="S249">
            <v>100</v>
          </cell>
          <cell r="T249">
            <v>0</v>
          </cell>
          <cell r="V249" t="str">
            <v>N</v>
          </cell>
          <cell r="W249" t="str">
            <v>SON</v>
          </cell>
          <cell r="X249">
            <v>0.99999000000000005</v>
          </cell>
          <cell r="Y249">
            <v>0.99999000000000005</v>
          </cell>
          <cell r="Z249">
            <v>0.99999000000000005</v>
          </cell>
          <cell r="AA249">
            <v>0.99999000000000005</v>
          </cell>
          <cell r="AB249">
            <v>0.99999000000000005</v>
          </cell>
          <cell r="AC249">
            <v>0.99999000000000005</v>
          </cell>
          <cell r="AD249">
            <v>0.99999000000000005</v>
          </cell>
          <cell r="AE249">
            <v>0.99999000000000005</v>
          </cell>
          <cell r="AF249">
            <v>0.99999000000000005</v>
          </cell>
          <cell r="AG249">
            <v>0.99999000000000005</v>
          </cell>
          <cell r="AH249">
            <v>0.99999000000000005</v>
          </cell>
          <cell r="AI249">
            <v>0.99999000000000005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0.99999000000000005</v>
          </cell>
          <cell r="AW249">
            <v>0.99999000000000005</v>
          </cell>
          <cell r="AX249">
            <v>0.99999000000000005</v>
          </cell>
          <cell r="AY249">
            <v>0.99999000000000005</v>
          </cell>
          <cell r="AZ249">
            <v>0.99999000000000005</v>
          </cell>
          <cell r="BA249">
            <v>0.99999000000000005</v>
          </cell>
          <cell r="BB249">
            <v>0.99999000000000005</v>
          </cell>
          <cell r="BC249">
            <v>0.99999000000000005</v>
          </cell>
          <cell r="BD249">
            <v>0.99999000000000005</v>
          </cell>
          <cell r="BE249">
            <v>0.99999000000000005</v>
          </cell>
          <cell r="BF249">
            <v>0.99999000000000005</v>
          </cell>
          <cell r="BG249">
            <v>0.99999000000000005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 t="str">
            <v>A</v>
          </cell>
          <cell r="BU249" t="str">
            <v>INT</v>
          </cell>
          <cell r="BV249">
            <v>1707</v>
          </cell>
          <cell r="BZ249">
            <v>40</v>
          </cell>
          <cell r="CB249">
            <v>100</v>
          </cell>
          <cell r="CC249">
            <v>100</v>
          </cell>
          <cell r="CD249">
            <v>100</v>
          </cell>
          <cell r="CL249">
            <v>0</v>
          </cell>
          <cell r="CM249">
            <v>0</v>
          </cell>
          <cell r="CN249">
            <v>2024</v>
          </cell>
        </row>
        <row r="250">
          <cell r="A250">
            <v>1</v>
          </cell>
          <cell r="B250">
            <v>4</v>
          </cell>
          <cell r="D250">
            <v>987</v>
          </cell>
          <cell r="F250" t="str">
            <v>Energía Solar III</v>
          </cell>
          <cell r="H250" t="str">
            <v>SOLAR</v>
          </cell>
          <cell r="I250">
            <v>100</v>
          </cell>
          <cell r="J250">
            <v>100</v>
          </cell>
          <cell r="K250" t="str">
            <v>Abr</v>
          </cell>
          <cell r="L250">
            <v>2026</v>
          </cell>
          <cell r="M250" t="str">
            <v>NTE</v>
          </cell>
          <cell r="N250" t="str">
            <v>DURANGO</v>
          </cell>
          <cell r="O250" t="str">
            <v>TER</v>
          </cell>
          <cell r="P250">
            <v>46113</v>
          </cell>
          <cell r="Q250">
            <v>0</v>
          </cell>
          <cell r="R250">
            <v>0</v>
          </cell>
          <cell r="S250">
            <v>100</v>
          </cell>
          <cell r="T250">
            <v>0</v>
          </cell>
          <cell r="V250" t="str">
            <v>N</v>
          </cell>
          <cell r="W250" t="str">
            <v>SON</v>
          </cell>
          <cell r="X250">
            <v>0.99999000000000005</v>
          </cell>
          <cell r="Y250">
            <v>0.99999000000000005</v>
          </cell>
          <cell r="Z250">
            <v>0.99999000000000005</v>
          </cell>
          <cell r="AA250">
            <v>0.99999000000000005</v>
          </cell>
          <cell r="AB250">
            <v>0.99999000000000005</v>
          </cell>
          <cell r="AC250">
            <v>0.99999000000000005</v>
          </cell>
          <cell r="AD250">
            <v>0.99999000000000005</v>
          </cell>
          <cell r="AE250">
            <v>0.99999000000000005</v>
          </cell>
          <cell r="AF250">
            <v>0.99999000000000005</v>
          </cell>
          <cell r="AG250">
            <v>0.99999000000000005</v>
          </cell>
          <cell r="AH250">
            <v>0.99999000000000005</v>
          </cell>
          <cell r="AI250">
            <v>0.99999000000000005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0.99999000000000005</v>
          </cell>
          <cell r="AW250">
            <v>0.99999000000000005</v>
          </cell>
          <cell r="AX250">
            <v>0.99999000000000005</v>
          </cell>
          <cell r="AY250">
            <v>0.99999000000000005</v>
          </cell>
          <cell r="AZ250">
            <v>0.99999000000000005</v>
          </cell>
          <cell r="BA250">
            <v>0.99999000000000005</v>
          </cell>
          <cell r="BB250">
            <v>0.99999000000000005</v>
          </cell>
          <cell r="BC250">
            <v>0.99999000000000005</v>
          </cell>
          <cell r="BD250">
            <v>0.99999000000000005</v>
          </cell>
          <cell r="BE250">
            <v>0.99999000000000005</v>
          </cell>
          <cell r="BF250">
            <v>0.99999000000000005</v>
          </cell>
          <cell r="BG250">
            <v>0.99999000000000005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 t="str">
            <v>A</v>
          </cell>
          <cell r="BU250" t="str">
            <v>INT</v>
          </cell>
          <cell r="BV250">
            <v>987</v>
          </cell>
          <cell r="BZ250">
            <v>40</v>
          </cell>
          <cell r="CB250">
            <v>100</v>
          </cell>
          <cell r="CC250">
            <v>100</v>
          </cell>
          <cell r="CD250">
            <v>100</v>
          </cell>
          <cell r="CL250">
            <v>0</v>
          </cell>
          <cell r="CM250">
            <v>0</v>
          </cell>
          <cell r="CN250">
            <v>2026</v>
          </cell>
        </row>
        <row r="251">
          <cell r="A251">
            <v>1</v>
          </cell>
          <cell r="B251">
            <v>4</v>
          </cell>
          <cell r="D251">
            <v>627</v>
          </cell>
          <cell r="F251" t="str">
            <v>Energía Solar IV</v>
          </cell>
          <cell r="H251" t="str">
            <v>SOLAR</v>
          </cell>
          <cell r="I251">
            <v>100</v>
          </cell>
          <cell r="J251">
            <v>100</v>
          </cell>
          <cell r="K251" t="str">
            <v>Abr</v>
          </cell>
          <cell r="L251">
            <v>2027</v>
          </cell>
          <cell r="M251" t="str">
            <v>BC</v>
          </cell>
          <cell r="N251" t="str">
            <v>MEXICALI</v>
          </cell>
          <cell r="O251" t="str">
            <v>TER</v>
          </cell>
          <cell r="P251">
            <v>46478</v>
          </cell>
          <cell r="Q251">
            <v>0</v>
          </cell>
          <cell r="R251">
            <v>0</v>
          </cell>
          <cell r="S251">
            <v>100</v>
          </cell>
          <cell r="T251">
            <v>0</v>
          </cell>
          <cell r="V251" t="str">
            <v>N</v>
          </cell>
          <cell r="W251" t="str">
            <v>BC</v>
          </cell>
          <cell r="X251">
            <v>0.99999000000000005</v>
          </cell>
          <cell r="Y251">
            <v>0.99999000000000005</v>
          </cell>
          <cell r="Z251">
            <v>0.99999000000000005</v>
          </cell>
          <cell r="AA251">
            <v>0.99999000000000005</v>
          </cell>
          <cell r="AB251">
            <v>0.99999000000000005</v>
          </cell>
          <cell r="AC251">
            <v>0.99999000000000005</v>
          </cell>
          <cell r="AD251">
            <v>0.99999000000000005</v>
          </cell>
          <cell r="AE251">
            <v>0.99999000000000005</v>
          </cell>
          <cell r="AF251">
            <v>0.99999000000000005</v>
          </cell>
          <cell r="AG251">
            <v>0.99999000000000005</v>
          </cell>
          <cell r="AH251">
            <v>0.99999000000000005</v>
          </cell>
          <cell r="AI251">
            <v>0.99999000000000005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0.99999000000000005</v>
          </cell>
          <cell r="AW251">
            <v>0.99999000000000005</v>
          </cell>
          <cell r="AX251">
            <v>0.99999000000000005</v>
          </cell>
          <cell r="AY251">
            <v>0.99999000000000005</v>
          </cell>
          <cell r="AZ251">
            <v>0.99999000000000005</v>
          </cell>
          <cell r="BA251">
            <v>0.99999000000000005</v>
          </cell>
          <cell r="BB251">
            <v>0.99999000000000005</v>
          </cell>
          <cell r="BC251">
            <v>0.99999000000000005</v>
          </cell>
          <cell r="BD251">
            <v>0.99999000000000005</v>
          </cell>
          <cell r="BE251">
            <v>0.99999000000000005</v>
          </cell>
          <cell r="BF251">
            <v>0.99999000000000005</v>
          </cell>
          <cell r="BG251">
            <v>0.99999000000000005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 t="str">
            <v>A</v>
          </cell>
          <cell r="BU251" t="str">
            <v>BC</v>
          </cell>
          <cell r="BV251">
            <v>627</v>
          </cell>
          <cell r="BZ251">
            <v>40</v>
          </cell>
          <cell r="CB251">
            <v>100</v>
          </cell>
          <cell r="CC251">
            <v>100</v>
          </cell>
          <cell r="CD251">
            <v>100</v>
          </cell>
          <cell r="CL251">
            <v>0</v>
          </cell>
          <cell r="CM251">
            <v>0</v>
          </cell>
          <cell r="CN251">
            <v>2027</v>
          </cell>
        </row>
        <row r="252">
          <cell r="A252">
            <v>1</v>
          </cell>
          <cell r="B252">
            <v>11</v>
          </cell>
          <cell r="D252">
            <v>3297</v>
          </cell>
          <cell r="F252" t="str">
            <v>Biomasa I</v>
          </cell>
          <cell r="H252" t="str">
            <v>BIO</v>
          </cell>
          <cell r="I252">
            <v>50</v>
          </cell>
          <cell r="J252">
            <v>50</v>
          </cell>
          <cell r="K252" t="str">
            <v>Nov</v>
          </cell>
          <cell r="L252">
            <v>2019</v>
          </cell>
          <cell r="M252" t="str">
            <v>NES</v>
          </cell>
          <cell r="N252" t="str">
            <v>MONTERREY</v>
          </cell>
          <cell r="O252" t="str">
            <v>TER</v>
          </cell>
          <cell r="P252">
            <v>43770</v>
          </cell>
          <cell r="Q252">
            <v>0</v>
          </cell>
          <cell r="R252">
            <v>0</v>
          </cell>
          <cell r="S252">
            <v>50</v>
          </cell>
          <cell r="T252">
            <v>0</v>
          </cell>
          <cell r="V252" t="str">
            <v>N</v>
          </cell>
          <cell r="W252" t="str">
            <v>NL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 t="str">
            <v>A</v>
          </cell>
          <cell r="BU252" t="str">
            <v>INT</v>
          </cell>
          <cell r="BV252">
            <v>3297</v>
          </cell>
          <cell r="BX252">
            <v>0</v>
          </cell>
          <cell r="CB252">
            <v>50</v>
          </cell>
          <cell r="CC252">
            <v>50</v>
          </cell>
          <cell r="CD252">
            <v>50</v>
          </cell>
          <cell r="CL252">
            <v>0</v>
          </cell>
          <cell r="CM252">
            <v>0</v>
          </cell>
          <cell r="CN252">
            <v>2019</v>
          </cell>
        </row>
        <row r="253">
          <cell r="A253">
            <v>1</v>
          </cell>
          <cell r="B253">
            <v>11</v>
          </cell>
          <cell r="D253">
            <v>2937</v>
          </cell>
          <cell r="F253" t="str">
            <v>Biomasa II</v>
          </cell>
          <cell r="H253" t="str">
            <v>BIO</v>
          </cell>
          <cell r="I253">
            <v>50</v>
          </cell>
          <cell r="J253">
            <v>50</v>
          </cell>
          <cell r="K253" t="str">
            <v>Nov</v>
          </cell>
          <cell r="L253">
            <v>2020</v>
          </cell>
          <cell r="M253" t="str">
            <v>CEN</v>
          </cell>
          <cell r="N253" t="str">
            <v>CENTRAL</v>
          </cell>
          <cell r="O253" t="str">
            <v>TER</v>
          </cell>
          <cell r="P253">
            <v>44136</v>
          </cell>
          <cell r="Q253">
            <v>0</v>
          </cell>
          <cell r="R253">
            <v>0</v>
          </cell>
          <cell r="S253">
            <v>50</v>
          </cell>
          <cell r="T253">
            <v>0</v>
          </cell>
          <cell r="V253" t="str">
            <v>S</v>
          </cell>
          <cell r="W253" t="str">
            <v>DF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 t="str">
            <v>A</v>
          </cell>
          <cell r="BU253" t="str">
            <v>INT</v>
          </cell>
          <cell r="BV253">
            <v>2937</v>
          </cell>
          <cell r="BX253">
            <v>0</v>
          </cell>
          <cell r="BZ253">
            <v>0</v>
          </cell>
          <cell r="CB253">
            <v>50</v>
          </cell>
          <cell r="CC253">
            <v>50</v>
          </cell>
          <cell r="CD253">
            <v>50</v>
          </cell>
          <cell r="CL253">
            <v>0</v>
          </cell>
          <cell r="CM253">
            <v>0</v>
          </cell>
          <cell r="CN253">
            <v>2020</v>
          </cell>
        </row>
        <row r="254">
          <cell r="A254">
            <v>1</v>
          </cell>
          <cell r="B254">
            <v>11</v>
          </cell>
          <cell r="D254">
            <v>2217</v>
          </cell>
          <cell r="F254" t="str">
            <v>Biomasa III</v>
          </cell>
          <cell r="H254" t="str">
            <v>BIO</v>
          </cell>
          <cell r="I254">
            <v>50</v>
          </cell>
          <cell r="J254">
            <v>50</v>
          </cell>
          <cell r="K254" t="str">
            <v>Nov</v>
          </cell>
          <cell r="L254">
            <v>2022</v>
          </cell>
          <cell r="M254" t="str">
            <v>OCC</v>
          </cell>
          <cell r="N254" t="str">
            <v>GUADALAJA</v>
          </cell>
          <cell r="O254" t="str">
            <v>TER</v>
          </cell>
          <cell r="P254">
            <v>44866</v>
          </cell>
          <cell r="Q254">
            <v>0</v>
          </cell>
          <cell r="R254">
            <v>0</v>
          </cell>
          <cell r="S254">
            <v>50</v>
          </cell>
          <cell r="T254">
            <v>0</v>
          </cell>
          <cell r="V254" t="str">
            <v>S</v>
          </cell>
          <cell r="W254" t="str">
            <v>JAL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 t="str">
            <v>A</v>
          </cell>
          <cell r="BU254" t="str">
            <v>INT</v>
          </cell>
          <cell r="BV254">
            <v>2217</v>
          </cell>
          <cell r="BX254">
            <v>0</v>
          </cell>
          <cell r="CB254">
            <v>50</v>
          </cell>
          <cell r="CC254">
            <v>50</v>
          </cell>
          <cell r="CD254">
            <v>50</v>
          </cell>
          <cell r="CL254">
            <v>0</v>
          </cell>
          <cell r="CM254">
            <v>0</v>
          </cell>
          <cell r="CN254">
            <v>2022</v>
          </cell>
        </row>
        <row r="255">
          <cell r="A255">
            <v>1</v>
          </cell>
          <cell r="B255">
            <v>11</v>
          </cell>
          <cell r="D255">
            <v>1137</v>
          </cell>
          <cell r="F255" t="str">
            <v>Biomasa IV</v>
          </cell>
          <cell r="H255" t="str">
            <v>BIO</v>
          </cell>
          <cell r="I255">
            <v>50</v>
          </cell>
          <cell r="J255">
            <v>50</v>
          </cell>
          <cell r="K255" t="str">
            <v>Nov</v>
          </cell>
          <cell r="L255">
            <v>2025</v>
          </cell>
          <cell r="M255" t="str">
            <v>ORI</v>
          </cell>
          <cell r="N255" t="str">
            <v>VERACRUZ</v>
          </cell>
          <cell r="O255" t="str">
            <v>TER</v>
          </cell>
          <cell r="P255">
            <v>45962</v>
          </cell>
          <cell r="Q255">
            <v>0</v>
          </cell>
          <cell r="R255">
            <v>0</v>
          </cell>
          <cell r="S255">
            <v>50</v>
          </cell>
          <cell r="T255">
            <v>0</v>
          </cell>
          <cell r="V255" t="str">
            <v>S</v>
          </cell>
          <cell r="W255" t="str">
            <v>VER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 t="str">
            <v>A</v>
          </cell>
          <cell r="BU255" t="str">
            <v>INT</v>
          </cell>
          <cell r="BV255">
            <v>1137</v>
          </cell>
          <cell r="BX255">
            <v>0</v>
          </cell>
          <cell r="CB255">
            <v>50</v>
          </cell>
          <cell r="CC255">
            <v>50</v>
          </cell>
          <cell r="CD255">
            <v>50</v>
          </cell>
          <cell r="CL255">
            <v>0</v>
          </cell>
          <cell r="CM255">
            <v>0</v>
          </cell>
          <cell r="CN255">
            <v>2025</v>
          </cell>
        </row>
        <row r="256">
          <cell r="A256">
            <v>1</v>
          </cell>
          <cell r="B256">
            <v>11</v>
          </cell>
          <cell r="D256">
            <v>57</v>
          </cell>
          <cell r="F256" t="str">
            <v>Biomasa V</v>
          </cell>
          <cell r="H256" t="str">
            <v>BIO</v>
          </cell>
          <cell r="I256">
            <v>50</v>
          </cell>
          <cell r="J256">
            <v>50</v>
          </cell>
          <cell r="K256" t="str">
            <v>Nov</v>
          </cell>
          <cell r="L256">
            <v>2028</v>
          </cell>
          <cell r="M256" t="str">
            <v>NES</v>
          </cell>
          <cell r="N256" t="str">
            <v>MONTERREY</v>
          </cell>
          <cell r="O256" t="str">
            <v>TER</v>
          </cell>
          <cell r="P256">
            <v>47058</v>
          </cell>
          <cell r="Q256">
            <v>0</v>
          </cell>
          <cell r="R256">
            <v>0</v>
          </cell>
          <cell r="S256">
            <v>50</v>
          </cell>
          <cell r="T256">
            <v>0</v>
          </cell>
          <cell r="V256" t="str">
            <v>S</v>
          </cell>
          <cell r="W256" t="str">
            <v>JAL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 t="str">
            <v>A</v>
          </cell>
          <cell r="BU256" t="str">
            <v>INT</v>
          </cell>
          <cell r="BV256">
            <v>57</v>
          </cell>
          <cell r="BX256">
            <v>0</v>
          </cell>
          <cell r="CB256">
            <v>50</v>
          </cell>
          <cell r="CC256">
            <v>50</v>
          </cell>
          <cell r="CD256">
            <v>50</v>
          </cell>
          <cell r="CL256">
            <v>0</v>
          </cell>
          <cell r="CM256">
            <v>0</v>
          </cell>
          <cell r="CN256">
            <v>2028</v>
          </cell>
        </row>
        <row r="257">
          <cell r="A257">
            <v>1</v>
          </cell>
          <cell r="B257">
            <v>9</v>
          </cell>
          <cell r="D257">
            <v>3357</v>
          </cell>
          <cell r="F257" t="str">
            <v>Mini Hidro I</v>
          </cell>
          <cell r="H257" t="str">
            <v>HID</v>
          </cell>
          <cell r="I257">
            <v>50</v>
          </cell>
          <cell r="J257">
            <v>50</v>
          </cell>
          <cell r="K257" t="str">
            <v>Sep</v>
          </cell>
          <cell r="L257">
            <v>2019</v>
          </cell>
          <cell r="M257" t="str">
            <v>ORI</v>
          </cell>
          <cell r="N257" t="str">
            <v>GRIJALVA</v>
          </cell>
          <cell r="O257" t="str">
            <v>HID</v>
          </cell>
          <cell r="P257">
            <v>43709</v>
          </cell>
          <cell r="Q257">
            <v>0</v>
          </cell>
          <cell r="R257">
            <v>0</v>
          </cell>
          <cell r="S257">
            <v>50</v>
          </cell>
          <cell r="T257">
            <v>0</v>
          </cell>
          <cell r="V257" t="str">
            <v>S</v>
          </cell>
          <cell r="W257" t="str">
            <v>CHIAP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 t="str">
            <v>A</v>
          </cell>
          <cell r="BU257" t="str">
            <v>INT</v>
          </cell>
          <cell r="BV257">
            <v>3357</v>
          </cell>
          <cell r="BX257">
            <v>0</v>
          </cell>
          <cell r="BZ257">
            <v>0</v>
          </cell>
          <cell r="CB257">
            <v>50</v>
          </cell>
          <cell r="CC257">
            <v>50</v>
          </cell>
          <cell r="CD257">
            <v>50</v>
          </cell>
          <cell r="CL257">
            <v>0</v>
          </cell>
          <cell r="CM257">
            <v>0</v>
          </cell>
          <cell r="CN257">
            <v>2019</v>
          </cell>
        </row>
        <row r="258">
          <cell r="A258">
            <v>1</v>
          </cell>
          <cell r="B258">
            <v>9</v>
          </cell>
          <cell r="D258">
            <v>2997</v>
          </cell>
          <cell r="F258" t="str">
            <v>Mini Hidro II</v>
          </cell>
          <cell r="H258" t="str">
            <v>HID</v>
          </cell>
          <cell r="I258">
            <v>50</v>
          </cell>
          <cell r="J258">
            <v>50</v>
          </cell>
          <cell r="K258" t="str">
            <v>Sep</v>
          </cell>
          <cell r="L258">
            <v>2020</v>
          </cell>
          <cell r="M258" t="str">
            <v>OCC</v>
          </cell>
          <cell r="N258" t="str">
            <v>GUADALAJA</v>
          </cell>
          <cell r="O258" t="str">
            <v>HID</v>
          </cell>
          <cell r="P258">
            <v>44075</v>
          </cell>
          <cell r="Q258">
            <v>0</v>
          </cell>
          <cell r="R258">
            <v>0</v>
          </cell>
          <cell r="S258">
            <v>50</v>
          </cell>
          <cell r="T258">
            <v>0</v>
          </cell>
          <cell r="V258" t="str">
            <v>S</v>
          </cell>
          <cell r="W258" t="str">
            <v>JAL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 t="str">
            <v>A</v>
          </cell>
          <cell r="BU258" t="str">
            <v>INT</v>
          </cell>
          <cell r="BV258">
            <v>2997</v>
          </cell>
          <cell r="BX258">
            <v>0</v>
          </cell>
          <cell r="BZ258">
            <v>0</v>
          </cell>
          <cell r="CB258">
            <v>50</v>
          </cell>
          <cell r="CC258">
            <v>50</v>
          </cell>
          <cell r="CD258">
            <v>50</v>
          </cell>
          <cell r="CL258">
            <v>0</v>
          </cell>
          <cell r="CM258">
            <v>0</v>
          </cell>
          <cell r="CN258">
            <v>2020</v>
          </cell>
        </row>
        <row r="259">
          <cell r="A259">
            <v>1</v>
          </cell>
          <cell r="B259">
            <v>9</v>
          </cell>
          <cell r="D259">
            <v>2277</v>
          </cell>
          <cell r="F259" t="str">
            <v>Mini Hidro III</v>
          </cell>
          <cell r="H259" t="str">
            <v>HID</v>
          </cell>
          <cell r="I259">
            <v>50</v>
          </cell>
          <cell r="J259">
            <v>50</v>
          </cell>
          <cell r="K259" t="str">
            <v>Sep</v>
          </cell>
          <cell r="L259">
            <v>2022</v>
          </cell>
          <cell r="M259" t="str">
            <v>ORI</v>
          </cell>
          <cell r="N259" t="str">
            <v>VERACRUZ</v>
          </cell>
          <cell r="O259" t="str">
            <v>HID</v>
          </cell>
          <cell r="P259">
            <v>44805</v>
          </cell>
          <cell r="Q259">
            <v>0</v>
          </cell>
          <cell r="R259">
            <v>0</v>
          </cell>
          <cell r="S259">
            <v>50</v>
          </cell>
          <cell r="T259">
            <v>0</v>
          </cell>
          <cell r="V259" t="str">
            <v>S</v>
          </cell>
          <cell r="W259" t="str">
            <v>VER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 t="str">
            <v>A</v>
          </cell>
          <cell r="BU259" t="str">
            <v>INT</v>
          </cell>
          <cell r="BV259">
            <v>2277</v>
          </cell>
          <cell r="BX259">
            <v>0</v>
          </cell>
          <cell r="BZ259">
            <v>0</v>
          </cell>
          <cell r="CB259">
            <v>50</v>
          </cell>
          <cell r="CC259">
            <v>50</v>
          </cell>
          <cell r="CD259">
            <v>50</v>
          </cell>
          <cell r="CL259">
            <v>0</v>
          </cell>
          <cell r="CM259">
            <v>0</v>
          </cell>
          <cell r="CN259">
            <v>2022</v>
          </cell>
        </row>
        <row r="260">
          <cell r="A260">
            <v>1</v>
          </cell>
          <cell r="B260">
            <v>9</v>
          </cell>
          <cell r="D260">
            <v>1197</v>
          </cell>
          <cell r="F260" t="str">
            <v>Mini Hidro IV</v>
          </cell>
          <cell r="H260" t="str">
            <v>HID</v>
          </cell>
          <cell r="I260">
            <v>50</v>
          </cell>
          <cell r="J260">
            <v>50</v>
          </cell>
          <cell r="K260" t="str">
            <v>Sep</v>
          </cell>
          <cell r="L260">
            <v>2025</v>
          </cell>
          <cell r="M260" t="str">
            <v>ORI</v>
          </cell>
          <cell r="N260" t="str">
            <v>VERACRUZ</v>
          </cell>
          <cell r="O260" t="str">
            <v>HID</v>
          </cell>
          <cell r="P260">
            <v>45901</v>
          </cell>
          <cell r="Q260">
            <v>0</v>
          </cell>
          <cell r="R260">
            <v>0</v>
          </cell>
          <cell r="S260">
            <v>50</v>
          </cell>
          <cell r="T260">
            <v>0</v>
          </cell>
          <cell r="V260" t="str">
            <v>S</v>
          </cell>
          <cell r="W260" t="str">
            <v>VER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 t="str">
            <v>A</v>
          </cell>
          <cell r="BU260" t="str">
            <v>INT</v>
          </cell>
          <cell r="BV260">
            <v>1197</v>
          </cell>
          <cell r="BX260">
            <v>0</v>
          </cell>
          <cell r="BZ260">
            <v>0</v>
          </cell>
          <cell r="CB260">
            <v>50</v>
          </cell>
          <cell r="CC260">
            <v>50</v>
          </cell>
          <cell r="CD260">
            <v>50</v>
          </cell>
          <cell r="CL260">
            <v>0</v>
          </cell>
          <cell r="CM260">
            <v>0</v>
          </cell>
          <cell r="CN260">
            <v>2025</v>
          </cell>
        </row>
        <row r="261">
          <cell r="A261">
            <v>1</v>
          </cell>
          <cell r="B261">
            <v>9</v>
          </cell>
          <cell r="D261">
            <v>117</v>
          </cell>
          <cell r="F261" t="str">
            <v>Mini Hidro V</v>
          </cell>
          <cell r="H261" t="str">
            <v>HID</v>
          </cell>
          <cell r="I261">
            <v>50</v>
          </cell>
          <cell r="J261">
            <v>50</v>
          </cell>
          <cell r="K261" t="str">
            <v>Sep</v>
          </cell>
          <cell r="L261">
            <v>2028</v>
          </cell>
          <cell r="M261" t="str">
            <v>ORI</v>
          </cell>
          <cell r="N261" t="str">
            <v>VERACRUZ</v>
          </cell>
          <cell r="O261" t="str">
            <v>HID</v>
          </cell>
          <cell r="P261">
            <v>46997</v>
          </cell>
          <cell r="Q261">
            <v>0</v>
          </cell>
          <cell r="R261">
            <v>0</v>
          </cell>
          <cell r="S261">
            <v>50</v>
          </cell>
          <cell r="T261">
            <v>0</v>
          </cell>
          <cell r="V261" t="str">
            <v>S</v>
          </cell>
          <cell r="W261" t="str">
            <v>VER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 t="str">
            <v>A</v>
          </cell>
          <cell r="BU261" t="str">
            <v>INT</v>
          </cell>
          <cell r="BV261">
            <v>117</v>
          </cell>
          <cell r="BX261">
            <v>0</v>
          </cell>
          <cell r="BZ261">
            <v>0</v>
          </cell>
          <cell r="CB261">
            <v>50</v>
          </cell>
          <cell r="CC261">
            <v>50</v>
          </cell>
          <cell r="CD261">
            <v>50</v>
          </cell>
          <cell r="CL261">
            <v>0</v>
          </cell>
          <cell r="CM261">
            <v>0</v>
          </cell>
          <cell r="CN261">
            <v>2028</v>
          </cell>
        </row>
        <row r="262">
          <cell r="A262">
            <v>1</v>
          </cell>
          <cell r="B262">
            <v>12</v>
          </cell>
          <cell r="D262">
            <v>5427</v>
          </cell>
          <cell r="F262" t="str">
            <v>Ecopur SA de CV</v>
          </cell>
          <cell r="H262" t="str">
            <v>SOLAR</v>
          </cell>
          <cell r="I262">
            <v>3</v>
          </cell>
          <cell r="J262">
            <v>3</v>
          </cell>
          <cell r="K262" t="str">
            <v>Dic</v>
          </cell>
          <cell r="L262">
            <v>2013</v>
          </cell>
          <cell r="M262" t="str">
            <v>OCC</v>
          </cell>
          <cell r="N262" t="str">
            <v>SALAMANCA</v>
          </cell>
          <cell r="O262" t="str">
            <v>TER</v>
          </cell>
          <cell r="P262">
            <v>41609</v>
          </cell>
          <cell r="Q262">
            <v>0</v>
          </cell>
          <cell r="R262">
            <v>0</v>
          </cell>
          <cell r="S262">
            <v>3</v>
          </cell>
          <cell r="T262">
            <v>0</v>
          </cell>
          <cell r="V262" t="str">
            <v>S</v>
          </cell>
          <cell r="W262" t="str">
            <v>GUANAJUATO</v>
          </cell>
          <cell r="X262">
            <v>0.99999000000000005</v>
          </cell>
          <cell r="Y262">
            <v>0.99999000000000005</v>
          </cell>
          <cell r="Z262">
            <v>0.99999000000000005</v>
          </cell>
          <cell r="AA262">
            <v>0.99999000000000005</v>
          </cell>
          <cell r="AB262">
            <v>0.99999000000000005</v>
          </cell>
          <cell r="AC262">
            <v>0.99999000000000005</v>
          </cell>
          <cell r="AD262">
            <v>0.99999000000000005</v>
          </cell>
          <cell r="AE262">
            <v>0.99999000000000005</v>
          </cell>
          <cell r="AF262">
            <v>0.99999000000000005</v>
          </cell>
          <cell r="AG262">
            <v>0.99999000000000005</v>
          </cell>
          <cell r="AH262">
            <v>0.99999000000000005</v>
          </cell>
          <cell r="AI262">
            <v>0.99999000000000005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0.99999000000000005</v>
          </cell>
          <cell r="AW262">
            <v>0.99999000000000005</v>
          </cell>
          <cell r="AX262">
            <v>0.99999000000000005</v>
          </cell>
          <cell r="AY262">
            <v>0.99999000000000005</v>
          </cell>
          <cell r="AZ262">
            <v>0.99999000000000005</v>
          </cell>
          <cell r="BA262">
            <v>0.99999000000000005</v>
          </cell>
          <cell r="BB262">
            <v>0.99999000000000005</v>
          </cell>
          <cell r="BC262">
            <v>0.99999000000000005</v>
          </cell>
          <cell r="BD262">
            <v>0.99999000000000005</v>
          </cell>
          <cell r="BE262">
            <v>0.99999000000000005</v>
          </cell>
          <cell r="BF262">
            <v>0.99999000000000005</v>
          </cell>
          <cell r="BG262">
            <v>0.99999000000000005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 t="str">
            <v>A</v>
          </cell>
          <cell r="BU262" t="str">
            <v>INT</v>
          </cell>
          <cell r="BV262">
            <v>5427</v>
          </cell>
          <cell r="BZ262">
            <v>1.2000000000000002</v>
          </cell>
          <cell r="CB262">
            <v>3</v>
          </cell>
          <cell r="CC262">
            <v>3</v>
          </cell>
          <cell r="CD262">
            <v>3</v>
          </cell>
          <cell r="CL262">
            <v>0</v>
          </cell>
          <cell r="CM262">
            <v>0</v>
          </cell>
          <cell r="CN262">
            <v>2013</v>
          </cell>
        </row>
        <row r="263">
          <cell r="A263">
            <v>1</v>
          </cell>
          <cell r="B263">
            <v>12</v>
          </cell>
          <cell r="D263">
            <v>5427</v>
          </cell>
          <cell r="F263" t="str">
            <v>Enercity alfa SA de CV</v>
          </cell>
          <cell r="H263" t="str">
            <v>SOLAR</v>
          </cell>
          <cell r="I263">
            <v>1.5</v>
          </cell>
          <cell r="J263">
            <v>1.5</v>
          </cell>
          <cell r="K263" t="str">
            <v>Dic</v>
          </cell>
          <cell r="L263">
            <v>2013</v>
          </cell>
          <cell r="M263" t="str">
            <v>OCC</v>
          </cell>
          <cell r="N263" t="str">
            <v>SALAMANCA</v>
          </cell>
          <cell r="O263" t="str">
            <v>TER</v>
          </cell>
          <cell r="P263">
            <v>41609</v>
          </cell>
          <cell r="Q263">
            <v>0</v>
          </cell>
          <cell r="R263">
            <v>0</v>
          </cell>
          <cell r="S263">
            <v>1.5</v>
          </cell>
          <cell r="T263">
            <v>0</v>
          </cell>
          <cell r="V263" t="str">
            <v>S</v>
          </cell>
          <cell r="W263" t="str">
            <v>GUANAJUATO</v>
          </cell>
          <cell r="X263">
            <v>0.99999000000000005</v>
          </cell>
          <cell r="Y263">
            <v>0.99999000000000005</v>
          </cell>
          <cell r="Z263">
            <v>0.99999000000000005</v>
          </cell>
          <cell r="AA263">
            <v>0.99999000000000005</v>
          </cell>
          <cell r="AB263">
            <v>0.99999000000000005</v>
          </cell>
          <cell r="AC263">
            <v>0.99999000000000005</v>
          </cell>
          <cell r="AD263">
            <v>0.99999000000000005</v>
          </cell>
          <cell r="AE263">
            <v>0.99999000000000005</v>
          </cell>
          <cell r="AF263">
            <v>0.99999000000000005</v>
          </cell>
          <cell r="AG263">
            <v>0.99999000000000005</v>
          </cell>
          <cell r="AH263">
            <v>0.99999000000000005</v>
          </cell>
          <cell r="AI263">
            <v>0.99999000000000005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0.99999000000000005</v>
          </cell>
          <cell r="AW263">
            <v>0.99999000000000005</v>
          </cell>
          <cell r="AX263">
            <v>0.99999000000000005</v>
          </cell>
          <cell r="AY263">
            <v>0.99999000000000005</v>
          </cell>
          <cell r="AZ263">
            <v>0.99999000000000005</v>
          </cell>
          <cell r="BA263">
            <v>0.99999000000000005</v>
          </cell>
          <cell r="BB263">
            <v>0.99999000000000005</v>
          </cell>
          <cell r="BC263">
            <v>0.99999000000000005</v>
          </cell>
          <cell r="BD263">
            <v>0.99999000000000005</v>
          </cell>
          <cell r="BE263">
            <v>0.99999000000000005</v>
          </cell>
          <cell r="BF263">
            <v>0.99999000000000005</v>
          </cell>
          <cell r="BG263">
            <v>0.99999000000000005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 t="str">
            <v>A</v>
          </cell>
          <cell r="BU263" t="str">
            <v>INT</v>
          </cell>
          <cell r="BV263">
            <v>5427</v>
          </cell>
          <cell r="BZ263">
            <v>0.60000000000000009</v>
          </cell>
          <cell r="CB263">
            <v>1.5</v>
          </cell>
          <cell r="CC263">
            <v>1.5</v>
          </cell>
          <cell r="CD263">
            <v>1.5</v>
          </cell>
          <cell r="CL263">
            <v>0</v>
          </cell>
          <cell r="CM263">
            <v>0</v>
          </cell>
          <cell r="CN263">
            <v>2013</v>
          </cell>
        </row>
        <row r="264">
          <cell r="A264">
            <v>1</v>
          </cell>
          <cell r="B264">
            <v>9</v>
          </cell>
          <cell r="D264">
            <v>4437</v>
          </cell>
          <cell r="F264" t="str">
            <v>Grupo Celanese S de RL de CV, com cangrejera</v>
          </cell>
          <cell r="H264" t="str">
            <v>NGL</v>
          </cell>
          <cell r="I264">
            <v>5</v>
          </cell>
          <cell r="J264">
            <v>5</v>
          </cell>
          <cell r="K264" t="str">
            <v>Sep</v>
          </cell>
          <cell r="L264">
            <v>2016</v>
          </cell>
          <cell r="M264" t="str">
            <v>ORI</v>
          </cell>
          <cell r="N264" t="str">
            <v>VERACRUZ</v>
          </cell>
          <cell r="O264" t="str">
            <v>TER</v>
          </cell>
          <cell r="P264">
            <v>42614</v>
          </cell>
          <cell r="Q264">
            <v>0</v>
          </cell>
          <cell r="R264">
            <v>0</v>
          </cell>
          <cell r="S264">
            <v>5</v>
          </cell>
          <cell r="T264">
            <v>0</v>
          </cell>
          <cell r="V264" t="str">
            <v>S</v>
          </cell>
          <cell r="W264" t="str">
            <v>VER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 t="str">
            <v>A</v>
          </cell>
          <cell r="BU264" t="str">
            <v>INT</v>
          </cell>
          <cell r="BV264">
            <v>4437</v>
          </cell>
          <cell r="BX264">
            <v>0</v>
          </cell>
          <cell r="CB264">
            <v>5</v>
          </cell>
          <cell r="CC264">
            <v>5</v>
          </cell>
          <cell r="CD264">
            <v>5</v>
          </cell>
          <cell r="CL264">
            <v>0</v>
          </cell>
          <cell r="CM264">
            <v>0</v>
          </cell>
          <cell r="CN264">
            <v>2016</v>
          </cell>
        </row>
        <row r="265">
          <cell r="A265">
            <v>1</v>
          </cell>
          <cell r="B265">
            <v>4</v>
          </cell>
          <cell r="D265">
            <v>5307</v>
          </cell>
          <cell r="F265" t="str">
            <v>De acero power  SAPI de CV</v>
          </cell>
          <cell r="H265" t="str">
            <v>CC</v>
          </cell>
          <cell r="I265">
            <v>70</v>
          </cell>
          <cell r="J265">
            <v>70</v>
          </cell>
          <cell r="K265" t="str">
            <v>Abr</v>
          </cell>
          <cell r="L265">
            <v>2014</v>
          </cell>
          <cell r="M265" t="str">
            <v>NES</v>
          </cell>
          <cell r="N265" t="str">
            <v>CANANEA</v>
          </cell>
          <cell r="O265" t="str">
            <v>TER</v>
          </cell>
          <cell r="P265">
            <v>41730</v>
          </cell>
          <cell r="Q265">
            <v>0</v>
          </cell>
          <cell r="R265">
            <v>0</v>
          </cell>
          <cell r="S265">
            <v>70</v>
          </cell>
          <cell r="T265">
            <v>0</v>
          </cell>
          <cell r="V265" t="str">
            <v>N</v>
          </cell>
          <cell r="W265" t="str">
            <v>TAMS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 t="str">
            <v>A</v>
          </cell>
          <cell r="BU265" t="str">
            <v>INT</v>
          </cell>
          <cell r="BV265">
            <v>5307</v>
          </cell>
          <cell r="BX265">
            <v>0</v>
          </cell>
          <cell r="BZ265">
            <v>0</v>
          </cell>
          <cell r="CB265">
            <v>70</v>
          </cell>
          <cell r="CC265">
            <v>70</v>
          </cell>
          <cell r="CD265">
            <v>70</v>
          </cell>
          <cell r="CL265">
            <v>0</v>
          </cell>
          <cell r="CM265">
            <v>0</v>
          </cell>
          <cell r="CN265">
            <v>2014</v>
          </cell>
        </row>
        <row r="266">
          <cell r="A266">
            <v>1</v>
          </cell>
          <cell r="B266">
            <v>11</v>
          </cell>
          <cell r="D266">
            <v>4377</v>
          </cell>
          <cell r="F266" t="str">
            <v>Santa Rosalía C. Binario</v>
          </cell>
          <cell r="H266" t="str">
            <v>GEO</v>
          </cell>
          <cell r="I266">
            <v>1.5</v>
          </cell>
          <cell r="J266">
            <v>1.5</v>
          </cell>
          <cell r="K266" t="str">
            <v>Nov</v>
          </cell>
          <cell r="L266">
            <v>2016</v>
          </cell>
          <cell r="M266" t="str">
            <v>AIS</v>
          </cell>
          <cell r="N266" t="str">
            <v>AIS</v>
          </cell>
          <cell r="O266" t="str">
            <v>TER</v>
          </cell>
          <cell r="P266">
            <v>42675</v>
          </cell>
          <cell r="Q266">
            <v>8.5500000000000007E-2</v>
          </cell>
          <cell r="R266">
            <v>0</v>
          </cell>
          <cell r="S266">
            <v>1.4145000000000001</v>
          </cell>
          <cell r="T266">
            <v>0</v>
          </cell>
          <cell r="V266" t="str">
            <v>N</v>
          </cell>
          <cell r="W266" t="str">
            <v>BC</v>
          </cell>
          <cell r="X266">
            <v>0.99999000000000005</v>
          </cell>
          <cell r="Y266">
            <v>0.99999000000000005</v>
          </cell>
          <cell r="Z266">
            <v>0.99999000000000005</v>
          </cell>
          <cell r="AA266">
            <v>0.99999000000000005</v>
          </cell>
          <cell r="AB266">
            <v>0.99999000000000005</v>
          </cell>
          <cell r="AC266">
            <v>0.99999000000000005</v>
          </cell>
          <cell r="AD266">
            <v>0.99999000000000005</v>
          </cell>
          <cell r="AE266">
            <v>0.99999000000000005</v>
          </cell>
          <cell r="AF266">
            <v>0.99999000000000005</v>
          </cell>
          <cell r="AG266">
            <v>0.99999000000000005</v>
          </cell>
          <cell r="AH266">
            <v>0.99999000000000005</v>
          </cell>
          <cell r="AI266">
            <v>0.99999000000000005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0.99999000000000005</v>
          </cell>
          <cell r="AW266">
            <v>0.99999000000000005</v>
          </cell>
          <cell r="AX266">
            <v>0.99999000000000005</v>
          </cell>
          <cell r="AY266">
            <v>0.99999000000000005</v>
          </cell>
          <cell r="AZ266">
            <v>0.99999000000000005</v>
          </cell>
          <cell r="BA266">
            <v>0.99999000000000005</v>
          </cell>
          <cell r="BB266">
            <v>0.99999000000000005</v>
          </cell>
          <cell r="BC266">
            <v>0.99999000000000005</v>
          </cell>
          <cell r="BD266">
            <v>0.99999000000000005</v>
          </cell>
          <cell r="BE266">
            <v>0.99999000000000005</v>
          </cell>
          <cell r="BF266">
            <v>0.99999000000000005</v>
          </cell>
          <cell r="BG266">
            <v>0.99999000000000005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 t="str">
            <v>PEE</v>
          </cell>
          <cell r="BU266" t="str">
            <v>AIS</v>
          </cell>
          <cell r="BV266">
            <v>4377</v>
          </cell>
          <cell r="CB266">
            <v>1.5</v>
          </cell>
          <cell r="CC266">
            <v>1.5</v>
          </cell>
          <cell r="CD266">
            <v>1.5</v>
          </cell>
          <cell r="CL266">
            <v>8.5500000000000007E-2</v>
          </cell>
          <cell r="CM266">
            <v>8.5500000000000007E-2</v>
          </cell>
          <cell r="CN266">
            <v>2016</v>
          </cell>
        </row>
        <row r="267">
          <cell r="A267">
            <v>1</v>
          </cell>
          <cell r="B267">
            <v>12</v>
          </cell>
          <cell r="D267">
            <v>-354933</v>
          </cell>
          <cell r="F267" t="str">
            <v>Sky EPS Supply</v>
          </cell>
          <cell r="H267" t="str">
            <v>CI</v>
          </cell>
          <cell r="I267">
            <v>10</v>
          </cell>
          <cell r="J267">
            <v>10</v>
          </cell>
          <cell r="K267" t="str">
            <v>Dic</v>
          </cell>
          <cell r="L267">
            <v>3014</v>
          </cell>
          <cell r="M267" t="str">
            <v>ORI</v>
          </cell>
          <cell r="N267" t="str">
            <v>PUEBLA</v>
          </cell>
          <cell r="O267" t="str">
            <v>TER</v>
          </cell>
          <cell r="P267">
            <v>407216</v>
          </cell>
          <cell r="Q267">
            <v>0</v>
          </cell>
          <cell r="R267">
            <v>0</v>
          </cell>
          <cell r="S267">
            <v>10</v>
          </cell>
          <cell r="T267">
            <v>0</v>
          </cell>
          <cell r="V267" t="str">
            <v>S</v>
          </cell>
          <cell r="W267" t="str">
            <v>PUE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 t="str">
            <v>A</v>
          </cell>
          <cell r="BU267" t="str">
            <v>INT</v>
          </cell>
          <cell r="BV267">
            <v>-354933</v>
          </cell>
          <cell r="BX267">
            <v>0</v>
          </cell>
          <cell r="BY267">
            <v>0</v>
          </cell>
          <cell r="CB267">
            <v>10</v>
          </cell>
          <cell r="CC267">
            <v>10</v>
          </cell>
          <cell r="CD267">
            <v>10</v>
          </cell>
          <cell r="CL267">
            <v>0</v>
          </cell>
          <cell r="CM267">
            <v>0</v>
          </cell>
          <cell r="CN267">
            <v>3014</v>
          </cell>
        </row>
        <row r="268">
          <cell r="A268">
            <v>1</v>
          </cell>
          <cell r="B268">
            <v>9</v>
          </cell>
          <cell r="D268">
            <v>1197</v>
          </cell>
          <cell r="F268" t="str">
            <v>Energía Eólica VII</v>
          </cell>
          <cell r="H268" t="str">
            <v>EOL</v>
          </cell>
          <cell r="I268">
            <v>100</v>
          </cell>
          <cell r="J268">
            <v>100</v>
          </cell>
          <cell r="K268" t="str">
            <v>Sep</v>
          </cell>
          <cell r="L268">
            <v>2025</v>
          </cell>
          <cell r="M268" t="str">
            <v>ORI</v>
          </cell>
          <cell r="N268" t="str">
            <v>TEMASCAL</v>
          </cell>
          <cell r="O268" t="str">
            <v>EOL</v>
          </cell>
          <cell r="P268">
            <v>45901</v>
          </cell>
          <cell r="Q268">
            <v>0</v>
          </cell>
          <cell r="R268">
            <v>0</v>
          </cell>
          <cell r="S268">
            <v>10</v>
          </cell>
          <cell r="T268">
            <v>0</v>
          </cell>
          <cell r="V268" t="str">
            <v>S</v>
          </cell>
          <cell r="W268" t="str">
            <v>OAX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 t="str">
            <v>A</v>
          </cell>
          <cell r="BU268" t="str">
            <v>INT</v>
          </cell>
          <cell r="BV268">
            <v>1197</v>
          </cell>
          <cell r="BX268">
            <v>0</v>
          </cell>
          <cell r="BY268">
            <v>0.9</v>
          </cell>
          <cell r="BZ268">
            <v>90</v>
          </cell>
          <cell r="CB268">
            <v>100</v>
          </cell>
          <cell r="CC268">
            <v>100</v>
          </cell>
          <cell r="CD268">
            <v>100</v>
          </cell>
          <cell r="CL268">
            <v>0</v>
          </cell>
          <cell r="CM268">
            <v>0</v>
          </cell>
          <cell r="CN268">
            <v>2025</v>
          </cell>
        </row>
        <row r="269">
          <cell r="A269">
            <v>1</v>
          </cell>
          <cell r="B269">
            <v>11</v>
          </cell>
          <cell r="D269">
            <v>5097</v>
          </cell>
          <cell r="F269" t="str">
            <v>Energía San Luis de la Paz</v>
          </cell>
          <cell r="H269" t="str">
            <v>CC</v>
          </cell>
          <cell r="I269">
            <v>205</v>
          </cell>
          <cell r="J269">
            <v>205</v>
          </cell>
          <cell r="K269" t="str">
            <v>Nov</v>
          </cell>
          <cell r="L269">
            <v>2014</v>
          </cell>
          <cell r="M269" t="str">
            <v>OCC</v>
          </cell>
          <cell r="N269" t="str">
            <v>SALAMANCA</v>
          </cell>
          <cell r="O269" t="str">
            <v>TER</v>
          </cell>
          <cell r="P269">
            <v>41944</v>
          </cell>
          <cell r="Q269">
            <v>0</v>
          </cell>
          <cell r="R269">
            <v>0</v>
          </cell>
          <cell r="S269">
            <v>205</v>
          </cell>
          <cell r="T269">
            <v>0</v>
          </cell>
          <cell r="V269" t="str">
            <v>S</v>
          </cell>
          <cell r="W269" t="str">
            <v>GTO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 t="str">
            <v>A</v>
          </cell>
          <cell r="BU269" t="str">
            <v>INT</v>
          </cell>
          <cell r="BV269">
            <v>5097</v>
          </cell>
          <cell r="BX269">
            <v>0</v>
          </cell>
          <cell r="CB269">
            <v>205</v>
          </cell>
          <cell r="CC269">
            <v>205</v>
          </cell>
          <cell r="CD269">
            <v>205</v>
          </cell>
          <cell r="CL269">
            <v>0</v>
          </cell>
          <cell r="CM269">
            <v>0</v>
          </cell>
          <cell r="CN269">
            <v>2014</v>
          </cell>
        </row>
        <row r="270">
          <cell r="A270">
            <v>1</v>
          </cell>
          <cell r="B270">
            <v>9</v>
          </cell>
          <cell r="D270">
            <v>837</v>
          </cell>
          <cell r="F270" t="str">
            <v>Energía Eólica VIII</v>
          </cell>
          <cell r="H270" t="str">
            <v>EOL</v>
          </cell>
          <cell r="I270">
            <v>100</v>
          </cell>
          <cell r="J270">
            <v>100</v>
          </cell>
          <cell r="K270" t="str">
            <v>Sep</v>
          </cell>
          <cell r="L270">
            <v>2026</v>
          </cell>
          <cell r="M270" t="str">
            <v>ORI</v>
          </cell>
          <cell r="N270" t="str">
            <v>TEMASCAL</v>
          </cell>
          <cell r="O270" t="str">
            <v>EOL</v>
          </cell>
          <cell r="P270">
            <v>46266</v>
          </cell>
          <cell r="Q270">
            <v>0</v>
          </cell>
          <cell r="R270">
            <v>0</v>
          </cell>
          <cell r="S270">
            <v>10</v>
          </cell>
          <cell r="T270">
            <v>0</v>
          </cell>
          <cell r="V270" t="str">
            <v>S</v>
          </cell>
          <cell r="W270" t="str">
            <v>OAX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 t="str">
            <v>A</v>
          </cell>
          <cell r="BU270" t="str">
            <v>INT</v>
          </cell>
          <cell r="BV270">
            <v>837</v>
          </cell>
          <cell r="BX270">
            <v>0</v>
          </cell>
          <cell r="BY270">
            <v>0.9</v>
          </cell>
          <cell r="BZ270">
            <v>90</v>
          </cell>
          <cell r="CB270">
            <v>100</v>
          </cell>
          <cell r="CC270">
            <v>100</v>
          </cell>
          <cell r="CD270">
            <v>100</v>
          </cell>
          <cell r="CL270">
            <v>0</v>
          </cell>
          <cell r="CM270">
            <v>0</v>
          </cell>
          <cell r="CN270">
            <v>2026</v>
          </cell>
        </row>
        <row r="271">
          <cell r="A271">
            <v>1</v>
          </cell>
          <cell r="B271">
            <v>9</v>
          </cell>
          <cell r="D271">
            <v>477</v>
          </cell>
          <cell r="F271" t="str">
            <v>Energía Eólica IX</v>
          </cell>
          <cell r="H271" t="str">
            <v>EOL</v>
          </cell>
          <cell r="I271">
            <v>200</v>
          </cell>
          <cell r="J271">
            <v>200</v>
          </cell>
          <cell r="K271" t="str">
            <v>Sep</v>
          </cell>
          <cell r="L271">
            <v>2027</v>
          </cell>
          <cell r="M271" t="str">
            <v>ORI</v>
          </cell>
          <cell r="N271" t="str">
            <v>TEMASCAL</v>
          </cell>
          <cell r="O271" t="str">
            <v>EOL</v>
          </cell>
          <cell r="P271">
            <v>46631</v>
          </cell>
          <cell r="Q271">
            <v>0</v>
          </cell>
          <cell r="R271">
            <v>0</v>
          </cell>
          <cell r="S271">
            <v>20</v>
          </cell>
          <cell r="T271">
            <v>0</v>
          </cell>
          <cell r="V271" t="str">
            <v>S</v>
          </cell>
          <cell r="W271" t="str">
            <v>OAX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 t="str">
            <v>A</v>
          </cell>
          <cell r="BU271" t="str">
            <v>INT</v>
          </cell>
          <cell r="BV271">
            <v>477</v>
          </cell>
          <cell r="BX271">
            <v>0</v>
          </cell>
          <cell r="BY271">
            <v>0.9</v>
          </cell>
          <cell r="BZ271">
            <v>180</v>
          </cell>
          <cell r="CB271">
            <v>200</v>
          </cell>
          <cell r="CC271">
            <v>200</v>
          </cell>
          <cell r="CD271">
            <v>200</v>
          </cell>
          <cell r="CL271">
            <v>0</v>
          </cell>
          <cell r="CM271">
            <v>0</v>
          </cell>
          <cell r="CN271">
            <v>2027</v>
          </cell>
        </row>
        <row r="272">
          <cell r="A272">
            <v>1</v>
          </cell>
          <cell r="B272">
            <v>5</v>
          </cell>
          <cell r="D272">
            <v>-483</v>
          </cell>
          <cell r="F272" t="str">
            <v>Fotovoltaico Mexicali</v>
          </cell>
          <cell r="G272" t="str">
            <v>NUEVO</v>
          </cell>
          <cell r="H272" t="str">
            <v>SOLAR</v>
          </cell>
          <cell r="I272">
            <v>0</v>
          </cell>
          <cell r="J272">
            <v>0</v>
          </cell>
          <cell r="K272" t="str">
            <v>May</v>
          </cell>
          <cell r="L272">
            <v>2030</v>
          </cell>
          <cell r="M272" t="str">
            <v>BC</v>
          </cell>
          <cell r="N272" t="str">
            <v>MEXICALI</v>
          </cell>
          <cell r="O272" t="str">
            <v>TER</v>
          </cell>
          <cell r="P272">
            <v>47604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V272" t="str">
            <v>N</v>
          </cell>
          <cell r="W272" t="str">
            <v>BC</v>
          </cell>
          <cell r="X272">
            <v>0.99999000000000005</v>
          </cell>
          <cell r="Y272">
            <v>0.99999000000000005</v>
          </cell>
          <cell r="Z272">
            <v>0.99999000000000005</v>
          </cell>
          <cell r="AA272">
            <v>0.99999000000000005</v>
          </cell>
          <cell r="AB272">
            <v>0.99999000000000005</v>
          </cell>
          <cell r="AC272">
            <v>0.99999000000000005</v>
          </cell>
          <cell r="AD272">
            <v>0.99999000000000005</v>
          </cell>
          <cell r="AE272">
            <v>0.99999000000000005</v>
          </cell>
          <cell r="AF272">
            <v>0.99999000000000005</v>
          </cell>
          <cell r="AG272">
            <v>0.99999000000000005</v>
          </cell>
          <cell r="AH272">
            <v>0.99999000000000005</v>
          </cell>
          <cell r="AI272">
            <v>0.99999000000000005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0.99999000000000005</v>
          </cell>
          <cell r="AW272">
            <v>0.99999000000000005</v>
          </cell>
          <cell r="AX272">
            <v>0.99999000000000005</v>
          </cell>
          <cell r="AY272">
            <v>0.99999000000000005</v>
          </cell>
          <cell r="AZ272">
            <v>0.99999000000000005</v>
          </cell>
          <cell r="BA272">
            <v>0.99999000000000005</v>
          </cell>
          <cell r="BB272">
            <v>0.99999000000000005</v>
          </cell>
          <cell r="BC272">
            <v>0.99999000000000005</v>
          </cell>
          <cell r="BD272">
            <v>0.99999000000000005</v>
          </cell>
          <cell r="BE272">
            <v>0.99999000000000005</v>
          </cell>
          <cell r="BF272">
            <v>0.99999000000000005</v>
          </cell>
          <cell r="BG272">
            <v>0.99999000000000005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 t="str">
            <v>PEE</v>
          </cell>
          <cell r="BU272" t="str">
            <v>BC</v>
          </cell>
          <cell r="BV272">
            <v>-483</v>
          </cell>
          <cell r="BZ272">
            <v>0</v>
          </cell>
          <cell r="CB272">
            <v>0</v>
          </cell>
          <cell r="CC272">
            <v>0</v>
          </cell>
          <cell r="CD272">
            <v>0</v>
          </cell>
          <cell r="CL272">
            <v>0</v>
          </cell>
          <cell r="CM272">
            <v>0</v>
          </cell>
          <cell r="CN272">
            <v>2030</v>
          </cell>
        </row>
        <row r="273">
          <cell r="A273">
            <v>1</v>
          </cell>
          <cell r="B273">
            <v>2</v>
          </cell>
          <cell r="D273">
            <v>4287</v>
          </cell>
          <cell r="F273" t="str">
            <v>Segunda Temporada Abierta en Oaxaca</v>
          </cell>
          <cell r="H273" t="str">
            <v>EOL</v>
          </cell>
          <cell r="I273">
            <v>1130</v>
          </cell>
          <cell r="J273">
            <v>1130</v>
          </cell>
          <cell r="K273" t="str">
            <v>Feb</v>
          </cell>
          <cell r="L273">
            <v>2017</v>
          </cell>
          <cell r="M273" t="str">
            <v>ORI</v>
          </cell>
          <cell r="N273" t="str">
            <v>TEMASCAL</v>
          </cell>
          <cell r="O273" t="str">
            <v>EOL</v>
          </cell>
          <cell r="P273">
            <v>42767</v>
          </cell>
          <cell r="Q273">
            <v>0</v>
          </cell>
          <cell r="R273">
            <v>0</v>
          </cell>
          <cell r="S273">
            <v>113</v>
          </cell>
          <cell r="T273">
            <v>0</v>
          </cell>
          <cell r="V273" t="str">
            <v>S</v>
          </cell>
          <cell r="W273" t="str">
            <v>OAX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 t="str">
            <v>A</v>
          </cell>
          <cell r="BU273" t="str">
            <v>INT</v>
          </cell>
          <cell r="BV273">
            <v>4287</v>
          </cell>
          <cell r="BX273">
            <v>0</v>
          </cell>
          <cell r="BY273">
            <v>0.9</v>
          </cell>
          <cell r="BZ273">
            <v>1017</v>
          </cell>
          <cell r="CB273">
            <v>1130</v>
          </cell>
          <cell r="CC273">
            <v>1130</v>
          </cell>
          <cell r="CD273">
            <v>1130</v>
          </cell>
          <cell r="CL273">
            <v>0</v>
          </cell>
          <cell r="CM273">
            <v>0</v>
          </cell>
          <cell r="CN273">
            <v>2017</v>
          </cell>
        </row>
        <row r="274">
          <cell r="A274">
            <v>1</v>
          </cell>
          <cell r="B274">
            <v>11</v>
          </cell>
          <cell r="D274">
            <v>4737</v>
          </cell>
          <cell r="F274" t="str">
            <v>Santa Rosalía</v>
          </cell>
          <cell r="G274" t="str">
            <v>U16 y U17</v>
          </cell>
          <cell r="H274" t="str">
            <v>CI</v>
          </cell>
          <cell r="I274">
            <v>-2.6</v>
          </cell>
          <cell r="J274">
            <v>-2.6</v>
          </cell>
          <cell r="K274" t="str">
            <v>Nov</v>
          </cell>
          <cell r="L274">
            <v>2015</v>
          </cell>
          <cell r="M274" t="str">
            <v>AIS</v>
          </cell>
          <cell r="N274" t="str">
            <v>AIS</v>
          </cell>
          <cell r="O274" t="str">
            <v>TER</v>
          </cell>
          <cell r="P274">
            <v>42309</v>
          </cell>
          <cell r="Q274">
            <v>-0.26650000000000001</v>
          </cell>
          <cell r="R274">
            <v>-1.04</v>
          </cell>
          <cell r="S274">
            <v>-2.1385000000000001</v>
          </cell>
          <cell r="T274">
            <v>0.13333333333333341</v>
          </cell>
          <cell r="V274" t="str">
            <v>S</v>
          </cell>
          <cell r="W274" t="str">
            <v>BCS</v>
          </cell>
          <cell r="X274">
            <v>0.1</v>
          </cell>
          <cell r="Y274">
            <v>0.1</v>
          </cell>
          <cell r="Z274">
            <v>0.1</v>
          </cell>
          <cell r="AA274">
            <v>0.1</v>
          </cell>
          <cell r="AB274">
            <v>0.1</v>
          </cell>
          <cell r="AC274">
            <v>0.1</v>
          </cell>
          <cell r="AD274">
            <v>0.1</v>
          </cell>
          <cell r="AE274">
            <v>0.1</v>
          </cell>
          <cell r="AF274">
            <v>0.1</v>
          </cell>
          <cell r="AG274">
            <v>0.1</v>
          </cell>
          <cell r="AH274">
            <v>0.1</v>
          </cell>
          <cell r="AI274">
            <v>0.1</v>
          </cell>
          <cell r="AJ274">
            <v>0.4</v>
          </cell>
          <cell r="AK274">
            <v>0.4</v>
          </cell>
          <cell r="AL274">
            <v>0.4</v>
          </cell>
          <cell r="AM274">
            <v>0.4</v>
          </cell>
          <cell r="AN274">
            <v>0.4</v>
          </cell>
          <cell r="AO274">
            <v>0.4</v>
          </cell>
          <cell r="AP274">
            <v>0.4</v>
          </cell>
          <cell r="AQ274">
            <v>0.4</v>
          </cell>
          <cell r="AR274">
            <v>0.4</v>
          </cell>
          <cell r="AS274">
            <v>0.4</v>
          </cell>
          <cell r="AT274">
            <v>0.4</v>
          </cell>
          <cell r="AU274">
            <v>0.4</v>
          </cell>
          <cell r="AV274">
            <v>0.1</v>
          </cell>
          <cell r="AW274">
            <v>0.1</v>
          </cell>
          <cell r="AX274">
            <v>0.1</v>
          </cell>
          <cell r="AY274">
            <v>0.1</v>
          </cell>
          <cell r="AZ274">
            <v>0.1</v>
          </cell>
          <cell r="BA274">
            <v>0.1</v>
          </cell>
          <cell r="BB274">
            <v>0.1</v>
          </cell>
          <cell r="BC274">
            <v>0.1</v>
          </cell>
          <cell r="BD274">
            <v>0.1</v>
          </cell>
          <cell r="BE274">
            <v>0.1</v>
          </cell>
          <cell r="BF274">
            <v>0.1</v>
          </cell>
          <cell r="BG274">
            <v>0.1</v>
          </cell>
          <cell r="BH274">
            <v>0.4</v>
          </cell>
          <cell r="BI274">
            <v>0.4</v>
          </cell>
          <cell r="BJ274">
            <v>0.4</v>
          </cell>
          <cell r="BK274">
            <v>0.4</v>
          </cell>
          <cell r="BL274">
            <v>0.4</v>
          </cell>
          <cell r="BM274">
            <v>0.4</v>
          </cell>
          <cell r="BN274">
            <v>0.4</v>
          </cell>
          <cell r="BO274">
            <v>0.4</v>
          </cell>
          <cell r="BP274">
            <v>0.4</v>
          </cell>
          <cell r="BQ274">
            <v>0.4</v>
          </cell>
          <cell r="BR274">
            <v>0.4</v>
          </cell>
          <cell r="BS274">
            <v>0.4</v>
          </cell>
          <cell r="BT274" t="str">
            <v>CFE</v>
          </cell>
          <cell r="BU274" t="str">
            <v>AIS</v>
          </cell>
          <cell r="BV274">
            <v>4737</v>
          </cell>
          <cell r="BX274">
            <v>-0.19500000000000001</v>
          </cell>
          <cell r="BY274">
            <v>0</v>
          </cell>
          <cell r="BZ274">
            <v>0</v>
          </cell>
          <cell r="CA274" t="str">
            <v>C</v>
          </cell>
          <cell r="CB274">
            <v>-2.253333333333333</v>
          </cell>
          <cell r="CC274">
            <v>-2.6</v>
          </cell>
          <cell r="CD274">
            <v>-2.6</v>
          </cell>
          <cell r="CL274">
            <v>-0.26650000000000001</v>
          </cell>
          <cell r="CM274">
            <v>-0.26650000000000001</v>
          </cell>
          <cell r="CN274">
            <v>2015</v>
          </cell>
        </row>
        <row r="275">
          <cell r="A275">
            <v>1</v>
          </cell>
          <cell r="B275">
            <v>11</v>
          </cell>
          <cell r="D275">
            <v>5097</v>
          </cell>
          <cell r="F275" t="str">
            <v>Generadores eol de México SA de CV</v>
          </cell>
          <cell r="H275" t="str">
            <v>EOL</v>
          </cell>
          <cell r="I275">
            <v>10</v>
          </cell>
          <cell r="J275">
            <v>10</v>
          </cell>
          <cell r="K275" t="str">
            <v>Nov</v>
          </cell>
          <cell r="L275">
            <v>2014</v>
          </cell>
          <cell r="M275" t="str">
            <v>ORI</v>
          </cell>
          <cell r="N275" t="str">
            <v>GRIJALVA</v>
          </cell>
          <cell r="O275" t="str">
            <v>EOL</v>
          </cell>
          <cell r="P275">
            <v>41944</v>
          </cell>
          <cell r="Q275">
            <v>0</v>
          </cell>
          <cell r="R275">
            <v>0</v>
          </cell>
          <cell r="S275">
            <v>1</v>
          </cell>
          <cell r="T275">
            <v>0</v>
          </cell>
          <cell r="V275" t="str">
            <v>S</v>
          </cell>
          <cell r="W275" t="str">
            <v>OAX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 t="str">
            <v>A</v>
          </cell>
          <cell r="BU275" t="str">
            <v>INT</v>
          </cell>
          <cell r="BV275">
            <v>5097</v>
          </cell>
          <cell r="BX275">
            <v>0</v>
          </cell>
          <cell r="BY275">
            <v>0.9</v>
          </cell>
          <cell r="BZ275">
            <v>9</v>
          </cell>
          <cell r="CB275">
            <v>10</v>
          </cell>
          <cell r="CC275">
            <v>10</v>
          </cell>
          <cell r="CD275">
            <v>10</v>
          </cell>
          <cell r="CL275">
            <v>0</v>
          </cell>
          <cell r="CM275">
            <v>0</v>
          </cell>
          <cell r="CN275">
            <v>2014</v>
          </cell>
        </row>
        <row r="276">
          <cell r="A276">
            <v>1</v>
          </cell>
          <cell r="B276">
            <v>12</v>
          </cell>
          <cell r="D276">
            <v>-354573</v>
          </cell>
          <cell r="E276">
            <v>2013</v>
          </cell>
          <cell r="F276" t="str">
            <v>Eólica el retiro</v>
          </cell>
          <cell r="H276" t="str">
            <v>EOL</v>
          </cell>
          <cell r="I276">
            <v>74</v>
          </cell>
          <cell r="J276">
            <v>74</v>
          </cell>
          <cell r="K276" t="str">
            <v>Dic</v>
          </cell>
          <cell r="L276">
            <v>3013</v>
          </cell>
          <cell r="M276" t="str">
            <v>ORI</v>
          </cell>
          <cell r="N276" t="str">
            <v>TEMASCAL</v>
          </cell>
          <cell r="O276" t="str">
            <v>EOL</v>
          </cell>
          <cell r="P276">
            <v>406851</v>
          </cell>
          <cell r="Q276">
            <v>0</v>
          </cell>
          <cell r="R276">
            <v>0</v>
          </cell>
          <cell r="S276">
            <v>7.3999999999999915</v>
          </cell>
          <cell r="T276">
            <v>0</v>
          </cell>
          <cell r="V276" t="str">
            <v>S</v>
          </cell>
          <cell r="W276" t="str">
            <v>OAX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 t="str">
            <v>A</v>
          </cell>
          <cell r="BU276" t="str">
            <v>INT</v>
          </cell>
          <cell r="BV276">
            <v>-354573</v>
          </cell>
          <cell r="BX276">
            <v>0</v>
          </cell>
          <cell r="BY276">
            <v>0.9</v>
          </cell>
          <cell r="BZ276">
            <v>66.600000000000009</v>
          </cell>
          <cell r="CB276">
            <v>74</v>
          </cell>
          <cell r="CC276">
            <v>74</v>
          </cell>
          <cell r="CD276">
            <v>74</v>
          </cell>
          <cell r="CL276">
            <v>0</v>
          </cell>
          <cell r="CM276">
            <v>0</v>
          </cell>
          <cell r="CN276">
            <v>3013</v>
          </cell>
        </row>
        <row r="277">
          <cell r="A277">
            <v>1</v>
          </cell>
          <cell r="B277">
            <v>4</v>
          </cell>
          <cell r="D277">
            <v>5307</v>
          </cell>
          <cell r="F277" t="str">
            <v>Desarrollos Eólicos Méxicanos de Oaxaca 2</v>
          </cell>
          <cell r="H277" t="str">
            <v>EOL</v>
          </cell>
          <cell r="I277">
            <v>137.5</v>
          </cell>
          <cell r="J277">
            <v>137.5</v>
          </cell>
          <cell r="K277" t="str">
            <v>Abr</v>
          </cell>
          <cell r="L277">
            <v>2014</v>
          </cell>
          <cell r="M277" t="str">
            <v>ORI</v>
          </cell>
          <cell r="N277" t="str">
            <v>TEMASCAL</v>
          </cell>
          <cell r="O277" t="str">
            <v>EOL</v>
          </cell>
          <cell r="P277">
            <v>41730</v>
          </cell>
          <cell r="Q277">
            <v>0</v>
          </cell>
          <cell r="R277">
            <v>0</v>
          </cell>
          <cell r="S277">
            <v>13.75</v>
          </cell>
          <cell r="T277">
            <v>0</v>
          </cell>
          <cell r="V277" t="str">
            <v>S</v>
          </cell>
          <cell r="W277" t="str">
            <v>OAX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 t="str">
            <v>A</v>
          </cell>
          <cell r="BU277" t="str">
            <v>INT</v>
          </cell>
          <cell r="BV277">
            <v>5307</v>
          </cell>
          <cell r="BX277">
            <v>0</v>
          </cell>
          <cell r="BY277">
            <v>0.9</v>
          </cell>
          <cell r="BZ277">
            <v>123.75</v>
          </cell>
          <cell r="CB277">
            <v>137.5</v>
          </cell>
          <cell r="CC277">
            <v>137.5</v>
          </cell>
          <cell r="CD277">
            <v>137.5</v>
          </cell>
          <cell r="CL277">
            <v>0</v>
          </cell>
          <cell r="CM277">
            <v>0</v>
          </cell>
          <cell r="CN277">
            <v>2014</v>
          </cell>
        </row>
        <row r="278">
          <cell r="A278">
            <v>1</v>
          </cell>
          <cell r="B278">
            <v>2</v>
          </cell>
          <cell r="D278">
            <v>5727</v>
          </cell>
          <cell r="F278" t="str">
            <v>Eóliatec Zopiloapan</v>
          </cell>
          <cell r="H278" t="str">
            <v>EOL</v>
          </cell>
          <cell r="I278">
            <v>70</v>
          </cell>
          <cell r="J278">
            <v>70</v>
          </cell>
          <cell r="K278" t="str">
            <v>Feb</v>
          </cell>
          <cell r="L278">
            <v>2013</v>
          </cell>
          <cell r="M278" t="str">
            <v>ORI</v>
          </cell>
          <cell r="N278" t="str">
            <v>TEMASCAL</v>
          </cell>
          <cell r="O278" t="str">
            <v>EOL</v>
          </cell>
          <cell r="P278">
            <v>41306</v>
          </cell>
          <cell r="Q278">
            <v>0</v>
          </cell>
          <cell r="R278">
            <v>0</v>
          </cell>
          <cell r="S278">
            <v>7</v>
          </cell>
          <cell r="T278">
            <v>0</v>
          </cell>
          <cell r="V278" t="str">
            <v>S</v>
          </cell>
          <cell r="W278" t="str">
            <v>OAX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 t="str">
            <v>A</v>
          </cell>
          <cell r="BU278" t="str">
            <v>INT</v>
          </cell>
          <cell r="BV278">
            <v>5727</v>
          </cell>
          <cell r="BX278">
            <v>0</v>
          </cell>
          <cell r="BY278">
            <v>0.9</v>
          </cell>
          <cell r="BZ278">
            <v>63</v>
          </cell>
          <cell r="CB278">
            <v>70</v>
          </cell>
          <cell r="CC278">
            <v>70</v>
          </cell>
          <cell r="CD278">
            <v>70</v>
          </cell>
          <cell r="CL278">
            <v>0</v>
          </cell>
          <cell r="CM278">
            <v>0</v>
          </cell>
          <cell r="CN278">
            <v>2013</v>
          </cell>
        </row>
        <row r="279">
          <cell r="A279">
            <v>1</v>
          </cell>
          <cell r="B279">
            <v>7</v>
          </cell>
          <cell r="D279">
            <v>4137</v>
          </cell>
          <cell r="F279" t="str">
            <v>Temporada Abierta en Tamaulipas</v>
          </cell>
          <cell r="H279" t="str">
            <v>EOL</v>
          </cell>
          <cell r="I279">
            <v>1666.5</v>
          </cell>
          <cell r="J279">
            <v>1666.5</v>
          </cell>
          <cell r="K279" t="str">
            <v>Jul</v>
          </cell>
          <cell r="L279">
            <v>2017</v>
          </cell>
          <cell r="M279" t="str">
            <v>NES</v>
          </cell>
          <cell r="N279" t="str">
            <v>HUASTECA</v>
          </cell>
          <cell r="O279" t="str">
            <v>EOL</v>
          </cell>
          <cell r="P279">
            <v>42917</v>
          </cell>
          <cell r="Q279">
            <v>0</v>
          </cell>
          <cell r="R279">
            <v>0</v>
          </cell>
          <cell r="S279">
            <v>166.64999999999986</v>
          </cell>
          <cell r="T279">
            <v>0</v>
          </cell>
          <cell r="V279" t="str">
            <v>N</v>
          </cell>
          <cell r="W279" t="str">
            <v>TAMS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 t="str">
            <v>A</v>
          </cell>
          <cell r="BU279" t="str">
            <v>INT</v>
          </cell>
          <cell r="BV279">
            <v>4137</v>
          </cell>
          <cell r="BX279">
            <v>0</v>
          </cell>
          <cell r="BY279">
            <v>0.9</v>
          </cell>
          <cell r="BZ279">
            <v>1499.8500000000001</v>
          </cell>
          <cell r="CB279">
            <v>1666.5</v>
          </cell>
          <cell r="CC279">
            <v>1666.5</v>
          </cell>
          <cell r="CD279">
            <v>1666.5</v>
          </cell>
          <cell r="CL279">
            <v>0</v>
          </cell>
          <cell r="CM279">
            <v>0</v>
          </cell>
          <cell r="CN279">
            <v>2017</v>
          </cell>
        </row>
        <row r="280">
          <cell r="A280">
            <v>1</v>
          </cell>
          <cell r="B280">
            <v>7</v>
          </cell>
          <cell r="D280">
            <v>4137</v>
          </cell>
          <cell r="F280" t="str">
            <v>Temporada Abierta en Baja California</v>
          </cell>
          <cell r="H280" t="str">
            <v>EOL</v>
          </cell>
          <cell r="I280">
            <v>885.5</v>
          </cell>
          <cell r="J280">
            <v>885.5</v>
          </cell>
          <cell r="K280" t="str">
            <v>Jul</v>
          </cell>
          <cell r="L280">
            <v>2017</v>
          </cell>
          <cell r="M280" t="str">
            <v>NOR</v>
          </cell>
          <cell r="N280" t="str">
            <v>HERMOSILL</v>
          </cell>
          <cell r="O280" t="str">
            <v>EOL</v>
          </cell>
          <cell r="P280">
            <v>42917</v>
          </cell>
          <cell r="Q280">
            <v>0</v>
          </cell>
          <cell r="R280">
            <v>0</v>
          </cell>
          <cell r="S280">
            <v>88.549999999999955</v>
          </cell>
          <cell r="T280">
            <v>0</v>
          </cell>
          <cell r="V280" t="str">
            <v>N</v>
          </cell>
          <cell r="W280" t="str">
            <v>BC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 t="str">
            <v>A</v>
          </cell>
          <cell r="BU280" t="str">
            <v>INT</v>
          </cell>
          <cell r="BV280">
            <v>4137</v>
          </cell>
          <cell r="BX280">
            <v>0</v>
          </cell>
          <cell r="BY280">
            <v>0.9</v>
          </cell>
          <cell r="BZ280">
            <v>796.95</v>
          </cell>
          <cell r="CB280">
            <v>885.5</v>
          </cell>
          <cell r="CC280">
            <v>885.5</v>
          </cell>
          <cell r="CD280">
            <v>885.5</v>
          </cell>
          <cell r="CL280">
            <v>0</v>
          </cell>
          <cell r="CM280">
            <v>0</v>
          </cell>
          <cell r="CN280">
            <v>2017</v>
          </cell>
        </row>
        <row r="281">
          <cell r="A281">
            <v>1</v>
          </cell>
          <cell r="B281">
            <v>12</v>
          </cell>
          <cell r="D281">
            <v>3987</v>
          </cell>
          <cell r="F281" t="str">
            <v>SEDENA (segunda etapa)</v>
          </cell>
          <cell r="H281" t="str">
            <v>EOL</v>
          </cell>
          <cell r="I281">
            <v>15</v>
          </cell>
          <cell r="J281">
            <v>15</v>
          </cell>
          <cell r="K281" t="str">
            <v>Dic</v>
          </cell>
          <cell r="L281">
            <v>2017</v>
          </cell>
          <cell r="M281" t="str">
            <v>ORI</v>
          </cell>
          <cell r="N281" t="str">
            <v>TEMASCAL</v>
          </cell>
          <cell r="O281" t="str">
            <v>EOL</v>
          </cell>
          <cell r="P281">
            <v>43070</v>
          </cell>
          <cell r="Q281">
            <v>0</v>
          </cell>
          <cell r="R281">
            <v>0</v>
          </cell>
          <cell r="S281">
            <v>1.5</v>
          </cell>
          <cell r="T281">
            <v>0</v>
          </cell>
          <cell r="V281" t="str">
            <v>S</v>
          </cell>
          <cell r="W281" t="str">
            <v>OAX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 t="str">
            <v>A</v>
          </cell>
          <cell r="BU281" t="str">
            <v>INT</v>
          </cell>
          <cell r="BV281">
            <v>3987</v>
          </cell>
          <cell r="BX281">
            <v>0</v>
          </cell>
          <cell r="BY281">
            <v>0.9</v>
          </cell>
          <cell r="BZ281">
            <v>13.5</v>
          </cell>
          <cell r="CB281">
            <v>15</v>
          </cell>
          <cell r="CC281">
            <v>15</v>
          </cell>
          <cell r="CD281">
            <v>15</v>
          </cell>
          <cell r="CL281">
            <v>0</v>
          </cell>
          <cell r="CM281">
            <v>0</v>
          </cell>
          <cell r="CN281">
            <v>2017</v>
          </cell>
        </row>
        <row r="282">
          <cell r="A282">
            <v>1</v>
          </cell>
          <cell r="B282">
            <v>12</v>
          </cell>
          <cell r="D282">
            <v>5427</v>
          </cell>
          <cell r="E282">
            <v>2013</v>
          </cell>
          <cell r="F282" t="str">
            <v>Gamesa Energía 3a Etapa</v>
          </cell>
          <cell r="H282" t="str">
            <v>EOL</v>
          </cell>
          <cell r="I282">
            <v>74</v>
          </cell>
          <cell r="J282">
            <v>74</v>
          </cell>
          <cell r="K282" t="str">
            <v>Dic</v>
          </cell>
          <cell r="L282">
            <v>2013</v>
          </cell>
          <cell r="M282" t="str">
            <v>ORI</v>
          </cell>
          <cell r="N282" t="str">
            <v>TEMASCAL</v>
          </cell>
          <cell r="O282" t="str">
            <v>EOL</v>
          </cell>
          <cell r="P282">
            <v>41609</v>
          </cell>
          <cell r="Q282">
            <v>0</v>
          </cell>
          <cell r="R282">
            <v>0</v>
          </cell>
          <cell r="S282">
            <v>7.3999999999999915</v>
          </cell>
          <cell r="T282">
            <v>0</v>
          </cell>
          <cell r="V282" t="str">
            <v>S</v>
          </cell>
          <cell r="W282" t="str">
            <v>OAX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 t="str">
            <v>A</v>
          </cell>
          <cell r="BU282" t="str">
            <v>INT</v>
          </cell>
          <cell r="BV282">
            <v>5427</v>
          </cell>
          <cell r="BX282">
            <v>0</v>
          </cell>
          <cell r="BY282">
            <v>0.9</v>
          </cell>
          <cell r="BZ282">
            <v>66.600000000000009</v>
          </cell>
          <cell r="CB282">
            <v>74</v>
          </cell>
          <cell r="CC282">
            <v>74</v>
          </cell>
          <cell r="CD282">
            <v>74</v>
          </cell>
          <cell r="CL282">
            <v>0</v>
          </cell>
          <cell r="CM282">
            <v>0</v>
          </cell>
          <cell r="CN282">
            <v>2013</v>
          </cell>
        </row>
        <row r="283">
          <cell r="A283">
            <v>1</v>
          </cell>
          <cell r="B283">
            <v>4</v>
          </cell>
          <cell r="D283">
            <v>5307</v>
          </cell>
          <cell r="E283">
            <v>2014</v>
          </cell>
          <cell r="F283" t="str">
            <v>Mexico Generadora de Energía 2a Fase (Grupo México)</v>
          </cell>
          <cell r="H283" t="str">
            <v>CC</v>
          </cell>
          <cell r="I283">
            <v>250</v>
          </cell>
          <cell r="J283">
            <v>250</v>
          </cell>
          <cell r="K283" t="str">
            <v>Abr</v>
          </cell>
          <cell r="L283">
            <v>2014</v>
          </cell>
          <cell r="M283" t="str">
            <v>NOR</v>
          </cell>
          <cell r="N283" t="str">
            <v>HERMOSILL</v>
          </cell>
          <cell r="O283" t="str">
            <v>TER</v>
          </cell>
          <cell r="P283">
            <v>41730</v>
          </cell>
          <cell r="Q283">
            <v>0</v>
          </cell>
          <cell r="R283">
            <v>0</v>
          </cell>
          <cell r="S283">
            <v>250</v>
          </cell>
          <cell r="T283">
            <v>0</v>
          </cell>
          <cell r="V283" t="str">
            <v>N</v>
          </cell>
          <cell r="W283" t="str">
            <v>SON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 t="str">
            <v>A</v>
          </cell>
          <cell r="BU283" t="str">
            <v>INT</v>
          </cell>
          <cell r="BV283">
            <v>5307</v>
          </cell>
          <cell r="BX283">
            <v>0</v>
          </cell>
          <cell r="BZ283">
            <v>0</v>
          </cell>
          <cell r="CB283">
            <v>250</v>
          </cell>
          <cell r="CC283">
            <v>250</v>
          </cell>
          <cell r="CD283">
            <v>250</v>
          </cell>
          <cell r="CL283">
            <v>0</v>
          </cell>
          <cell r="CM283">
            <v>0</v>
          </cell>
          <cell r="CN283">
            <v>2014</v>
          </cell>
        </row>
        <row r="284">
          <cell r="A284">
            <v>1</v>
          </cell>
          <cell r="B284">
            <v>12</v>
          </cell>
          <cell r="D284">
            <v>-354573</v>
          </cell>
          <cell r="F284" t="str">
            <v>Electricidad del Golfo</v>
          </cell>
          <cell r="H284" t="str">
            <v>HID</v>
          </cell>
          <cell r="I284">
            <v>30</v>
          </cell>
          <cell r="J284">
            <v>30</v>
          </cell>
          <cell r="K284" t="str">
            <v>Dic</v>
          </cell>
          <cell r="L284">
            <v>3013</v>
          </cell>
          <cell r="M284" t="str">
            <v>ORI</v>
          </cell>
          <cell r="N284" t="str">
            <v>TEMASCAL</v>
          </cell>
          <cell r="O284" t="str">
            <v>HID</v>
          </cell>
          <cell r="P284">
            <v>406851</v>
          </cell>
          <cell r="Q284">
            <v>0</v>
          </cell>
          <cell r="R284">
            <v>0</v>
          </cell>
          <cell r="S284">
            <v>30</v>
          </cell>
          <cell r="T284">
            <v>0</v>
          </cell>
          <cell r="V284" t="str">
            <v>S</v>
          </cell>
          <cell r="W284" t="str">
            <v>VER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 t="str">
            <v>A</v>
          </cell>
          <cell r="BU284" t="str">
            <v>INT</v>
          </cell>
          <cell r="BV284">
            <v>-354573</v>
          </cell>
          <cell r="BX284">
            <v>0</v>
          </cell>
          <cell r="BZ284">
            <v>0</v>
          </cell>
          <cell r="CB284">
            <v>30</v>
          </cell>
          <cell r="CC284">
            <v>30</v>
          </cell>
          <cell r="CD284">
            <v>30</v>
          </cell>
          <cell r="CL284">
            <v>0</v>
          </cell>
          <cell r="CM284">
            <v>0</v>
          </cell>
          <cell r="CN284">
            <v>3013</v>
          </cell>
        </row>
        <row r="285">
          <cell r="A285">
            <v>1</v>
          </cell>
          <cell r="B285">
            <v>8</v>
          </cell>
          <cell r="D285">
            <v>5547</v>
          </cell>
          <cell r="F285" t="str">
            <v>Mexico Generadora de Energía 1a Fase (Grupo México)</v>
          </cell>
          <cell r="H285" t="str">
            <v>CC</v>
          </cell>
          <cell r="I285">
            <v>250.04</v>
          </cell>
          <cell r="J285">
            <v>250.04</v>
          </cell>
          <cell r="K285" t="str">
            <v>Ago</v>
          </cell>
          <cell r="L285">
            <v>2013</v>
          </cell>
          <cell r="M285" t="str">
            <v>NOR</v>
          </cell>
          <cell r="N285" t="str">
            <v>HERMOSILL</v>
          </cell>
          <cell r="O285" t="str">
            <v>TER</v>
          </cell>
          <cell r="P285">
            <v>41487</v>
          </cell>
          <cell r="Q285">
            <v>0</v>
          </cell>
          <cell r="R285">
            <v>0</v>
          </cell>
          <cell r="S285">
            <v>250.04</v>
          </cell>
          <cell r="T285">
            <v>0</v>
          </cell>
          <cell r="V285" t="str">
            <v>N</v>
          </cell>
          <cell r="W285" t="str">
            <v>SON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 t="str">
            <v>A</v>
          </cell>
          <cell r="BU285" t="str">
            <v>INT</v>
          </cell>
          <cell r="BV285">
            <v>5547</v>
          </cell>
          <cell r="BX285">
            <v>0</v>
          </cell>
          <cell r="BZ285">
            <v>0</v>
          </cell>
          <cell r="CB285">
            <v>250.04</v>
          </cell>
          <cell r="CC285">
            <v>250.04</v>
          </cell>
          <cell r="CD285">
            <v>250.04</v>
          </cell>
          <cell r="CL285">
            <v>0</v>
          </cell>
          <cell r="CM285">
            <v>0</v>
          </cell>
          <cell r="CN285">
            <v>2013</v>
          </cell>
        </row>
        <row r="286">
          <cell r="A286">
            <v>1</v>
          </cell>
          <cell r="B286">
            <v>12</v>
          </cell>
          <cell r="D286">
            <v>5067</v>
          </cell>
          <cell r="F286" t="str">
            <v>Energía Eólica Mareña (Prenal)</v>
          </cell>
          <cell r="H286" t="str">
            <v>EOL</v>
          </cell>
          <cell r="I286">
            <v>180</v>
          </cell>
          <cell r="J286">
            <v>180</v>
          </cell>
          <cell r="K286" t="str">
            <v>Dic</v>
          </cell>
          <cell r="L286">
            <v>2014</v>
          </cell>
          <cell r="M286" t="str">
            <v>ORI</v>
          </cell>
          <cell r="N286" t="str">
            <v>TEMASCAL</v>
          </cell>
          <cell r="O286" t="str">
            <v>EOL</v>
          </cell>
          <cell r="P286">
            <v>41974</v>
          </cell>
          <cell r="Q286">
            <v>0</v>
          </cell>
          <cell r="R286">
            <v>0</v>
          </cell>
          <cell r="S286">
            <v>18</v>
          </cell>
          <cell r="T286">
            <v>0</v>
          </cell>
          <cell r="V286" t="str">
            <v>S</v>
          </cell>
          <cell r="W286" t="str">
            <v>OAX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 t="str">
            <v>A</v>
          </cell>
          <cell r="BU286" t="str">
            <v>INT</v>
          </cell>
          <cell r="BV286">
            <v>5067</v>
          </cell>
          <cell r="BX286">
            <v>0</v>
          </cell>
          <cell r="BY286">
            <v>0.9</v>
          </cell>
          <cell r="BZ286">
            <v>162</v>
          </cell>
          <cell r="CB286">
            <v>180</v>
          </cell>
          <cell r="CC286">
            <v>180</v>
          </cell>
          <cell r="CD286">
            <v>180</v>
          </cell>
          <cell r="CL286">
            <v>0</v>
          </cell>
          <cell r="CM286">
            <v>0</v>
          </cell>
          <cell r="CN286">
            <v>2014</v>
          </cell>
        </row>
        <row r="287">
          <cell r="A287">
            <v>1</v>
          </cell>
          <cell r="B287">
            <v>12</v>
          </cell>
          <cell r="D287">
            <v>5067</v>
          </cell>
          <cell r="F287" t="str">
            <v>Gamesa Energía 4a Etapa</v>
          </cell>
          <cell r="H287" t="str">
            <v>EOL</v>
          </cell>
          <cell r="I287">
            <v>70</v>
          </cell>
          <cell r="J287">
            <v>70</v>
          </cell>
          <cell r="K287" t="str">
            <v>Dic</v>
          </cell>
          <cell r="L287">
            <v>2014</v>
          </cell>
          <cell r="M287" t="str">
            <v>ORI</v>
          </cell>
          <cell r="N287" t="str">
            <v>TEMASCAL</v>
          </cell>
          <cell r="O287" t="str">
            <v>EOL</v>
          </cell>
          <cell r="P287">
            <v>41974</v>
          </cell>
          <cell r="Q287">
            <v>0</v>
          </cell>
          <cell r="R287">
            <v>0</v>
          </cell>
          <cell r="S287">
            <v>7</v>
          </cell>
          <cell r="T287">
            <v>0</v>
          </cell>
          <cell r="V287" t="str">
            <v>S</v>
          </cell>
          <cell r="W287" t="str">
            <v>OAX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 t="str">
            <v>A</v>
          </cell>
          <cell r="BU287" t="str">
            <v>INT</v>
          </cell>
          <cell r="BV287">
            <v>5067</v>
          </cell>
          <cell r="BX287">
            <v>0</v>
          </cell>
          <cell r="BY287">
            <v>0.9</v>
          </cell>
          <cell r="BZ287">
            <v>63</v>
          </cell>
          <cell r="CB287">
            <v>70</v>
          </cell>
          <cell r="CC287">
            <v>70</v>
          </cell>
          <cell r="CD287">
            <v>70</v>
          </cell>
          <cell r="CL287">
            <v>0</v>
          </cell>
          <cell r="CM287">
            <v>0</v>
          </cell>
          <cell r="CN287">
            <v>2014</v>
          </cell>
        </row>
        <row r="288">
          <cell r="A288">
            <v>1</v>
          </cell>
          <cell r="B288">
            <v>7</v>
          </cell>
          <cell r="D288">
            <v>5217</v>
          </cell>
          <cell r="F288" t="str">
            <v>Compañía Eólica de Tamaulipas</v>
          </cell>
          <cell r="H288" t="str">
            <v>EOL</v>
          </cell>
          <cell r="I288">
            <v>54</v>
          </cell>
          <cell r="J288">
            <v>54</v>
          </cell>
          <cell r="K288" t="str">
            <v>Jul</v>
          </cell>
          <cell r="L288">
            <v>2014</v>
          </cell>
          <cell r="M288" t="str">
            <v>NES</v>
          </cell>
          <cell r="N288" t="str">
            <v>REYNOSA</v>
          </cell>
          <cell r="O288" t="str">
            <v>EOL</v>
          </cell>
          <cell r="P288">
            <v>41821</v>
          </cell>
          <cell r="Q288">
            <v>0</v>
          </cell>
          <cell r="R288">
            <v>0</v>
          </cell>
          <cell r="S288">
            <v>5.3999999999999986</v>
          </cell>
          <cell r="T288">
            <v>0</v>
          </cell>
          <cell r="V288" t="str">
            <v>N</v>
          </cell>
          <cell r="W288" t="str">
            <v>TAMS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 t="str">
            <v>A</v>
          </cell>
          <cell r="BU288" t="str">
            <v>INT</v>
          </cell>
          <cell r="BV288">
            <v>5217</v>
          </cell>
          <cell r="BX288">
            <v>0</v>
          </cell>
          <cell r="BY288">
            <v>0.9</v>
          </cell>
          <cell r="BZ288">
            <v>48.6</v>
          </cell>
          <cell r="CB288">
            <v>54</v>
          </cell>
          <cell r="CC288">
            <v>54</v>
          </cell>
          <cell r="CD288">
            <v>54</v>
          </cell>
          <cell r="CL288">
            <v>0</v>
          </cell>
          <cell r="CM288">
            <v>0</v>
          </cell>
          <cell r="CN288">
            <v>2014</v>
          </cell>
        </row>
        <row r="289">
          <cell r="A289">
            <v>1</v>
          </cell>
          <cell r="B289">
            <v>4</v>
          </cell>
          <cell r="D289">
            <v>-453</v>
          </cell>
          <cell r="F289" t="str">
            <v>BCS Fotovoltaico</v>
          </cell>
          <cell r="G289" t="str">
            <v>NUEVO</v>
          </cell>
          <cell r="H289" t="str">
            <v>SOLAR</v>
          </cell>
          <cell r="I289">
            <v>30</v>
          </cell>
          <cell r="J289">
            <v>30</v>
          </cell>
          <cell r="K289" t="str">
            <v>Abr</v>
          </cell>
          <cell r="L289">
            <v>2030</v>
          </cell>
          <cell r="M289" t="str">
            <v>BACS</v>
          </cell>
          <cell r="N289" t="str">
            <v>CABOS</v>
          </cell>
          <cell r="O289" t="str">
            <v>TER</v>
          </cell>
          <cell r="P289">
            <v>47574</v>
          </cell>
          <cell r="Q289">
            <v>0</v>
          </cell>
          <cell r="R289">
            <v>0</v>
          </cell>
          <cell r="S289">
            <v>30</v>
          </cell>
          <cell r="T289">
            <v>0</v>
          </cell>
          <cell r="V289" t="str">
            <v>N</v>
          </cell>
          <cell r="W289" t="str">
            <v>BCS</v>
          </cell>
          <cell r="X289">
            <v>0.99999000000000005</v>
          </cell>
          <cell r="Y289">
            <v>0.99999000000000005</v>
          </cell>
          <cell r="Z289">
            <v>0.99999000000000005</v>
          </cell>
          <cell r="AA289">
            <v>0.99999000000000005</v>
          </cell>
          <cell r="AB289">
            <v>0.99999000000000005</v>
          </cell>
          <cell r="AC289">
            <v>0.99999000000000005</v>
          </cell>
          <cell r="AD289">
            <v>0.99999000000000005</v>
          </cell>
          <cell r="AE289">
            <v>0.99999000000000005</v>
          </cell>
          <cell r="AF289">
            <v>0.99999000000000005</v>
          </cell>
          <cell r="AG289">
            <v>0.99999000000000005</v>
          </cell>
          <cell r="AH289">
            <v>0.99999000000000005</v>
          </cell>
          <cell r="AI289">
            <v>0.99999000000000005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0.99999000000000005</v>
          </cell>
          <cell r="AW289">
            <v>0.99999000000000005</v>
          </cell>
          <cell r="AX289">
            <v>0.99999000000000005</v>
          </cell>
          <cell r="AY289">
            <v>0.99999000000000005</v>
          </cell>
          <cell r="AZ289">
            <v>0.99999000000000005</v>
          </cell>
          <cell r="BA289">
            <v>0.99999000000000005</v>
          </cell>
          <cell r="BB289">
            <v>0.99999000000000005</v>
          </cell>
          <cell r="BC289">
            <v>0.99999000000000005</v>
          </cell>
          <cell r="BD289">
            <v>0.99999000000000005</v>
          </cell>
          <cell r="BE289">
            <v>0.99999000000000005</v>
          </cell>
          <cell r="BF289">
            <v>0.99999000000000005</v>
          </cell>
          <cell r="BG289">
            <v>0.99999000000000005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 t="str">
            <v>PEE</v>
          </cell>
          <cell r="BU289" t="str">
            <v>BACS</v>
          </cell>
          <cell r="BV289">
            <v>-453</v>
          </cell>
          <cell r="BZ289">
            <v>12</v>
          </cell>
          <cell r="CB289">
            <v>30</v>
          </cell>
          <cell r="CC289">
            <v>30</v>
          </cell>
          <cell r="CD289">
            <v>30</v>
          </cell>
          <cell r="CL289">
            <v>0</v>
          </cell>
          <cell r="CM289">
            <v>0</v>
          </cell>
          <cell r="CN289">
            <v>2030</v>
          </cell>
        </row>
        <row r="290">
          <cell r="A290">
            <v>1</v>
          </cell>
          <cell r="B290">
            <v>9</v>
          </cell>
          <cell r="D290">
            <v>5517</v>
          </cell>
          <cell r="F290" t="str">
            <v>Iberdrola Energía Tamazunchale</v>
          </cell>
          <cell r="H290" t="str">
            <v>CC</v>
          </cell>
          <cell r="I290">
            <v>80.040000000000006</v>
          </cell>
          <cell r="J290">
            <v>80.040000000000006</v>
          </cell>
          <cell r="K290" t="str">
            <v>Sep</v>
          </cell>
          <cell r="L290">
            <v>2013</v>
          </cell>
          <cell r="M290" t="str">
            <v>NES</v>
          </cell>
          <cell r="N290" t="str">
            <v>REYNOSA</v>
          </cell>
          <cell r="O290" t="str">
            <v>TER</v>
          </cell>
          <cell r="P290">
            <v>41518</v>
          </cell>
          <cell r="Q290">
            <v>0</v>
          </cell>
          <cell r="R290">
            <v>0</v>
          </cell>
          <cell r="S290">
            <v>80.040000000000006</v>
          </cell>
          <cell r="T290">
            <v>0</v>
          </cell>
          <cell r="V290" t="str">
            <v>S</v>
          </cell>
          <cell r="W290" t="str">
            <v>TAMS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 t="str">
            <v>A</v>
          </cell>
          <cell r="BU290" t="str">
            <v>INT</v>
          </cell>
          <cell r="BV290">
            <v>5517</v>
          </cell>
          <cell r="BX290">
            <v>0</v>
          </cell>
          <cell r="BZ290">
            <v>0</v>
          </cell>
          <cell r="CB290">
            <v>80.040000000000006</v>
          </cell>
          <cell r="CC290">
            <v>80.040000000000006</v>
          </cell>
          <cell r="CD290">
            <v>80.040000000000006</v>
          </cell>
          <cell r="CL290">
            <v>0</v>
          </cell>
          <cell r="CM290">
            <v>0</v>
          </cell>
          <cell r="CN290">
            <v>2013</v>
          </cell>
        </row>
        <row r="291">
          <cell r="A291">
            <v>1</v>
          </cell>
          <cell r="B291">
            <v>12</v>
          </cell>
          <cell r="D291">
            <v>5427</v>
          </cell>
          <cell r="F291" t="str">
            <v>Sistemas energéticos  SISA SA de CV</v>
          </cell>
          <cell r="H291" t="str">
            <v>CC</v>
          </cell>
          <cell r="I291">
            <v>10</v>
          </cell>
          <cell r="J291">
            <v>10</v>
          </cell>
          <cell r="K291" t="str">
            <v>Dic</v>
          </cell>
          <cell r="L291">
            <v>2013</v>
          </cell>
          <cell r="M291" t="str">
            <v>ORI</v>
          </cell>
          <cell r="N291" t="str">
            <v>VERACRUZ</v>
          </cell>
          <cell r="O291" t="str">
            <v>TER</v>
          </cell>
          <cell r="P291">
            <v>41609</v>
          </cell>
          <cell r="Q291">
            <v>0</v>
          </cell>
          <cell r="R291">
            <v>0</v>
          </cell>
          <cell r="S291">
            <v>10</v>
          </cell>
          <cell r="T291">
            <v>0</v>
          </cell>
          <cell r="V291" t="str">
            <v>S</v>
          </cell>
          <cell r="W291" t="str">
            <v>VER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 t="str">
            <v>A</v>
          </cell>
          <cell r="BU291" t="str">
            <v>INT</v>
          </cell>
          <cell r="BV291">
            <v>5427</v>
          </cell>
          <cell r="BX291">
            <v>0</v>
          </cell>
          <cell r="BZ291">
            <v>0</v>
          </cell>
          <cell r="CB291">
            <v>10</v>
          </cell>
          <cell r="CC291">
            <v>10</v>
          </cell>
          <cell r="CD291">
            <v>10</v>
          </cell>
          <cell r="CL291">
            <v>0</v>
          </cell>
          <cell r="CM291">
            <v>0</v>
          </cell>
          <cell r="CN291">
            <v>2013</v>
          </cell>
        </row>
        <row r="292">
          <cell r="A292">
            <v>1</v>
          </cell>
          <cell r="B292">
            <v>7</v>
          </cell>
          <cell r="D292">
            <v>4137</v>
          </cell>
          <cell r="F292" t="str">
            <v>J. LÓPEZ PORTILLO  ( RÍO  ESCONDIDO )</v>
          </cell>
          <cell r="G292">
            <v>1</v>
          </cell>
          <cell r="H292" t="str">
            <v>CAR</v>
          </cell>
          <cell r="I292">
            <v>330</v>
          </cell>
          <cell r="J292">
            <v>330</v>
          </cell>
          <cell r="K292" t="str">
            <v>Jul</v>
          </cell>
          <cell r="L292">
            <v>2017</v>
          </cell>
          <cell r="M292" t="str">
            <v>NES</v>
          </cell>
          <cell r="N292" t="str">
            <v>RIOESCOND</v>
          </cell>
          <cell r="O292" t="str">
            <v>TER</v>
          </cell>
          <cell r="P292">
            <v>42917</v>
          </cell>
          <cell r="Q292">
            <v>27.158999999999999</v>
          </cell>
          <cell r="R292">
            <v>2.1120000000000001</v>
          </cell>
          <cell r="S292">
            <v>300.16228792933481</v>
          </cell>
          <cell r="T292">
            <v>7.7369999999999994E-2</v>
          </cell>
          <cell r="V292" t="str">
            <v>N</v>
          </cell>
          <cell r="W292" t="str">
            <v>COAH</v>
          </cell>
          <cell r="X292">
            <v>6.5600000000000006E-2</v>
          </cell>
          <cell r="Y292">
            <v>6.5600000000000006E-2</v>
          </cell>
          <cell r="Z292">
            <v>6.0400000000000002E-2</v>
          </cell>
          <cell r="AA292">
            <v>6.5600000000000006E-2</v>
          </cell>
          <cell r="AB292">
            <v>0.05</v>
          </cell>
          <cell r="AC292">
            <v>0.05</v>
          </cell>
          <cell r="AD292">
            <v>0.05</v>
          </cell>
          <cell r="AE292">
            <v>0.05</v>
          </cell>
          <cell r="AF292">
            <v>6.0400000000000002E-2</v>
          </cell>
          <cell r="AG292">
            <v>6.5600000000000006E-2</v>
          </cell>
          <cell r="AH292">
            <v>6.5600000000000006E-2</v>
          </cell>
          <cell r="AI292">
            <v>6.0400000000000002E-2</v>
          </cell>
          <cell r="AJ292">
            <v>6.4000000000000003E-3</v>
          </cell>
          <cell r="AK292">
            <v>6.4000000000000003E-3</v>
          </cell>
          <cell r="AL292">
            <v>6.4000000000000003E-3</v>
          </cell>
          <cell r="AM292">
            <v>6.4000000000000003E-3</v>
          </cell>
          <cell r="AN292">
            <v>6.4000000000000003E-3</v>
          </cell>
          <cell r="AO292">
            <v>6.4000000000000003E-3</v>
          </cell>
          <cell r="AP292">
            <v>6.4000000000000003E-3</v>
          </cell>
          <cell r="AQ292">
            <v>6.4000000000000003E-3</v>
          </cell>
          <cell r="AR292">
            <v>6.4000000000000003E-3</v>
          </cell>
          <cell r="AS292">
            <v>6.4000000000000003E-3</v>
          </cell>
          <cell r="AT292">
            <v>6.4000000000000003E-3</v>
          </cell>
          <cell r="AU292">
            <v>6.4000000000000003E-3</v>
          </cell>
          <cell r="AV292">
            <v>6.5600000000000006E-2</v>
          </cell>
          <cell r="AW292">
            <v>6.5600000000000006E-2</v>
          </cell>
          <cell r="AX292">
            <v>6.0400000000000002E-2</v>
          </cell>
          <cell r="AY292">
            <v>6.5600000000000006E-2</v>
          </cell>
          <cell r="AZ292">
            <v>0.05</v>
          </cell>
          <cell r="BA292">
            <v>0.05</v>
          </cell>
          <cell r="BB292">
            <v>0.05</v>
          </cell>
          <cell r="BC292">
            <v>0.05</v>
          </cell>
          <cell r="BD292">
            <v>6.0400000000000002E-2</v>
          </cell>
          <cell r="BE292">
            <v>6.5600000000000006E-2</v>
          </cell>
          <cell r="BF292">
            <v>6.5600000000000006E-2</v>
          </cell>
          <cell r="BG292">
            <v>6.0400000000000002E-2</v>
          </cell>
          <cell r="BH292">
            <v>6.4000000000000003E-3</v>
          </cell>
          <cell r="BI292">
            <v>6.4000000000000003E-3</v>
          </cell>
          <cell r="BJ292">
            <v>6.4000000000000003E-3</v>
          </cell>
          <cell r="BK292">
            <v>6.4000000000000003E-3</v>
          </cell>
          <cell r="BL292">
            <v>6.4000000000000003E-3</v>
          </cell>
          <cell r="BM292">
            <v>6.4000000000000003E-3</v>
          </cell>
          <cell r="BN292">
            <v>6.4000000000000003E-3</v>
          </cell>
          <cell r="BO292">
            <v>6.4000000000000003E-3</v>
          </cell>
          <cell r="BP292">
            <v>6.4000000000000003E-3</v>
          </cell>
          <cell r="BQ292">
            <v>6.4000000000000003E-3</v>
          </cell>
          <cell r="BR292">
            <v>6.4000000000000003E-3</v>
          </cell>
          <cell r="BS292">
            <v>6.4000000000000003E-3</v>
          </cell>
          <cell r="BT292" t="str">
            <v>CFE</v>
          </cell>
          <cell r="BU292" t="str">
            <v>INT</v>
          </cell>
          <cell r="BV292">
            <v>4137</v>
          </cell>
          <cell r="BX292">
            <v>2.6787120706651928</v>
          </cell>
          <cell r="BZ292">
            <v>0</v>
          </cell>
          <cell r="CA292" t="str">
            <v>C</v>
          </cell>
          <cell r="CB292">
            <v>304.46789999999999</v>
          </cell>
          <cell r="CC292">
            <v>330</v>
          </cell>
          <cell r="CD292">
            <v>330</v>
          </cell>
          <cell r="CL292">
            <v>27.158999999999999</v>
          </cell>
          <cell r="CM292">
            <v>27.158999999999999</v>
          </cell>
          <cell r="CN292">
            <v>2017</v>
          </cell>
        </row>
        <row r="293">
          <cell r="A293">
            <v>1</v>
          </cell>
          <cell r="B293">
            <v>2</v>
          </cell>
          <cell r="D293">
            <v>3927</v>
          </cell>
          <cell r="F293" t="str">
            <v>J. LÓPEZ PORTILLO  ( RÍO  ESCONDIDO )</v>
          </cell>
          <cell r="G293">
            <v>2</v>
          </cell>
          <cell r="H293" t="str">
            <v>CAR</v>
          </cell>
          <cell r="I293">
            <v>330</v>
          </cell>
          <cell r="J293">
            <v>330</v>
          </cell>
          <cell r="K293" t="str">
            <v>Feb</v>
          </cell>
          <cell r="L293">
            <v>2018</v>
          </cell>
          <cell r="M293" t="str">
            <v>NES</v>
          </cell>
          <cell r="N293" t="str">
            <v>RIOESCOND</v>
          </cell>
          <cell r="O293" t="str">
            <v>TER</v>
          </cell>
          <cell r="P293">
            <v>43132</v>
          </cell>
          <cell r="Q293">
            <v>27.158999999999999</v>
          </cell>
          <cell r="R293">
            <v>2.1120000000000001</v>
          </cell>
          <cell r="S293">
            <v>300.16228792933481</v>
          </cell>
          <cell r="T293">
            <v>7.7369999999999994E-2</v>
          </cell>
          <cell r="V293" t="str">
            <v>N</v>
          </cell>
          <cell r="W293" t="str">
            <v>COAH</v>
          </cell>
          <cell r="X293">
            <v>6.5600000000000006E-2</v>
          </cell>
          <cell r="Y293">
            <v>6.5600000000000006E-2</v>
          </cell>
          <cell r="Z293">
            <v>6.0400000000000002E-2</v>
          </cell>
          <cell r="AA293">
            <v>6.5600000000000006E-2</v>
          </cell>
          <cell r="AB293">
            <v>0.05</v>
          </cell>
          <cell r="AC293">
            <v>0.05</v>
          </cell>
          <cell r="AD293">
            <v>0.05</v>
          </cell>
          <cell r="AE293">
            <v>0.05</v>
          </cell>
          <cell r="AF293">
            <v>6.0400000000000002E-2</v>
          </cell>
          <cell r="AG293">
            <v>6.5600000000000006E-2</v>
          </cell>
          <cell r="AH293">
            <v>6.5600000000000006E-2</v>
          </cell>
          <cell r="AI293">
            <v>6.0400000000000002E-2</v>
          </cell>
          <cell r="AJ293">
            <v>6.4000000000000003E-3</v>
          </cell>
          <cell r="AK293">
            <v>6.4000000000000003E-3</v>
          </cell>
          <cell r="AL293">
            <v>6.4000000000000003E-3</v>
          </cell>
          <cell r="AM293">
            <v>6.4000000000000003E-3</v>
          </cell>
          <cell r="AN293">
            <v>6.4000000000000003E-3</v>
          </cell>
          <cell r="AO293">
            <v>6.4000000000000003E-3</v>
          </cell>
          <cell r="AP293">
            <v>6.4000000000000003E-3</v>
          </cell>
          <cell r="AQ293">
            <v>6.4000000000000003E-3</v>
          </cell>
          <cell r="AR293">
            <v>6.4000000000000003E-3</v>
          </cell>
          <cell r="AS293">
            <v>6.4000000000000003E-3</v>
          </cell>
          <cell r="AT293">
            <v>6.4000000000000003E-3</v>
          </cell>
          <cell r="AU293">
            <v>6.4000000000000003E-3</v>
          </cell>
          <cell r="AV293">
            <v>6.5600000000000006E-2</v>
          </cell>
          <cell r="AW293">
            <v>6.5600000000000006E-2</v>
          </cell>
          <cell r="AX293">
            <v>6.0400000000000002E-2</v>
          </cell>
          <cell r="AY293">
            <v>6.5600000000000006E-2</v>
          </cell>
          <cell r="AZ293">
            <v>0.05</v>
          </cell>
          <cell r="BA293">
            <v>0.05</v>
          </cell>
          <cell r="BB293">
            <v>0.05</v>
          </cell>
          <cell r="BC293">
            <v>0.05</v>
          </cell>
          <cell r="BD293">
            <v>6.0400000000000002E-2</v>
          </cell>
          <cell r="BE293">
            <v>6.5600000000000006E-2</v>
          </cell>
          <cell r="BF293">
            <v>6.5600000000000006E-2</v>
          </cell>
          <cell r="BG293">
            <v>6.0400000000000002E-2</v>
          </cell>
          <cell r="BH293">
            <v>6.4000000000000003E-3</v>
          </cell>
          <cell r="BI293">
            <v>6.4000000000000003E-3</v>
          </cell>
          <cell r="BJ293">
            <v>6.4000000000000003E-3</v>
          </cell>
          <cell r="BK293">
            <v>6.4000000000000003E-3</v>
          </cell>
          <cell r="BL293">
            <v>6.4000000000000003E-3</v>
          </cell>
          <cell r="BM293">
            <v>6.4000000000000003E-3</v>
          </cell>
          <cell r="BN293">
            <v>6.4000000000000003E-3</v>
          </cell>
          <cell r="BO293">
            <v>6.4000000000000003E-3</v>
          </cell>
          <cell r="BP293">
            <v>6.4000000000000003E-3</v>
          </cell>
          <cell r="BQ293">
            <v>6.4000000000000003E-3</v>
          </cell>
          <cell r="BR293">
            <v>6.4000000000000003E-3</v>
          </cell>
          <cell r="BS293">
            <v>6.4000000000000003E-3</v>
          </cell>
          <cell r="BT293" t="str">
            <v>CFE</v>
          </cell>
          <cell r="BU293" t="str">
            <v>INT</v>
          </cell>
          <cell r="BV293">
            <v>3927</v>
          </cell>
          <cell r="BX293">
            <v>2.6787120706651928</v>
          </cell>
          <cell r="BZ293">
            <v>0</v>
          </cell>
          <cell r="CA293" t="str">
            <v>C</v>
          </cell>
          <cell r="CB293">
            <v>304.46789999999999</v>
          </cell>
          <cell r="CC293">
            <v>330</v>
          </cell>
          <cell r="CD293">
            <v>330</v>
          </cell>
          <cell r="CL293">
            <v>27.158999999999999</v>
          </cell>
          <cell r="CM293">
            <v>27.158999999999999</v>
          </cell>
          <cell r="CN293">
            <v>2018</v>
          </cell>
        </row>
        <row r="294">
          <cell r="A294">
            <v>1</v>
          </cell>
          <cell r="B294">
            <v>8</v>
          </cell>
          <cell r="D294">
            <v>3747</v>
          </cell>
          <cell r="F294" t="str">
            <v>J. LÓPEZ PORTILLO  ( RÍO  ESCONDIDO )</v>
          </cell>
          <cell r="G294">
            <v>3</v>
          </cell>
          <cell r="H294" t="str">
            <v>CAR</v>
          </cell>
          <cell r="I294">
            <v>330</v>
          </cell>
          <cell r="J294">
            <v>330</v>
          </cell>
          <cell r="K294" t="str">
            <v>Ago</v>
          </cell>
          <cell r="L294">
            <v>2018</v>
          </cell>
          <cell r="M294" t="str">
            <v>NES</v>
          </cell>
          <cell r="N294" t="str">
            <v>RIOESCOND</v>
          </cell>
          <cell r="O294" t="str">
            <v>TER</v>
          </cell>
          <cell r="P294">
            <v>43313</v>
          </cell>
          <cell r="Q294">
            <v>27.158999999999999</v>
          </cell>
          <cell r="R294">
            <v>2.1120000000000001</v>
          </cell>
          <cell r="S294">
            <v>300.16228792933481</v>
          </cell>
          <cell r="T294">
            <v>7.7369999999999994E-2</v>
          </cell>
          <cell r="V294" t="str">
            <v>N</v>
          </cell>
          <cell r="W294" t="str">
            <v>COAH</v>
          </cell>
          <cell r="X294">
            <v>6.5600000000000006E-2</v>
          </cell>
          <cell r="Y294">
            <v>6.5600000000000006E-2</v>
          </cell>
          <cell r="Z294">
            <v>6.0400000000000002E-2</v>
          </cell>
          <cell r="AA294">
            <v>6.5600000000000006E-2</v>
          </cell>
          <cell r="AB294">
            <v>0.05</v>
          </cell>
          <cell r="AC294">
            <v>0.05</v>
          </cell>
          <cell r="AD294">
            <v>0.05</v>
          </cell>
          <cell r="AE294">
            <v>0.05</v>
          </cell>
          <cell r="AF294">
            <v>6.0400000000000002E-2</v>
          </cell>
          <cell r="AG294">
            <v>6.5600000000000006E-2</v>
          </cell>
          <cell r="AH294">
            <v>6.5600000000000006E-2</v>
          </cell>
          <cell r="AI294">
            <v>6.0400000000000002E-2</v>
          </cell>
          <cell r="AJ294">
            <v>6.4000000000000003E-3</v>
          </cell>
          <cell r="AK294">
            <v>6.4000000000000003E-3</v>
          </cell>
          <cell r="AL294">
            <v>6.4000000000000003E-3</v>
          </cell>
          <cell r="AM294">
            <v>6.4000000000000003E-3</v>
          </cell>
          <cell r="AN294">
            <v>6.4000000000000003E-3</v>
          </cell>
          <cell r="AO294">
            <v>6.4000000000000003E-3</v>
          </cell>
          <cell r="AP294">
            <v>6.4000000000000003E-3</v>
          </cell>
          <cell r="AQ294">
            <v>6.4000000000000003E-3</v>
          </cell>
          <cell r="AR294">
            <v>6.4000000000000003E-3</v>
          </cell>
          <cell r="AS294">
            <v>6.4000000000000003E-3</v>
          </cell>
          <cell r="AT294">
            <v>6.4000000000000003E-3</v>
          </cell>
          <cell r="AU294">
            <v>6.4000000000000003E-3</v>
          </cell>
          <cell r="AV294">
            <v>6.5600000000000006E-2</v>
          </cell>
          <cell r="AW294">
            <v>6.5600000000000006E-2</v>
          </cell>
          <cell r="AX294">
            <v>6.0400000000000002E-2</v>
          </cell>
          <cell r="AY294">
            <v>6.5600000000000006E-2</v>
          </cell>
          <cell r="AZ294">
            <v>0.05</v>
          </cell>
          <cell r="BA294">
            <v>0.05</v>
          </cell>
          <cell r="BB294">
            <v>0.05</v>
          </cell>
          <cell r="BC294">
            <v>0.05</v>
          </cell>
          <cell r="BD294">
            <v>6.0400000000000002E-2</v>
          </cell>
          <cell r="BE294">
            <v>6.5600000000000006E-2</v>
          </cell>
          <cell r="BF294">
            <v>6.5600000000000006E-2</v>
          </cell>
          <cell r="BG294">
            <v>6.0400000000000002E-2</v>
          </cell>
          <cell r="BH294">
            <v>6.4000000000000003E-3</v>
          </cell>
          <cell r="BI294">
            <v>6.4000000000000003E-3</v>
          </cell>
          <cell r="BJ294">
            <v>6.4000000000000003E-3</v>
          </cell>
          <cell r="BK294">
            <v>6.4000000000000003E-3</v>
          </cell>
          <cell r="BL294">
            <v>6.4000000000000003E-3</v>
          </cell>
          <cell r="BM294">
            <v>6.4000000000000003E-3</v>
          </cell>
          <cell r="BN294">
            <v>6.4000000000000003E-3</v>
          </cell>
          <cell r="BO294">
            <v>6.4000000000000003E-3</v>
          </cell>
          <cell r="BP294">
            <v>6.4000000000000003E-3</v>
          </cell>
          <cell r="BQ294">
            <v>6.4000000000000003E-3</v>
          </cell>
          <cell r="BR294">
            <v>6.4000000000000003E-3</v>
          </cell>
          <cell r="BS294">
            <v>6.4000000000000003E-3</v>
          </cell>
          <cell r="BT294" t="str">
            <v>CFE</v>
          </cell>
          <cell r="BU294" t="str">
            <v>INT</v>
          </cell>
          <cell r="BV294">
            <v>3747</v>
          </cell>
          <cell r="BX294">
            <v>2.6787120706651928</v>
          </cell>
          <cell r="BZ294">
            <v>0</v>
          </cell>
          <cell r="CA294" t="str">
            <v>C</v>
          </cell>
          <cell r="CB294">
            <v>304.46789999999999</v>
          </cell>
          <cell r="CC294">
            <v>330</v>
          </cell>
          <cell r="CD294">
            <v>330</v>
          </cell>
          <cell r="CL294">
            <v>27.158999999999999</v>
          </cell>
          <cell r="CM294">
            <v>27.158999999999999</v>
          </cell>
          <cell r="CN294">
            <v>2018</v>
          </cell>
        </row>
        <row r="295">
          <cell r="A295">
            <v>1</v>
          </cell>
          <cell r="B295">
            <v>2</v>
          </cell>
          <cell r="D295">
            <v>3567</v>
          </cell>
          <cell r="F295" t="str">
            <v>J. LÓPEZ PORTILLO  ( RÍO  ESCONDIDO )</v>
          </cell>
          <cell r="G295">
            <v>4</v>
          </cell>
          <cell r="H295" t="str">
            <v>CAR</v>
          </cell>
          <cell r="I295">
            <v>330</v>
          </cell>
          <cell r="J295">
            <v>330</v>
          </cell>
          <cell r="K295" t="str">
            <v>Feb</v>
          </cell>
          <cell r="L295">
            <v>2019</v>
          </cell>
          <cell r="M295" t="str">
            <v>NES</v>
          </cell>
          <cell r="N295" t="str">
            <v>RIOESCOND</v>
          </cell>
          <cell r="O295" t="str">
            <v>TER</v>
          </cell>
          <cell r="P295">
            <v>43497</v>
          </cell>
          <cell r="Q295">
            <v>27.158999999999999</v>
          </cell>
          <cell r="R295">
            <v>2.1120000000000001</v>
          </cell>
          <cell r="S295">
            <v>300.16228792933481</v>
          </cell>
          <cell r="T295">
            <v>7.7369999999999994E-2</v>
          </cell>
          <cell r="V295" t="str">
            <v>N</v>
          </cell>
          <cell r="W295" t="str">
            <v>COAH</v>
          </cell>
          <cell r="X295">
            <v>6.5600000000000006E-2</v>
          </cell>
          <cell r="Y295">
            <v>6.5600000000000006E-2</v>
          </cell>
          <cell r="Z295">
            <v>6.0400000000000002E-2</v>
          </cell>
          <cell r="AA295">
            <v>6.5600000000000006E-2</v>
          </cell>
          <cell r="AB295">
            <v>0.05</v>
          </cell>
          <cell r="AC295">
            <v>0.05</v>
          </cell>
          <cell r="AD295">
            <v>0.05</v>
          </cell>
          <cell r="AE295">
            <v>0.05</v>
          </cell>
          <cell r="AF295">
            <v>6.0400000000000002E-2</v>
          </cell>
          <cell r="AG295">
            <v>6.5600000000000006E-2</v>
          </cell>
          <cell r="AH295">
            <v>6.5600000000000006E-2</v>
          </cell>
          <cell r="AI295">
            <v>6.0400000000000002E-2</v>
          </cell>
          <cell r="AJ295">
            <v>6.4000000000000003E-3</v>
          </cell>
          <cell r="AK295">
            <v>6.4000000000000003E-3</v>
          </cell>
          <cell r="AL295">
            <v>6.4000000000000003E-3</v>
          </cell>
          <cell r="AM295">
            <v>6.4000000000000003E-3</v>
          </cell>
          <cell r="AN295">
            <v>6.4000000000000003E-3</v>
          </cell>
          <cell r="AO295">
            <v>6.4000000000000003E-3</v>
          </cell>
          <cell r="AP295">
            <v>6.4000000000000003E-3</v>
          </cell>
          <cell r="AQ295">
            <v>6.4000000000000003E-3</v>
          </cell>
          <cell r="AR295">
            <v>6.4000000000000003E-3</v>
          </cell>
          <cell r="AS295">
            <v>6.4000000000000003E-3</v>
          </cell>
          <cell r="AT295">
            <v>6.4000000000000003E-3</v>
          </cell>
          <cell r="AU295">
            <v>6.4000000000000003E-3</v>
          </cell>
          <cell r="AV295">
            <v>6.5600000000000006E-2</v>
          </cell>
          <cell r="AW295">
            <v>6.5600000000000006E-2</v>
          </cell>
          <cell r="AX295">
            <v>6.0400000000000002E-2</v>
          </cell>
          <cell r="AY295">
            <v>6.5600000000000006E-2</v>
          </cell>
          <cell r="AZ295">
            <v>0.05</v>
          </cell>
          <cell r="BA295">
            <v>0.05</v>
          </cell>
          <cell r="BB295">
            <v>0.05</v>
          </cell>
          <cell r="BC295">
            <v>0.05</v>
          </cell>
          <cell r="BD295">
            <v>6.0400000000000002E-2</v>
          </cell>
          <cell r="BE295">
            <v>6.5600000000000006E-2</v>
          </cell>
          <cell r="BF295">
            <v>6.5600000000000006E-2</v>
          </cell>
          <cell r="BG295">
            <v>6.0400000000000002E-2</v>
          </cell>
          <cell r="BH295">
            <v>6.4000000000000003E-3</v>
          </cell>
          <cell r="BI295">
            <v>6.4000000000000003E-3</v>
          </cell>
          <cell r="BJ295">
            <v>6.4000000000000003E-3</v>
          </cell>
          <cell r="BK295">
            <v>6.4000000000000003E-3</v>
          </cell>
          <cell r="BL295">
            <v>6.4000000000000003E-3</v>
          </cell>
          <cell r="BM295">
            <v>6.4000000000000003E-3</v>
          </cell>
          <cell r="BN295">
            <v>6.4000000000000003E-3</v>
          </cell>
          <cell r="BO295">
            <v>6.4000000000000003E-3</v>
          </cell>
          <cell r="BP295">
            <v>6.4000000000000003E-3</v>
          </cell>
          <cell r="BQ295">
            <v>6.4000000000000003E-3</v>
          </cell>
          <cell r="BR295">
            <v>6.4000000000000003E-3</v>
          </cell>
          <cell r="BS295">
            <v>6.4000000000000003E-3</v>
          </cell>
          <cell r="BT295" t="str">
            <v>CFE</v>
          </cell>
          <cell r="BU295" t="str">
            <v>INT</v>
          </cell>
          <cell r="BV295">
            <v>3567</v>
          </cell>
          <cell r="BX295">
            <v>2.6787120706651928</v>
          </cell>
          <cell r="BZ295">
            <v>0</v>
          </cell>
          <cell r="CA295" t="str">
            <v>C</v>
          </cell>
          <cell r="CB295">
            <v>304.46789999999999</v>
          </cell>
          <cell r="CC295">
            <v>330</v>
          </cell>
          <cell r="CD295">
            <v>330</v>
          </cell>
          <cell r="CL295">
            <v>27.158999999999999</v>
          </cell>
          <cell r="CM295">
            <v>27.158999999999999</v>
          </cell>
          <cell r="CN295">
            <v>2019</v>
          </cell>
        </row>
        <row r="296">
          <cell r="A296">
            <v>1</v>
          </cell>
          <cell r="B296">
            <v>4</v>
          </cell>
          <cell r="D296">
            <v>1347</v>
          </cell>
          <cell r="E296" t="str">
            <v>N</v>
          </cell>
          <cell r="F296" t="str">
            <v>Oriental III y IV</v>
          </cell>
          <cell r="H296" t="str">
            <v>NGL</v>
          </cell>
          <cell r="I296">
            <v>1225</v>
          </cell>
          <cell r="J296">
            <v>1225</v>
          </cell>
          <cell r="K296" t="str">
            <v>Abr</v>
          </cell>
          <cell r="L296">
            <v>2025</v>
          </cell>
          <cell r="M296" t="str">
            <v>ORI</v>
          </cell>
          <cell r="N296" t="str">
            <v>VERACRUZ</v>
          </cell>
          <cell r="O296" t="str">
            <v>TER</v>
          </cell>
          <cell r="P296">
            <v>45748</v>
          </cell>
          <cell r="Q296">
            <v>100.0825</v>
          </cell>
          <cell r="R296">
            <v>53.9</v>
          </cell>
          <cell r="S296">
            <v>1123.1673913861002</v>
          </cell>
          <cell r="T296">
            <v>3.5000000000000003E-2</v>
          </cell>
          <cell r="V296" t="str">
            <v>S</v>
          </cell>
          <cell r="W296" t="str">
            <v>VER</v>
          </cell>
          <cell r="X296">
            <v>6.0999999999999999E-2</v>
          </cell>
          <cell r="Y296">
            <v>6.0999999999999999E-2</v>
          </cell>
          <cell r="Z296">
            <v>5.6000000000000001E-2</v>
          </cell>
          <cell r="AA296">
            <v>6.0999999999999999E-2</v>
          </cell>
          <cell r="AB296">
            <v>4.5999999999999999E-2</v>
          </cell>
          <cell r="AC296">
            <v>4.5999999999999999E-2</v>
          </cell>
          <cell r="AD296">
            <v>4.5999999999999999E-2</v>
          </cell>
          <cell r="AE296">
            <v>4.5999999999999999E-2</v>
          </cell>
          <cell r="AF296">
            <v>5.6000000000000001E-2</v>
          </cell>
          <cell r="AG296">
            <v>6.0999999999999999E-2</v>
          </cell>
          <cell r="AH296">
            <v>6.0999999999999999E-2</v>
          </cell>
          <cell r="AI296">
            <v>5.6000000000000001E-2</v>
          </cell>
          <cell r="AJ296">
            <v>4.3999999999999997E-2</v>
          </cell>
          <cell r="AK296">
            <v>4.3999999999999997E-2</v>
          </cell>
          <cell r="AL296">
            <v>4.3999999999999997E-2</v>
          </cell>
          <cell r="AM296">
            <v>4.3999999999999997E-2</v>
          </cell>
          <cell r="AN296">
            <v>4.3999999999999997E-2</v>
          </cell>
          <cell r="AO296">
            <v>4.3999999999999997E-2</v>
          </cell>
          <cell r="AP296">
            <v>4.3999999999999997E-2</v>
          </cell>
          <cell r="AQ296">
            <v>4.3999999999999997E-2</v>
          </cell>
          <cell r="AR296">
            <v>4.3999999999999997E-2</v>
          </cell>
          <cell r="AS296">
            <v>4.3999999999999997E-2</v>
          </cell>
          <cell r="AT296">
            <v>4.3999999999999997E-2</v>
          </cell>
          <cell r="AU296">
            <v>4.3999999999999997E-2</v>
          </cell>
          <cell r="AV296">
            <v>6.0999999999999999E-2</v>
          </cell>
          <cell r="AW296">
            <v>6.0999999999999999E-2</v>
          </cell>
          <cell r="AX296">
            <v>5.6000000000000001E-2</v>
          </cell>
          <cell r="AY296">
            <v>6.0999999999999999E-2</v>
          </cell>
          <cell r="AZ296">
            <v>4.5999999999999999E-2</v>
          </cell>
          <cell r="BA296">
            <v>4.5999999999999999E-2</v>
          </cell>
          <cell r="BB296">
            <v>4.5999999999999999E-2</v>
          </cell>
          <cell r="BC296">
            <v>4.5999999999999999E-2</v>
          </cell>
          <cell r="BD296">
            <v>5.6000000000000001E-2</v>
          </cell>
          <cell r="BE296">
            <v>6.0999999999999999E-2</v>
          </cell>
          <cell r="BF296">
            <v>6.0999999999999999E-2</v>
          </cell>
          <cell r="BG296">
            <v>5.6000000000000001E-2</v>
          </cell>
          <cell r="BH296">
            <v>4.3999999999999997E-2</v>
          </cell>
          <cell r="BI296">
            <v>4.3999999999999997E-2</v>
          </cell>
          <cell r="BJ296">
            <v>4.3999999999999997E-2</v>
          </cell>
          <cell r="BK296">
            <v>4.3999999999999997E-2</v>
          </cell>
          <cell r="BL296">
            <v>4.3999999999999997E-2</v>
          </cell>
          <cell r="BM296">
            <v>4.3999999999999997E-2</v>
          </cell>
          <cell r="BN296">
            <v>4.3999999999999997E-2</v>
          </cell>
          <cell r="BO296">
            <v>4.3999999999999997E-2</v>
          </cell>
          <cell r="BP296">
            <v>4.3999999999999997E-2</v>
          </cell>
          <cell r="BQ296">
            <v>4.3999999999999997E-2</v>
          </cell>
          <cell r="BR296">
            <v>4.3999999999999997E-2</v>
          </cell>
          <cell r="BS296">
            <v>4.3999999999999997E-2</v>
          </cell>
          <cell r="BT296" t="str">
            <v>CFE</v>
          </cell>
          <cell r="BU296" t="str">
            <v>INT</v>
          </cell>
          <cell r="BV296">
            <v>1347</v>
          </cell>
          <cell r="BX296">
            <v>1.7501086138997803</v>
          </cell>
          <cell r="BZ296">
            <v>0</v>
          </cell>
          <cell r="CB296">
            <v>1182.125</v>
          </cell>
          <cell r="CC296">
            <v>1225</v>
          </cell>
          <cell r="CD296">
            <v>1225</v>
          </cell>
          <cell r="CL296">
            <v>95.55</v>
          </cell>
          <cell r="CM296">
            <v>100.0825</v>
          </cell>
          <cell r="CN296">
            <v>2025</v>
          </cell>
        </row>
        <row r="297">
          <cell r="A297">
            <v>1</v>
          </cell>
          <cell r="B297">
            <v>12</v>
          </cell>
          <cell r="D297">
            <v>-354573</v>
          </cell>
          <cell r="E297">
            <v>2013</v>
          </cell>
          <cell r="F297" t="str">
            <v>Ingenio la Gloria</v>
          </cell>
          <cell r="H297" t="str">
            <v>BIO</v>
          </cell>
          <cell r="I297">
            <v>21.5</v>
          </cell>
          <cell r="J297">
            <v>21.5</v>
          </cell>
          <cell r="K297" t="str">
            <v>Dic</v>
          </cell>
          <cell r="L297">
            <v>3013</v>
          </cell>
          <cell r="M297" t="str">
            <v>ORI</v>
          </cell>
          <cell r="N297" t="str">
            <v>VERACRUZ</v>
          </cell>
          <cell r="O297" t="str">
            <v>TER</v>
          </cell>
          <cell r="P297">
            <v>406851</v>
          </cell>
          <cell r="Q297">
            <v>0</v>
          </cell>
          <cell r="R297">
            <v>0</v>
          </cell>
          <cell r="S297">
            <v>21.5</v>
          </cell>
          <cell r="T297">
            <v>0</v>
          </cell>
          <cell r="V297" t="str">
            <v>S</v>
          </cell>
          <cell r="W297" t="str">
            <v>OAX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 t="str">
            <v>A</v>
          </cell>
          <cell r="BU297" t="str">
            <v>INT</v>
          </cell>
          <cell r="BV297">
            <v>-354573</v>
          </cell>
          <cell r="BX297">
            <v>0</v>
          </cell>
          <cell r="BY297">
            <v>0.9</v>
          </cell>
          <cell r="BZ297">
            <v>19.350000000000001</v>
          </cell>
          <cell r="CB297">
            <v>21.5</v>
          </cell>
          <cell r="CC297">
            <v>21.5</v>
          </cell>
          <cell r="CD297">
            <v>21.5</v>
          </cell>
          <cell r="CL297">
            <v>0</v>
          </cell>
          <cell r="CM297">
            <v>0</v>
          </cell>
          <cell r="CN297">
            <v>3013</v>
          </cell>
        </row>
        <row r="298">
          <cell r="A298">
            <v>1</v>
          </cell>
          <cell r="B298">
            <v>4</v>
          </cell>
          <cell r="D298">
            <v>-354333</v>
          </cell>
          <cell r="E298">
            <v>2013</v>
          </cell>
          <cell r="F298" t="str">
            <v>Fuerza y energía de Naco Nogales</v>
          </cell>
          <cell r="H298" t="str">
            <v>CC</v>
          </cell>
          <cell r="I298">
            <v>50</v>
          </cell>
          <cell r="J298">
            <v>50</v>
          </cell>
          <cell r="K298" t="str">
            <v>Abr</v>
          </cell>
          <cell r="L298">
            <v>3013</v>
          </cell>
          <cell r="M298" t="str">
            <v>NOR</v>
          </cell>
          <cell r="N298" t="str">
            <v>HERMOSILL</v>
          </cell>
          <cell r="O298" t="str">
            <v>TER</v>
          </cell>
          <cell r="P298">
            <v>406607</v>
          </cell>
          <cell r="Q298">
            <v>0</v>
          </cell>
          <cell r="R298">
            <v>0</v>
          </cell>
          <cell r="S298">
            <v>50</v>
          </cell>
          <cell r="T298">
            <v>0</v>
          </cell>
          <cell r="V298" t="str">
            <v>N</v>
          </cell>
          <cell r="W298" t="str">
            <v>SON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 t="str">
            <v>A</v>
          </cell>
          <cell r="BU298" t="str">
            <v>INT</v>
          </cell>
          <cell r="BV298">
            <v>-354333</v>
          </cell>
          <cell r="BX298">
            <v>0</v>
          </cell>
          <cell r="BZ298">
            <v>0</v>
          </cell>
          <cell r="CB298">
            <v>50</v>
          </cell>
          <cell r="CC298">
            <v>50</v>
          </cell>
          <cell r="CD298">
            <v>50</v>
          </cell>
          <cell r="CL298">
            <v>0</v>
          </cell>
          <cell r="CM298">
            <v>0</v>
          </cell>
          <cell r="CN298">
            <v>3013</v>
          </cell>
        </row>
        <row r="299">
          <cell r="A299">
            <v>1</v>
          </cell>
          <cell r="B299">
            <v>4</v>
          </cell>
          <cell r="D299">
            <v>-354333</v>
          </cell>
          <cell r="E299">
            <v>2013</v>
          </cell>
          <cell r="F299" t="str">
            <v>Energía Chihuahua</v>
          </cell>
          <cell r="H299" t="str">
            <v>CC</v>
          </cell>
          <cell r="I299">
            <v>50</v>
          </cell>
          <cell r="J299">
            <v>50</v>
          </cell>
          <cell r="K299" t="str">
            <v>Abr</v>
          </cell>
          <cell r="L299">
            <v>3013</v>
          </cell>
          <cell r="M299" t="str">
            <v>NTE</v>
          </cell>
          <cell r="N299" t="str">
            <v>CHIHUAHUA</v>
          </cell>
          <cell r="O299" t="str">
            <v>TER</v>
          </cell>
          <cell r="P299">
            <v>406607</v>
          </cell>
          <cell r="Q299">
            <v>0</v>
          </cell>
          <cell r="R299">
            <v>0</v>
          </cell>
          <cell r="S299">
            <v>50</v>
          </cell>
          <cell r="T299">
            <v>0</v>
          </cell>
          <cell r="V299" t="str">
            <v>N</v>
          </cell>
          <cell r="W299" t="str">
            <v>SON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 t="str">
            <v>A</v>
          </cell>
          <cell r="BU299" t="str">
            <v>INT</v>
          </cell>
          <cell r="BV299">
            <v>-354333</v>
          </cell>
          <cell r="BX299">
            <v>0</v>
          </cell>
          <cell r="BZ299">
            <v>0</v>
          </cell>
          <cell r="CB299">
            <v>50</v>
          </cell>
          <cell r="CC299">
            <v>50</v>
          </cell>
          <cell r="CD299">
            <v>50</v>
          </cell>
          <cell r="CL299">
            <v>0</v>
          </cell>
          <cell r="CM299">
            <v>0</v>
          </cell>
          <cell r="CN299">
            <v>3013</v>
          </cell>
        </row>
        <row r="300">
          <cell r="A300">
            <v>1</v>
          </cell>
          <cell r="B300">
            <v>6</v>
          </cell>
          <cell r="D300">
            <v>207</v>
          </cell>
          <cell r="E300" t="str">
            <v>N</v>
          </cell>
          <cell r="F300" t="str">
            <v>Oriental VII Y VIII</v>
          </cell>
          <cell r="H300" t="str">
            <v>NGL</v>
          </cell>
          <cell r="I300">
            <v>1225</v>
          </cell>
          <cell r="J300">
            <v>1225</v>
          </cell>
          <cell r="K300" t="str">
            <v>Jun</v>
          </cell>
          <cell r="L300">
            <v>2028</v>
          </cell>
          <cell r="M300" t="str">
            <v>ORI</v>
          </cell>
          <cell r="N300" t="str">
            <v>VERACRUZ</v>
          </cell>
          <cell r="O300" t="str">
            <v>TER</v>
          </cell>
          <cell r="P300">
            <v>46905</v>
          </cell>
          <cell r="Q300">
            <v>0</v>
          </cell>
          <cell r="R300">
            <v>53.9</v>
          </cell>
          <cell r="S300">
            <v>1223.2498913861002</v>
          </cell>
          <cell r="T300">
            <v>3.5000000000000003E-2</v>
          </cell>
          <cell r="V300" t="str">
            <v>S</v>
          </cell>
          <cell r="W300" t="str">
            <v>VER</v>
          </cell>
          <cell r="X300">
            <v>6.0999999999999999E-2</v>
          </cell>
          <cell r="Y300">
            <v>6.0999999999999999E-2</v>
          </cell>
          <cell r="Z300">
            <v>5.6000000000000001E-2</v>
          </cell>
          <cell r="AA300">
            <v>6.0999999999999999E-2</v>
          </cell>
          <cell r="AB300">
            <v>4.5999999999999999E-2</v>
          </cell>
          <cell r="AC300">
            <v>4.5999999999999999E-2</v>
          </cell>
          <cell r="AD300">
            <v>4.5999999999999999E-2</v>
          </cell>
          <cell r="AE300">
            <v>4.5999999999999999E-2</v>
          </cell>
          <cell r="AF300">
            <v>5.6000000000000001E-2</v>
          </cell>
          <cell r="AG300">
            <v>6.0999999999999999E-2</v>
          </cell>
          <cell r="AH300">
            <v>6.0999999999999999E-2</v>
          </cell>
          <cell r="AI300">
            <v>5.6000000000000001E-2</v>
          </cell>
          <cell r="AJ300">
            <v>4.3999999999999997E-2</v>
          </cell>
          <cell r="AK300">
            <v>4.3999999999999997E-2</v>
          </cell>
          <cell r="AL300">
            <v>4.3999999999999997E-2</v>
          </cell>
          <cell r="AM300">
            <v>4.3999999999999997E-2</v>
          </cell>
          <cell r="AN300">
            <v>4.3999999999999997E-2</v>
          </cell>
          <cell r="AO300">
            <v>4.3999999999999997E-2</v>
          </cell>
          <cell r="AP300">
            <v>4.3999999999999997E-2</v>
          </cell>
          <cell r="AQ300">
            <v>4.3999999999999997E-2</v>
          </cell>
          <cell r="AR300">
            <v>4.3999999999999997E-2</v>
          </cell>
          <cell r="AS300">
            <v>4.3999999999999997E-2</v>
          </cell>
          <cell r="AT300">
            <v>4.3999999999999997E-2</v>
          </cell>
          <cell r="AU300">
            <v>4.3999999999999997E-2</v>
          </cell>
          <cell r="AV300">
            <v>6.0999999999999999E-2</v>
          </cell>
          <cell r="AW300">
            <v>6.0999999999999999E-2</v>
          </cell>
          <cell r="AX300">
            <v>5.6000000000000001E-2</v>
          </cell>
          <cell r="AY300">
            <v>6.0999999999999999E-2</v>
          </cell>
          <cell r="AZ300">
            <v>4.5999999999999999E-2</v>
          </cell>
          <cell r="BA300">
            <v>4.5999999999999999E-2</v>
          </cell>
          <cell r="BB300">
            <v>4.5999999999999999E-2</v>
          </cell>
          <cell r="BC300">
            <v>4.5999999999999999E-2</v>
          </cell>
          <cell r="BD300">
            <v>5.6000000000000001E-2</v>
          </cell>
          <cell r="BE300">
            <v>6.0999999999999999E-2</v>
          </cell>
          <cell r="BF300">
            <v>6.0999999999999999E-2</v>
          </cell>
          <cell r="BG300">
            <v>5.6000000000000001E-2</v>
          </cell>
          <cell r="BH300">
            <v>4.3999999999999997E-2</v>
          </cell>
          <cell r="BI300">
            <v>4.3999999999999997E-2</v>
          </cell>
          <cell r="BJ300">
            <v>4.3999999999999997E-2</v>
          </cell>
          <cell r="BK300">
            <v>4.3999999999999997E-2</v>
          </cell>
          <cell r="BL300">
            <v>4.3999999999999997E-2</v>
          </cell>
          <cell r="BM300">
            <v>4.3999999999999997E-2</v>
          </cell>
          <cell r="BN300">
            <v>4.3999999999999997E-2</v>
          </cell>
          <cell r="BO300">
            <v>4.3999999999999997E-2</v>
          </cell>
          <cell r="BP300">
            <v>4.3999999999999997E-2</v>
          </cell>
          <cell r="BQ300">
            <v>4.3999999999999997E-2</v>
          </cell>
          <cell r="BR300">
            <v>4.3999999999999997E-2</v>
          </cell>
          <cell r="BS300">
            <v>4.3999999999999997E-2</v>
          </cell>
          <cell r="BT300" t="str">
            <v>CFE</v>
          </cell>
          <cell r="BU300" t="str">
            <v>INT</v>
          </cell>
          <cell r="BV300">
            <v>207</v>
          </cell>
          <cell r="BX300">
            <v>1.7501086138997803</v>
          </cell>
          <cell r="BZ300">
            <v>0</v>
          </cell>
          <cell r="CB300">
            <v>1182.125</v>
          </cell>
          <cell r="CC300">
            <v>1225</v>
          </cell>
          <cell r="CD300">
            <v>1225</v>
          </cell>
          <cell r="CL300">
            <v>0</v>
          </cell>
          <cell r="CM300">
            <v>0</v>
          </cell>
          <cell r="CN300">
            <v>2028</v>
          </cell>
        </row>
        <row r="301">
          <cell r="A301">
            <v>1</v>
          </cell>
          <cell r="B301">
            <v>6</v>
          </cell>
          <cell r="D301">
            <v>-354393</v>
          </cell>
          <cell r="F301" t="str">
            <v>Eólica de Tamaulipas</v>
          </cell>
          <cell r="H301" t="str">
            <v>EOL</v>
          </cell>
          <cell r="I301">
            <v>54</v>
          </cell>
          <cell r="J301">
            <v>54</v>
          </cell>
          <cell r="K301" t="str">
            <v>Jun</v>
          </cell>
          <cell r="L301">
            <v>3013</v>
          </cell>
          <cell r="M301" t="str">
            <v>NES</v>
          </cell>
          <cell r="N301" t="str">
            <v>REYNOSA</v>
          </cell>
          <cell r="O301" t="str">
            <v>EOL</v>
          </cell>
          <cell r="P301">
            <v>406668</v>
          </cell>
          <cell r="Q301">
            <v>0</v>
          </cell>
          <cell r="R301">
            <v>0</v>
          </cell>
          <cell r="S301">
            <v>5.3999999999999986</v>
          </cell>
          <cell r="T301">
            <v>0</v>
          </cell>
          <cell r="V301" t="str">
            <v>N</v>
          </cell>
          <cell r="W301" t="str">
            <v>TAMS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 t="str">
            <v>A</v>
          </cell>
          <cell r="BU301" t="str">
            <v>INT</v>
          </cell>
          <cell r="BV301">
            <v>-354393</v>
          </cell>
          <cell r="BX301">
            <v>0</v>
          </cell>
          <cell r="BY301">
            <v>0.9</v>
          </cell>
          <cell r="BZ301">
            <v>48.6</v>
          </cell>
          <cell r="CB301">
            <v>54</v>
          </cell>
          <cell r="CC301">
            <v>54</v>
          </cell>
          <cell r="CD301">
            <v>54</v>
          </cell>
          <cell r="CL301">
            <v>0</v>
          </cell>
          <cell r="CM301">
            <v>0</v>
          </cell>
          <cell r="CN301">
            <v>3013</v>
          </cell>
        </row>
        <row r="302">
          <cell r="A302">
            <v>1</v>
          </cell>
          <cell r="B302">
            <v>3</v>
          </cell>
          <cell r="D302">
            <v>4977</v>
          </cell>
          <cell r="F302" t="str">
            <v>Peq. Prod Solar  (FV)  II     11/</v>
          </cell>
          <cell r="H302" t="str">
            <v>SOLAR</v>
          </cell>
          <cell r="I302">
            <v>30</v>
          </cell>
          <cell r="J302">
            <v>30</v>
          </cell>
          <cell r="K302" t="str">
            <v>Mar</v>
          </cell>
          <cell r="L302">
            <v>2015</v>
          </cell>
          <cell r="M302" t="str">
            <v>NOR</v>
          </cell>
          <cell r="N302" t="str">
            <v>HERMOSILL</v>
          </cell>
          <cell r="O302" t="str">
            <v>TER</v>
          </cell>
          <cell r="P302">
            <v>42064</v>
          </cell>
          <cell r="Q302">
            <v>0</v>
          </cell>
          <cell r="R302">
            <v>0</v>
          </cell>
          <cell r="S302">
            <v>30</v>
          </cell>
          <cell r="T302">
            <v>0</v>
          </cell>
          <cell r="V302" t="str">
            <v>N</v>
          </cell>
          <cell r="W302" t="str">
            <v>SON</v>
          </cell>
          <cell r="X302">
            <v>0.99999000000000005</v>
          </cell>
          <cell r="Y302">
            <v>0.99999000000000005</v>
          </cell>
          <cell r="Z302">
            <v>0.99999000000000005</v>
          </cell>
          <cell r="AA302">
            <v>0.99999000000000005</v>
          </cell>
          <cell r="AB302">
            <v>0.99999000000000005</v>
          </cell>
          <cell r="AC302">
            <v>0.99999000000000005</v>
          </cell>
          <cell r="AD302">
            <v>0.99999000000000005</v>
          </cell>
          <cell r="AE302">
            <v>0.99999000000000005</v>
          </cell>
          <cell r="AF302">
            <v>0.99999000000000005</v>
          </cell>
          <cell r="AG302">
            <v>0.99999000000000005</v>
          </cell>
          <cell r="AH302">
            <v>0.99999000000000005</v>
          </cell>
          <cell r="AI302">
            <v>0.99999000000000005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0.99999000000000005</v>
          </cell>
          <cell r="AW302">
            <v>0.99999000000000005</v>
          </cell>
          <cell r="AX302">
            <v>0.99999000000000005</v>
          </cell>
          <cell r="AY302">
            <v>0.99999000000000005</v>
          </cell>
          <cell r="AZ302">
            <v>0.99999000000000005</v>
          </cell>
          <cell r="BA302">
            <v>0.99999000000000005</v>
          </cell>
          <cell r="BB302">
            <v>0.99999000000000005</v>
          </cell>
          <cell r="BC302">
            <v>0.99999000000000005</v>
          </cell>
          <cell r="BD302">
            <v>0.99999000000000005</v>
          </cell>
          <cell r="BE302">
            <v>0.99999000000000005</v>
          </cell>
          <cell r="BF302">
            <v>0.99999000000000005</v>
          </cell>
          <cell r="BG302">
            <v>0.99999000000000005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 t="str">
            <v>PEE</v>
          </cell>
          <cell r="BU302" t="str">
            <v>INT</v>
          </cell>
          <cell r="BV302">
            <v>4977</v>
          </cell>
          <cell r="BZ302">
            <v>12</v>
          </cell>
          <cell r="CB302">
            <v>30</v>
          </cell>
          <cell r="CC302">
            <v>30</v>
          </cell>
          <cell r="CD302">
            <v>30</v>
          </cell>
          <cell r="CL302">
            <v>0</v>
          </cell>
          <cell r="CM302">
            <v>0</v>
          </cell>
          <cell r="CN302">
            <v>2015</v>
          </cell>
        </row>
        <row r="303">
          <cell r="A303">
            <v>1</v>
          </cell>
          <cell r="B303">
            <v>4</v>
          </cell>
          <cell r="D303">
            <v>-354333</v>
          </cell>
          <cell r="E303">
            <v>2013</v>
          </cell>
          <cell r="F303" t="str">
            <v>Tlalnepantla Cogeneración</v>
          </cell>
          <cell r="H303" t="str">
            <v>TG</v>
          </cell>
          <cell r="I303">
            <v>22</v>
          </cell>
          <cell r="J303">
            <v>22</v>
          </cell>
          <cell r="K303" t="str">
            <v>Abr</v>
          </cell>
          <cell r="L303">
            <v>3013</v>
          </cell>
          <cell r="M303" t="str">
            <v>CEN</v>
          </cell>
          <cell r="N303" t="str">
            <v>CENTRAL</v>
          </cell>
          <cell r="O303" t="str">
            <v>TER</v>
          </cell>
          <cell r="P303">
            <v>406607</v>
          </cell>
          <cell r="Q303">
            <v>0</v>
          </cell>
          <cell r="R303">
            <v>0</v>
          </cell>
          <cell r="S303">
            <v>22</v>
          </cell>
          <cell r="T303">
            <v>0</v>
          </cell>
          <cell r="V303" t="str">
            <v>N</v>
          </cell>
          <cell r="W303" t="str">
            <v>SON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 t="str">
            <v>A</v>
          </cell>
          <cell r="BU303" t="str">
            <v>INT</v>
          </cell>
          <cell r="BV303">
            <v>-354333</v>
          </cell>
          <cell r="BX303">
            <v>0</v>
          </cell>
          <cell r="BZ303">
            <v>0</v>
          </cell>
          <cell r="CB303">
            <v>22</v>
          </cell>
          <cell r="CC303">
            <v>22</v>
          </cell>
          <cell r="CD303">
            <v>22</v>
          </cell>
          <cell r="CL303">
            <v>0</v>
          </cell>
          <cell r="CM303">
            <v>0</v>
          </cell>
          <cell r="CN303">
            <v>3013</v>
          </cell>
        </row>
        <row r="304">
          <cell r="A304">
            <v>1</v>
          </cell>
          <cell r="B304">
            <v>12</v>
          </cell>
          <cell r="D304">
            <v>-354573</v>
          </cell>
          <cell r="E304">
            <v>2013</v>
          </cell>
          <cell r="F304" t="str">
            <v>Tala Electric</v>
          </cell>
          <cell r="H304" t="str">
            <v>BIO</v>
          </cell>
          <cell r="I304">
            <v>25</v>
          </cell>
          <cell r="J304">
            <v>25</v>
          </cell>
          <cell r="K304" t="str">
            <v>Dic</v>
          </cell>
          <cell r="L304">
            <v>3013</v>
          </cell>
          <cell r="M304" t="str">
            <v>OCC</v>
          </cell>
          <cell r="N304" t="str">
            <v>GUADALAJA</v>
          </cell>
          <cell r="O304" t="str">
            <v>TER</v>
          </cell>
          <cell r="P304">
            <v>406851</v>
          </cell>
          <cell r="Q304">
            <v>0</v>
          </cell>
          <cell r="R304">
            <v>0</v>
          </cell>
          <cell r="S304">
            <v>25</v>
          </cell>
          <cell r="T304">
            <v>0</v>
          </cell>
          <cell r="V304" t="str">
            <v>S</v>
          </cell>
          <cell r="W304" t="str">
            <v>JAL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 t="str">
            <v>A</v>
          </cell>
          <cell r="BU304" t="str">
            <v>INT</v>
          </cell>
          <cell r="BV304">
            <v>-354573</v>
          </cell>
          <cell r="BX304">
            <v>0</v>
          </cell>
          <cell r="BY304">
            <v>0.9</v>
          </cell>
          <cell r="BZ304">
            <v>22.5</v>
          </cell>
          <cell r="CB304">
            <v>25</v>
          </cell>
          <cell r="CC304">
            <v>25</v>
          </cell>
          <cell r="CD304">
            <v>25</v>
          </cell>
          <cell r="CL304">
            <v>0</v>
          </cell>
          <cell r="CM304">
            <v>0</v>
          </cell>
          <cell r="CN304">
            <v>3013</v>
          </cell>
        </row>
        <row r="305">
          <cell r="A305">
            <v>1</v>
          </cell>
          <cell r="B305">
            <v>12</v>
          </cell>
          <cell r="D305">
            <v>5427</v>
          </cell>
          <cell r="F305" t="str">
            <v>Energía renovable de Cuautla SA de CV</v>
          </cell>
          <cell r="H305" t="str">
            <v>NGL</v>
          </cell>
          <cell r="I305">
            <v>1</v>
          </cell>
          <cell r="J305">
            <v>1</v>
          </cell>
          <cell r="K305" t="str">
            <v>Dic</v>
          </cell>
          <cell r="L305">
            <v>2013</v>
          </cell>
          <cell r="M305" t="str">
            <v>CEN</v>
          </cell>
          <cell r="N305" t="str">
            <v>CENTRAL</v>
          </cell>
          <cell r="O305" t="str">
            <v>TER</v>
          </cell>
          <cell r="P305">
            <v>41609</v>
          </cell>
          <cell r="Q305">
            <v>0</v>
          </cell>
          <cell r="R305">
            <v>0</v>
          </cell>
          <cell r="S305">
            <v>1</v>
          </cell>
          <cell r="T305">
            <v>0</v>
          </cell>
          <cell r="V305" t="str">
            <v>S</v>
          </cell>
          <cell r="W305" t="str">
            <v>OAX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 t="str">
            <v>A</v>
          </cell>
          <cell r="BU305" t="str">
            <v>INT</v>
          </cell>
          <cell r="BV305">
            <v>5427</v>
          </cell>
          <cell r="BX305">
            <v>0</v>
          </cell>
          <cell r="BY305">
            <v>0.9</v>
          </cell>
          <cell r="BZ305">
            <v>0.9</v>
          </cell>
          <cell r="CB305">
            <v>1</v>
          </cell>
          <cell r="CC305">
            <v>1</v>
          </cell>
          <cell r="CD305">
            <v>1</v>
          </cell>
          <cell r="CL305">
            <v>0</v>
          </cell>
          <cell r="CM305">
            <v>0</v>
          </cell>
          <cell r="CN305">
            <v>2013</v>
          </cell>
        </row>
        <row r="306">
          <cell r="A306">
            <v>1</v>
          </cell>
          <cell r="B306">
            <v>2</v>
          </cell>
          <cell r="D306">
            <v>6447</v>
          </cell>
          <cell r="H306" t="str">
            <v>DTG</v>
          </cell>
          <cell r="I306">
            <v>0</v>
          </cell>
          <cell r="J306">
            <v>0</v>
          </cell>
          <cell r="K306" t="str">
            <v>Feb</v>
          </cell>
          <cell r="L306">
            <v>2011</v>
          </cell>
          <cell r="M306" t="str">
            <v>PEN</v>
          </cell>
          <cell r="N306" t="str">
            <v>CANCUN</v>
          </cell>
          <cell r="O306" t="str">
            <v>TER</v>
          </cell>
          <cell r="P306">
            <v>40575</v>
          </cell>
          <cell r="Q306">
            <v>0</v>
          </cell>
          <cell r="R306">
            <v>0</v>
          </cell>
          <cell r="S306">
            <v>0</v>
          </cell>
          <cell r="T306">
            <v>2.7777777777778154E-2</v>
          </cell>
          <cell r="V306" t="str">
            <v>S</v>
          </cell>
          <cell r="W306" t="str">
            <v>YUC</v>
          </cell>
          <cell r="X306">
            <v>4.4999999999999998E-2</v>
          </cell>
          <cell r="Y306">
            <v>4.4999999999999998E-2</v>
          </cell>
          <cell r="Z306">
            <v>0.04</v>
          </cell>
          <cell r="AA306">
            <v>4.4999999999999998E-2</v>
          </cell>
          <cell r="AB306">
            <v>0.03</v>
          </cell>
          <cell r="AC306">
            <v>0.03</v>
          </cell>
          <cell r="AD306">
            <v>0.03</v>
          </cell>
          <cell r="AE306">
            <v>0.03</v>
          </cell>
          <cell r="AF306">
            <v>0.04</v>
          </cell>
          <cell r="AG306">
            <v>4.4999999999999998E-2</v>
          </cell>
          <cell r="AH306">
            <v>4.4999999999999998E-2</v>
          </cell>
          <cell r="AI306">
            <v>0.04</v>
          </cell>
          <cell r="AJ306">
            <v>0.02</v>
          </cell>
          <cell r="AK306">
            <v>0.02</v>
          </cell>
          <cell r="AL306">
            <v>0.02</v>
          </cell>
          <cell r="AM306">
            <v>0.02</v>
          </cell>
          <cell r="AN306">
            <v>0.02</v>
          </cell>
          <cell r="AO306">
            <v>0.02</v>
          </cell>
          <cell r="AP306">
            <v>0.02</v>
          </cell>
          <cell r="AQ306">
            <v>0.02</v>
          </cell>
          <cell r="AR306">
            <v>0.02</v>
          </cell>
          <cell r="AS306">
            <v>0.02</v>
          </cell>
          <cell r="AT306">
            <v>0.02</v>
          </cell>
          <cell r="AU306">
            <v>0.02</v>
          </cell>
          <cell r="AV306">
            <v>4.4999999999999998E-2</v>
          </cell>
          <cell r="AW306">
            <v>4.4999999999999998E-2</v>
          </cell>
          <cell r="AX306">
            <v>0.04</v>
          </cell>
          <cell r="AY306">
            <v>4.4999999999999998E-2</v>
          </cell>
          <cell r="AZ306">
            <v>0.03</v>
          </cell>
          <cell r="BA306">
            <v>0.03</v>
          </cell>
          <cell r="BB306">
            <v>0.03</v>
          </cell>
          <cell r="BC306">
            <v>0.03</v>
          </cell>
          <cell r="BD306">
            <v>0.04</v>
          </cell>
          <cell r="BE306">
            <v>4.4999999999999998E-2</v>
          </cell>
          <cell r="BF306">
            <v>4.4999999999999998E-2</v>
          </cell>
          <cell r="BG306">
            <v>0.04</v>
          </cell>
          <cell r="BH306">
            <v>0.02</v>
          </cell>
          <cell r="BI306">
            <v>0.02</v>
          </cell>
          <cell r="BJ306">
            <v>0.02</v>
          </cell>
          <cell r="BK306">
            <v>0.02</v>
          </cell>
          <cell r="BL306">
            <v>0.02</v>
          </cell>
          <cell r="BM306">
            <v>0.02</v>
          </cell>
          <cell r="BN306">
            <v>0.02</v>
          </cell>
          <cell r="BO306">
            <v>0.02</v>
          </cell>
          <cell r="BP306">
            <v>0.02</v>
          </cell>
          <cell r="BQ306">
            <v>0.02</v>
          </cell>
          <cell r="BR306">
            <v>0.02</v>
          </cell>
          <cell r="BS306">
            <v>0.02</v>
          </cell>
          <cell r="BT306" t="str">
            <v>CFE</v>
          </cell>
          <cell r="BU306" t="str">
            <v>INT</v>
          </cell>
          <cell r="BV306">
            <v>6447</v>
          </cell>
          <cell r="BX306">
            <v>0</v>
          </cell>
          <cell r="BY306">
            <v>0</v>
          </cell>
          <cell r="BZ306">
            <v>0</v>
          </cell>
          <cell r="CB306">
            <v>0</v>
          </cell>
          <cell r="CL306">
            <v>0</v>
          </cell>
          <cell r="CM306">
            <v>0</v>
          </cell>
          <cell r="CN306">
            <v>2011</v>
          </cell>
        </row>
        <row r="307">
          <cell r="A307">
            <v>1</v>
          </cell>
          <cell r="B307">
            <v>11</v>
          </cell>
          <cell r="D307">
            <v>-354543</v>
          </cell>
          <cell r="F307" t="str">
            <v>Eoliatec del Pacífico 2a Etapa</v>
          </cell>
          <cell r="H307" t="str">
            <v>EOL</v>
          </cell>
          <cell r="I307">
            <v>80</v>
          </cell>
          <cell r="J307">
            <v>80</v>
          </cell>
          <cell r="K307" t="str">
            <v>Nov</v>
          </cell>
          <cell r="L307">
            <v>3013</v>
          </cell>
          <cell r="M307" t="str">
            <v>ORI</v>
          </cell>
          <cell r="N307" t="str">
            <v>TEMASCAL</v>
          </cell>
          <cell r="O307" t="str">
            <v>EOL</v>
          </cell>
          <cell r="P307">
            <v>406821</v>
          </cell>
          <cell r="Q307">
            <v>0</v>
          </cell>
          <cell r="R307">
            <v>0</v>
          </cell>
          <cell r="S307">
            <v>8</v>
          </cell>
          <cell r="T307">
            <v>0</v>
          </cell>
          <cell r="V307" t="str">
            <v>S</v>
          </cell>
          <cell r="W307" t="str">
            <v>OAX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 t="str">
            <v>A</v>
          </cell>
          <cell r="BU307" t="str">
            <v>INT</v>
          </cell>
          <cell r="BV307">
            <v>-354543</v>
          </cell>
          <cell r="BX307">
            <v>0</v>
          </cell>
          <cell r="BY307">
            <v>0.9</v>
          </cell>
          <cell r="BZ307">
            <v>72</v>
          </cell>
          <cell r="CB307">
            <v>80</v>
          </cell>
          <cell r="CC307">
            <v>80</v>
          </cell>
          <cell r="CD307">
            <v>80</v>
          </cell>
          <cell r="CL307">
            <v>0</v>
          </cell>
          <cell r="CM307">
            <v>0</v>
          </cell>
          <cell r="CN307">
            <v>3013</v>
          </cell>
        </row>
        <row r="308">
          <cell r="A308">
            <v>1</v>
          </cell>
          <cell r="B308">
            <v>12</v>
          </cell>
          <cell r="D308">
            <v>5067</v>
          </cell>
          <cell r="F308" t="str">
            <v>Geotérmica para el desarrollo</v>
          </cell>
          <cell r="H308" t="str">
            <v>GEO</v>
          </cell>
          <cell r="I308">
            <v>10</v>
          </cell>
          <cell r="J308">
            <v>10</v>
          </cell>
          <cell r="K308" t="str">
            <v>Dic</v>
          </cell>
          <cell r="L308">
            <v>2014</v>
          </cell>
          <cell r="M308" t="str">
            <v>OCC</v>
          </cell>
          <cell r="N308" t="str">
            <v>TEPIC</v>
          </cell>
          <cell r="O308" t="str">
            <v>TER</v>
          </cell>
          <cell r="P308">
            <v>41974</v>
          </cell>
          <cell r="Q308">
            <v>0</v>
          </cell>
          <cell r="R308">
            <v>0</v>
          </cell>
          <cell r="S308">
            <v>10</v>
          </cell>
          <cell r="T308">
            <v>0</v>
          </cell>
          <cell r="V308" t="str">
            <v>N</v>
          </cell>
          <cell r="W308" t="str">
            <v>COL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 t="str">
            <v>A</v>
          </cell>
          <cell r="BU308" t="str">
            <v>INT</v>
          </cell>
          <cell r="BV308">
            <v>5067</v>
          </cell>
          <cell r="BX308">
            <v>0</v>
          </cell>
          <cell r="BZ308">
            <v>0</v>
          </cell>
          <cell r="CB308">
            <v>10</v>
          </cell>
          <cell r="CC308">
            <v>10</v>
          </cell>
          <cell r="CD308">
            <v>10</v>
          </cell>
          <cell r="CL308">
            <v>0</v>
          </cell>
          <cell r="CM308">
            <v>0</v>
          </cell>
          <cell r="CN308">
            <v>2014</v>
          </cell>
        </row>
        <row r="309">
          <cell r="A309">
            <v>1</v>
          </cell>
          <cell r="B309">
            <v>12</v>
          </cell>
          <cell r="D309">
            <v>4707</v>
          </cell>
          <cell r="F309" t="str">
            <v>Geotérmica para el desarrollo</v>
          </cell>
          <cell r="H309" t="str">
            <v>GEO</v>
          </cell>
          <cell r="I309">
            <v>25</v>
          </cell>
          <cell r="J309">
            <v>25</v>
          </cell>
          <cell r="K309" t="str">
            <v>Dic</v>
          </cell>
          <cell r="L309">
            <v>2015</v>
          </cell>
          <cell r="M309" t="str">
            <v>OCC</v>
          </cell>
          <cell r="N309" t="str">
            <v>TEPIC</v>
          </cell>
          <cell r="O309" t="str">
            <v>TER</v>
          </cell>
          <cell r="P309">
            <v>42339</v>
          </cell>
          <cell r="Q309">
            <v>0</v>
          </cell>
          <cell r="R309">
            <v>0</v>
          </cell>
          <cell r="S309">
            <v>25</v>
          </cell>
          <cell r="T309">
            <v>0</v>
          </cell>
          <cell r="V309" t="str">
            <v>N</v>
          </cell>
          <cell r="W309" t="str">
            <v>COL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 t="str">
            <v>A</v>
          </cell>
          <cell r="BU309" t="str">
            <v>INT</v>
          </cell>
          <cell r="BV309">
            <v>4707</v>
          </cell>
          <cell r="BX309">
            <v>0</v>
          </cell>
          <cell r="BZ309">
            <v>0</v>
          </cell>
          <cell r="CB309">
            <v>25</v>
          </cell>
          <cell r="CC309">
            <v>25</v>
          </cell>
          <cell r="CD309">
            <v>25</v>
          </cell>
          <cell r="CL309">
            <v>0</v>
          </cell>
          <cell r="CM309">
            <v>0</v>
          </cell>
          <cell r="CN309">
            <v>2015</v>
          </cell>
        </row>
        <row r="310">
          <cell r="A310">
            <v>1</v>
          </cell>
          <cell r="B310">
            <v>4</v>
          </cell>
          <cell r="D310">
            <v>1347</v>
          </cell>
          <cell r="E310" t="str">
            <v>C</v>
          </cell>
          <cell r="F310" t="str">
            <v>Noroeste II 3/</v>
          </cell>
          <cell r="H310" t="str">
            <v>NGL</v>
          </cell>
          <cell r="I310">
            <v>1400</v>
          </cell>
          <cell r="J310">
            <v>1400</v>
          </cell>
          <cell r="K310" t="str">
            <v>Abr</v>
          </cell>
          <cell r="L310">
            <v>2025</v>
          </cell>
          <cell r="M310" t="str">
            <v>NOR</v>
          </cell>
          <cell r="N310" t="str">
            <v>HERMOSILL</v>
          </cell>
          <cell r="O310" t="str">
            <v>TER</v>
          </cell>
          <cell r="P310">
            <v>45748</v>
          </cell>
          <cell r="Q310">
            <v>109.2</v>
          </cell>
          <cell r="R310">
            <v>28</v>
          </cell>
          <cell r="S310">
            <v>1288.7998758698288</v>
          </cell>
          <cell r="T310">
            <v>3.2000000000000001E-2</v>
          </cell>
          <cell r="V310" t="str">
            <v>N</v>
          </cell>
          <cell r="W310" t="str">
            <v>SON</v>
          </cell>
          <cell r="X310">
            <v>4.4999999999999998E-2</v>
          </cell>
          <cell r="Y310">
            <v>4.4999999999999998E-2</v>
          </cell>
          <cell r="Z310">
            <v>0.04</v>
          </cell>
          <cell r="AA310">
            <v>4.4999999999999998E-2</v>
          </cell>
          <cell r="AB310">
            <v>0.03</v>
          </cell>
          <cell r="AC310">
            <v>0.03</v>
          </cell>
          <cell r="AD310">
            <v>0.03</v>
          </cell>
          <cell r="AE310">
            <v>0.03</v>
          </cell>
          <cell r="AF310">
            <v>0.04</v>
          </cell>
          <cell r="AG310">
            <v>4.4999999999999998E-2</v>
          </cell>
          <cell r="AH310">
            <v>4.4999999999999998E-2</v>
          </cell>
          <cell r="AI310">
            <v>0.04</v>
          </cell>
          <cell r="AJ310">
            <v>0.02</v>
          </cell>
          <cell r="AK310">
            <v>0.02</v>
          </cell>
          <cell r="AL310">
            <v>0.02</v>
          </cell>
          <cell r="AM310">
            <v>0.02</v>
          </cell>
          <cell r="AN310">
            <v>0.02</v>
          </cell>
          <cell r="AO310">
            <v>0.02</v>
          </cell>
          <cell r="AP310">
            <v>0.02</v>
          </cell>
          <cell r="AQ310">
            <v>0.02</v>
          </cell>
          <cell r="AR310">
            <v>0.02</v>
          </cell>
          <cell r="AS310">
            <v>0.02</v>
          </cell>
          <cell r="AT310">
            <v>0.02</v>
          </cell>
          <cell r="AU310">
            <v>0.02</v>
          </cell>
          <cell r="AV310">
            <v>4.4999999999999998E-2</v>
          </cell>
          <cell r="AW310">
            <v>4.4999999999999998E-2</v>
          </cell>
          <cell r="AX310">
            <v>0.04</v>
          </cell>
          <cell r="AY310">
            <v>4.4999999999999998E-2</v>
          </cell>
          <cell r="AZ310">
            <v>0.03</v>
          </cell>
          <cell r="BA310">
            <v>0.03</v>
          </cell>
          <cell r="BB310">
            <v>0.03</v>
          </cell>
          <cell r="BC310">
            <v>0.03</v>
          </cell>
          <cell r="BD310">
            <v>0.04</v>
          </cell>
          <cell r="BE310">
            <v>4.4999999999999998E-2</v>
          </cell>
          <cell r="BF310">
            <v>4.4999999999999998E-2</v>
          </cell>
          <cell r="BG310">
            <v>0.04</v>
          </cell>
          <cell r="BH310">
            <v>0.02</v>
          </cell>
          <cell r="BI310">
            <v>0.02</v>
          </cell>
          <cell r="BJ310">
            <v>0.02</v>
          </cell>
          <cell r="BK310">
            <v>0.02</v>
          </cell>
          <cell r="BL310">
            <v>0.02</v>
          </cell>
          <cell r="BM310">
            <v>0.02</v>
          </cell>
          <cell r="BN310">
            <v>0.02</v>
          </cell>
          <cell r="BO310">
            <v>0.02</v>
          </cell>
          <cell r="BP310">
            <v>0.02</v>
          </cell>
          <cell r="BQ310">
            <v>0.02</v>
          </cell>
          <cell r="BR310">
            <v>0.02</v>
          </cell>
          <cell r="BS310">
            <v>0.02</v>
          </cell>
          <cell r="BT310" t="str">
            <v>CFE</v>
          </cell>
          <cell r="BU310" t="str">
            <v>INT</v>
          </cell>
          <cell r="BV310">
            <v>1347</v>
          </cell>
          <cell r="BX310">
            <v>2.0001241301711774</v>
          </cell>
          <cell r="BZ310">
            <v>0</v>
          </cell>
          <cell r="CB310">
            <v>1355.2</v>
          </cell>
          <cell r="CC310">
            <v>1400</v>
          </cell>
          <cell r="CD310">
            <v>1400</v>
          </cell>
          <cell r="CL310">
            <v>109.2</v>
          </cell>
          <cell r="CM310">
            <v>114.38</v>
          </cell>
          <cell r="CN310">
            <v>2025</v>
          </cell>
        </row>
        <row r="311">
          <cell r="A311">
            <v>1</v>
          </cell>
          <cell r="B311">
            <v>11</v>
          </cell>
          <cell r="D311">
            <v>3657</v>
          </cell>
          <cell r="F311" t="str">
            <v>Cancún TG  3/</v>
          </cell>
          <cell r="H311" t="str">
            <v>TG</v>
          </cell>
          <cell r="I311">
            <v>169.4</v>
          </cell>
          <cell r="J311">
            <v>169.4</v>
          </cell>
          <cell r="K311" t="str">
            <v>Nov</v>
          </cell>
          <cell r="L311">
            <v>2018</v>
          </cell>
          <cell r="M311" t="str">
            <v>PEN</v>
          </cell>
          <cell r="N311" t="str">
            <v>CANCUN</v>
          </cell>
          <cell r="O311" t="str">
            <v>TER</v>
          </cell>
          <cell r="P311">
            <v>43405</v>
          </cell>
          <cell r="Q311">
            <v>7.6399400000000002</v>
          </cell>
          <cell r="R311">
            <v>3.3880000000000003</v>
          </cell>
          <cell r="S311">
            <v>149.70217965089904</v>
          </cell>
          <cell r="T311">
            <v>2.7777777777778154E-2</v>
          </cell>
          <cell r="V311" t="str">
            <v>S</v>
          </cell>
          <cell r="W311" t="str">
            <v>YUC</v>
          </cell>
          <cell r="X311">
            <v>4.4999999999999998E-2</v>
          </cell>
          <cell r="Y311">
            <v>4.4999999999999998E-2</v>
          </cell>
          <cell r="Z311">
            <v>0.04</v>
          </cell>
          <cell r="AA311">
            <v>4.4999999999999998E-2</v>
          </cell>
          <cell r="AB311">
            <v>0.03</v>
          </cell>
          <cell r="AC311">
            <v>0.03</v>
          </cell>
          <cell r="AD311">
            <v>0.03</v>
          </cell>
          <cell r="AE311">
            <v>0.03</v>
          </cell>
          <cell r="AF311">
            <v>0.04</v>
          </cell>
          <cell r="AG311">
            <v>4.4999999999999998E-2</v>
          </cell>
          <cell r="AH311">
            <v>4.4999999999999998E-2</v>
          </cell>
          <cell r="AI311">
            <v>0.04</v>
          </cell>
          <cell r="AJ311">
            <v>0.02</v>
          </cell>
          <cell r="AK311">
            <v>0.02</v>
          </cell>
          <cell r="AL311">
            <v>0.02</v>
          </cell>
          <cell r="AM311">
            <v>0.02</v>
          </cell>
          <cell r="AN311">
            <v>0.02</v>
          </cell>
          <cell r="AO311">
            <v>0.02</v>
          </cell>
          <cell r="AP311">
            <v>0.02</v>
          </cell>
          <cell r="AQ311">
            <v>0.02</v>
          </cell>
          <cell r="AR311">
            <v>0.02</v>
          </cell>
          <cell r="AS311">
            <v>0.02</v>
          </cell>
          <cell r="AT311">
            <v>0.02</v>
          </cell>
          <cell r="AU311">
            <v>0.02</v>
          </cell>
          <cell r="AV311">
            <v>4.4999999999999998E-2</v>
          </cell>
          <cell r="AW311">
            <v>4.4999999999999998E-2</v>
          </cell>
          <cell r="AX311">
            <v>0.04</v>
          </cell>
          <cell r="AY311">
            <v>4.4999999999999998E-2</v>
          </cell>
          <cell r="AZ311">
            <v>0.03</v>
          </cell>
          <cell r="BA311">
            <v>0.03</v>
          </cell>
          <cell r="BB311">
            <v>0.03</v>
          </cell>
          <cell r="BC311">
            <v>0.03</v>
          </cell>
          <cell r="BD311">
            <v>0.04</v>
          </cell>
          <cell r="BE311">
            <v>4.4999999999999998E-2</v>
          </cell>
          <cell r="BF311">
            <v>4.4999999999999998E-2</v>
          </cell>
          <cell r="BG311">
            <v>0.04</v>
          </cell>
          <cell r="BH311">
            <v>0.02</v>
          </cell>
          <cell r="BI311">
            <v>0.02</v>
          </cell>
          <cell r="BJ311">
            <v>0.02</v>
          </cell>
          <cell r="BK311">
            <v>0.02</v>
          </cell>
          <cell r="BL311">
            <v>0.02</v>
          </cell>
          <cell r="BM311">
            <v>0.02</v>
          </cell>
          <cell r="BN311">
            <v>0.02</v>
          </cell>
          <cell r="BO311">
            <v>0.02</v>
          </cell>
          <cell r="BP311">
            <v>0.02</v>
          </cell>
          <cell r="BQ311">
            <v>0.02</v>
          </cell>
          <cell r="BR311">
            <v>0.02</v>
          </cell>
          <cell r="BS311">
            <v>0.02</v>
          </cell>
          <cell r="BT311" t="str">
            <v>CFE</v>
          </cell>
          <cell r="BU311" t="str">
            <v>INT</v>
          </cell>
          <cell r="BV311">
            <v>3657</v>
          </cell>
          <cell r="BX311">
            <v>12.057880349100959</v>
          </cell>
          <cell r="BY311">
            <v>0</v>
          </cell>
          <cell r="BZ311">
            <v>0</v>
          </cell>
          <cell r="CB311">
            <v>164.6944444444444</v>
          </cell>
          <cell r="CC311">
            <v>169.4</v>
          </cell>
          <cell r="CD311">
            <v>169.4</v>
          </cell>
          <cell r="CL311">
            <v>7.6399400000000002</v>
          </cell>
          <cell r="CM311">
            <v>7.6399400000000002</v>
          </cell>
          <cell r="CN311">
            <v>2018</v>
          </cell>
        </row>
        <row r="312">
          <cell r="A312">
            <v>1</v>
          </cell>
          <cell r="B312">
            <v>7</v>
          </cell>
          <cell r="D312">
            <v>897</v>
          </cell>
          <cell r="E312" t="str">
            <v>C</v>
          </cell>
          <cell r="F312" t="str">
            <v>Oriental V y VI</v>
          </cell>
          <cell r="H312" t="str">
            <v>NGL</v>
          </cell>
          <cell r="I312">
            <v>1400</v>
          </cell>
          <cell r="J312">
            <v>1400</v>
          </cell>
          <cell r="K312" t="str">
            <v>Jul</v>
          </cell>
          <cell r="L312">
            <v>2026</v>
          </cell>
          <cell r="M312" t="str">
            <v>ORI</v>
          </cell>
          <cell r="N312" t="str">
            <v>VERACRUZ</v>
          </cell>
          <cell r="O312" t="str">
            <v>TER</v>
          </cell>
          <cell r="P312">
            <v>46204</v>
          </cell>
          <cell r="Q312">
            <v>114.38</v>
          </cell>
          <cell r="R312">
            <v>61.599999999999994</v>
          </cell>
          <cell r="S312">
            <v>1283.6198758698288</v>
          </cell>
          <cell r="T312">
            <v>4.4999999999999998E-2</v>
          </cell>
          <cell r="V312" t="str">
            <v>S</v>
          </cell>
          <cell r="W312" t="str">
            <v>VER</v>
          </cell>
          <cell r="X312">
            <v>6.0999999999999999E-2</v>
          </cell>
          <cell r="Y312">
            <v>6.0999999999999999E-2</v>
          </cell>
          <cell r="Z312">
            <v>5.6000000000000001E-2</v>
          </cell>
          <cell r="AA312">
            <v>6.0999999999999999E-2</v>
          </cell>
          <cell r="AB312">
            <v>4.5999999999999999E-2</v>
          </cell>
          <cell r="AC312">
            <v>4.5999999999999999E-2</v>
          </cell>
          <cell r="AD312">
            <v>4.5999999999999999E-2</v>
          </cell>
          <cell r="AE312">
            <v>4.5999999999999999E-2</v>
          </cell>
          <cell r="AF312">
            <v>5.6000000000000001E-2</v>
          </cell>
          <cell r="AG312">
            <v>6.0999999999999999E-2</v>
          </cell>
          <cell r="AH312">
            <v>6.0999999999999999E-2</v>
          </cell>
          <cell r="AI312">
            <v>5.6000000000000001E-2</v>
          </cell>
          <cell r="AJ312">
            <v>4.3999999999999997E-2</v>
          </cell>
          <cell r="AK312">
            <v>4.3999999999999997E-2</v>
          </cell>
          <cell r="AL312">
            <v>4.3999999999999997E-2</v>
          </cell>
          <cell r="AM312">
            <v>4.3999999999999997E-2</v>
          </cell>
          <cell r="AN312">
            <v>4.3999999999999997E-2</v>
          </cell>
          <cell r="AO312">
            <v>4.3999999999999997E-2</v>
          </cell>
          <cell r="AP312">
            <v>4.3999999999999997E-2</v>
          </cell>
          <cell r="AQ312">
            <v>4.3999999999999997E-2</v>
          </cell>
          <cell r="AR312">
            <v>4.3999999999999997E-2</v>
          </cell>
          <cell r="AS312">
            <v>4.3999999999999997E-2</v>
          </cell>
          <cell r="AT312">
            <v>4.3999999999999997E-2</v>
          </cell>
          <cell r="AU312">
            <v>4.3999999999999997E-2</v>
          </cell>
          <cell r="AV312">
            <v>6.0999999999999999E-2</v>
          </cell>
          <cell r="AW312">
            <v>6.0999999999999999E-2</v>
          </cell>
          <cell r="AX312">
            <v>5.6000000000000001E-2</v>
          </cell>
          <cell r="AY312">
            <v>6.0999999999999999E-2</v>
          </cell>
          <cell r="AZ312">
            <v>4.5999999999999999E-2</v>
          </cell>
          <cell r="BA312">
            <v>4.5999999999999999E-2</v>
          </cell>
          <cell r="BB312">
            <v>4.5999999999999999E-2</v>
          </cell>
          <cell r="BC312">
            <v>4.5999999999999999E-2</v>
          </cell>
          <cell r="BD312">
            <v>5.6000000000000001E-2</v>
          </cell>
          <cell r="BE312">
            <v>6.0999999999999999E-2</v>
          </cell>
          <cell r="BF312">
            <v>6.0999999999999999E-2</v>
          </cell>
          <cell r="BG312">
            <v>5.6000000000000001E-2</v>
          </cell>
          <cell r="BH312">
            <v>4.3999999999999997E-2</v>
          </cell>
          <cell r="BI312">
            <v>4.3999999999999997E-2</v>
          </cell>
          <cell r="BJ312">
            <v>4.3999999999999997E-2</v>
          </cell>
          <cell r="BK312">
            <v>4.3999999999999997E-2</v>
          </cell>
          <cell r="BL312">
            <v>4.3999999999999997E-2</v>
          </cell>
          <cell r="BM312">
            <v>4.3999999999999997E-2</v>
          </cell>
          <cell r="BN312">
            <v>4.3999999999999997E-2</v>
          </cell>
          <cell r="BO312">
            <v>4.3999999999999997E-2</v>
          </cell>
          <cell r="BP312">
            <v>4.3999999999999997E-2</v>
          </cell>
          <cell r="BQ312">
            <v>4.3999999999999997E-2</v>
          </cell>
          <cell r="BR312">
            <v>4.3999999999999997E-2</v>
          </cell>
          <cell r="BS312">
            <v>4.3999999999999997E-2</v>
          </cell>
          <cell r="BT312" t="str">
            <v>CFE</v>
          </cell>
          <cell r="BU312" t="str">
            <v>INT</v>
          </cell>
          <cell r="BV312">
            <v>897</v>
          </cell>
          <cell r="BX312">
            <v>2.0001241301711774</v>
          </cell>
          <cell r="BZ312">
            <v>0</v>
          </cell>
          <cell r="CB312">
            <v>1337</v>
          </cell>
          <cell r="CC312">
            <v>1400</v>
          </cell>
          <cell r="CD312">
            <v>1400</v>
          </cell>
          <cell r="CL312">
            <v>109.2</v>
          </cell>
          <cell r="CM312">
            <v>114.38</v>
          </cell>
          <cell r="CN312">
            <v>2026</v>
          </cell>
        </row>
        <row r="313">
          <cell r="A313">
            <v>1</v>
          </cell>
          <cell r="B313">
            <v>4</v>
          </cell>
          <cell r="D313">
            <v>-453</v>
          </cell>
          <cell r="F313" t="str">
            <v>Noreste VII   6/  3/</v>
          </cell>
          <cell r="H313" t="str">
            <v>NGL</v>
          </cell>
          <cell r="I313">
            <v>520</v>
          </cell>
          <cell r="J313">
            <v>520</v>
          </cell>
          <cell r="K313" t="str">
            <v>Abr</v>
          </cell>
          <cell r="L313">
            <v>2030</v>
          </cell>
          <cell r="M313" t="str">
            <v>NES</v>
          </cell>
          <cell r="N313" t="str">
            <v>MATAMOROS</v>
          </cell>
          <cell r="O313" t="str">
            <v>TER</v>
          </cell>
          <cell r="P313">
            <v>47574</v>
          </cell>
          <cell r="Q313">
            <v>0</v>
          </cell>
          <cell r="R313">
            <v>10.4</v>
          </cell>
          <cell r="S313">
            <v>478.97840991976659</v>
          </cell>
          <cell r="T313">
            <v>6.4285714285714488E-2</v>
          </cell>
          <cell r="V313" t="str">
            <v>N</v>
          </cell>
          <cell r="W313" t="str">
            <v>NL</v>
          </cell>
          <cell r="X313">
            <v>0.05</v>
          </cell>
          <cell r="Y313">
            <v>0.05</v>
          </cell>
          <cell r="Z313">
            <v>0.04</v>
          </cell>
          <cell r="AA313">
            <v>0.04</v>
          </cell>
          <cell r="AB313">
            <v>0.04</v>
          </cell>
          <cell r="AC313">
            <v>0.04</v>
          </cell>
          <cell r="AD313">
            <v>0.04</v>
          </cell>
          <cell r="AE313">
            <v>0.03</v>
          </cell>
          <cell r="AF313">
            <v>0.03</v>
          </cell>
          <cell r="AG313">
            <v>0.04</v>
          </cell>
          <cell r="AH313">
            <v>0.04</v>
          </cell>
          <cell r="AI313">
            <v>0.04</v>
          </cell>
          <cell r="AJ313">
            <v>0.02</v>
          </cell>
          <cell r="AK313">
            <v>0.02</v>
          </cell>
          <cell r="AL313">
            <v>0.02</v>
          </cell>
          <cell r="AM313">
            <v>0.02</v>
          </cell>
          <cell r="AN313">
            <v>0.02</v>
          </cell>
          <cell r="AO313">
            <v>0.02</v>
          </cell>
          <cell r="AP313">
            <v>0.02</v>
          </cell>
          <cell r="AQ313">
            <v>0.02</v>
          </cell>
          <cell r="AR313">
            <v>0.02</v>
          </cell>
          <cell r="AS313">
            <v>0.02</v>
          </cell>
          <cell r="AT313">
            <v>0.02</v>
          </cell>
          <cell r="AU313">
            <v>0.02</v>
          </cell>
          <cell r="AV313">
            <v>0.05</v>
          </cell>
          <cell r="AW313">
            <v>0.05</v>
          </cell>
          <cell r="AX313">
            <v>0.04</v>
          </cell>
          <cell r="AY313">
            <v>0.04</v>
          </cell>
          <cell r="AZ313">
            <v>0.04</v>
          </cell>
          <cell r="BA313">
            <v>0.04</v>
          </cell>
          <cell r="BB313">
            <v>0.04</v>
          </cell>
          <cell r="BC313">
            <v>0.03</v>
          </cell>
          <cell r="BD313">
            <v>0.03</v>
          </cell>
          <cell r="BE313">
            <v>0.04</v>
          </cell>
          <cell r="BF313">
            <v>0.04</v>
          </cell>
          <cell r="BG313">
            <v>0.04</v>
          </cell>
          <cell r="BH313">
            <v>0.02</v>
          </cell>
          <cell r="BI313">
            <v>0.02</v>
          </cell>
          <cell r="BJ313">
            <v>0.02</v>
          </cell>
          <cell r="BK313">
            <v>0.02</v>
          </cell>
          <cell r="BL313">
            <v>0.02</v>
          </cell>
          <cell r="BM313">
            <v>0.02</v>
          </cell>
          <cell r="BN313">
            <v>0.02</v>
          </cell>
          <cell r="BO313">
            <v>0.02</v>
          </cell>
          <cell r="BP313">
            <v>0.02</v>
          </cell>
          <cell r="BQ313">
            <v>0.02</v>
          </cell>
          <cell r="BR313">
            <v>0.02</v>
          </cell>
          <cell r="BS313">
            <v>0.02</v>
          </cell>
          <cell r="BT313" t="str">
            <v>PEE</v>
          </cell>
          <cell r="BU313" t="str">
            <v>INT</v>
          </cell>
          <cell r="BV313">
            <v>-453</v>
          </cell>
          <cell r="BX313">
            <v>41.021590080233409</v>
          </cell>
          <cell r="BY313">
            <v>0</v>
          </cell>
          <cell r="BZ313">
            <v>0</v>
          </cell>
          <cell r="CB313">
            <v>486.57142857142844</v>
          </cell>
          <cell r="CC313">
            <v>520</v>
          </cell>
          <cell r="CD313">
            <v>520</v>
          </cell>
          <cell r="CL313">
            <v>0</v>
          </cell>
          <cell r="CM313">
            <v>0</v>
          </cell>
          <cell r="CN313">
            <v>2030</v>
          </cell>
        </row>
        <row r="314">
          <cell r="A314">
            <v>1</v>
          </cell>
          <cell r="B314">
            <v>4</v>
          </cell>
          <cell r="D314">
            <v>-453</v>
          </cell>
          <cell r="F314" t="str">
            <v>Central  III</v>
          </cell>
          <cell r="G314" t="str">
            <v>N</v>
          </cell>
          <cell r="H314" t="str">
            <v>NTG</v>
          </cell>
          <cell r="I314">
            <v>1160</v>
          </cell>
          <cell r="J314">
            <v>1160</v>
          </cell>
          <cell r="K314" t="str">
            <v>Abr</v>
          </cell>
          <cell r="L314">
            <v>2030</v>
          </cell>
          <cell r="M314" t="str">
            <v>CEN</v>
          </cell>
          <cell r="N314" t="str">
            <v>CENTRAL</v>
          </cell>
          <cell r="O314" t="str">
            <v>TER</v>
          </cell>
          <cell r="P314">
            <v>47574</v>
          </cell>
          <cell r="Q314">
            <v>0</v>
          </cell>
          <cell r="R314">
            <v>23.2</v>
          </cell>
          <cell r="S314">
            <v>1068.4902990517871</v>
          </cell>
          <cell r="T314">
            <v>2.7906976744185765E-2</v>
          </cell>
          <cell r="V314" t="str">
            <v>S</v>
          </cell>
          <cell r="W314" t="str">
            <v>MEX</v>
          </cell>
          <cell r="X314">
            <v>0.04</v>
          </cell>
          <cell r="Y314">
            <v>0.04</v>
          </cell>
          <cell r="Z314">
            <v>0.04</v>
          </cell>
          <cell r="AA314">
            <v>0.04</v>
          </cell>
          <cell r="AB314">
            <v>0.04</v>
          </cell>
          <cell r="AC314">
            <v>0.04</v>
          </cell>
          <cell r="AD314">
            <v>0.04</v>
          </cell>
          <cell r="AE314">
            <v>0.04</v>
          </cell>
          <cell r="AF314">
            <v>0.04</v>
          </cell>
          <cell r="AG314">
            <v>0.04</v>
          </cell>
          <cell r="AH314">
            <v>0.04</v>
          </cell>
          <cell r="AI314">
            <v>0.04</v>
          </cell>
          <cell r="AJ314">
            <v>0.02</v>
          </cell>
          <cell r="AK314">
            <v>0.02</v>
          </cell>
          <cell r="AL314">
            <v>0.02</v>
          </cell>
          <cell r="AM314">
            <v>0.02</v>
          </cell>
          <cell r="AN314">
            <v>0.02</v>
          </cell>
          <cell r="AO314">
            <v>0.02</v>
          </cell>
          <cell r="AP314">
            <v>0.02</v>
          </cell>
          <cell r="AQ314">
            <v>0.02</v>
          </cell>
          <cell r="AR314">
            <v>0.02</v>
          </cell>
          <cell r="AS314">
            <v>0.02</v>
          </cell>
          <cell r="AT314">
            <v>0.02</v>
          </cell>
          <cell r="AU314">
            <v>0.02</v>
          </cell>
          <cell r="AV314">
            <v>0.04</v>
          </cell>
          <cell r="AW314">
            <v>0.04</v>
          </cell>
          <cell r="AX314">
            <v>0.04</v>
          </cell>
          <cell r="AY314">
            <v>0.04</v>
          </cell>
          <cell r="AZ314">
            <v>0.04</v>
          </cell>
          <cell r="BA314">
            <v>0.04</v>
          </cell>
          <cell r="BB314">
            <v>0.04</v>
          </cell>
          <cell r="BC314">
            <v>0.04</v>
          </cell>
          <cell r="BD314">
            <v>0.04</v>
          </cell>
          <cell r="BE314">
            <v>0.04</v>
          </cell>
          <cell r="BF314">
            <v>0.04</v>
          </cell>
          <cell r="BG314">
            <v>0.04</v>
          </cell>
          <cell r="BH314">
            <v>0.02</v>
          </cell>
          <cell r="BI314">
            <v>0.02</v>
          </cell>
          <cell r="BJ314">
            <v>0.02</v>
          </cell>
          <cell r="BK314">
            <v>0.02</v>
          </cell>
          <cell r="BL314">
            <v>0.02</v>
          </cell>
          <cell r="BM314">
            <v>0.02</v>
          </cell>
          <cell r="BN314">
            <v>0.02</v>
          </cell>
          <cell r="BO314">
            <v>0.02</v>
          </cell>
          <cell r="BP314">
            <v>0.02</v>
          </cell>
          <cell r="BQ314">
            <v>0.02</v>
          </cell>
          <cell r="BR314">
            <v>0.02</v>
          </cell>
          <cell r="BS314">
            <v>0.02</v>
          </cell>
          <cell r="BT314" t="str">
            <v>PEE</v>
          </cell>
          <cell r="BU314" t="str">
            <v>INT</v>
          </cell>
          <cell r="BV314">
            <v>-453</v>
          </cell>
          <cell r="BX314">
            <v>91.509700948212981</v>
          </cell>
          <cell r="BY314">
            <v>0</v>
          </cell>
          <cell r="BZ314">
            <v>0</v>
          </cell>
          <cell r="CB314">
            <v>1127.6279069767445</v>
          </cell>
          <cell r="CC314">
            <v>1160</v>
          </cell>
          <cell r="CD314">
            <v>1160</v>
          </cell>
          <cell r="CL314">
            <v>0</v>
          </cell>
          <cell r="CM314">
            <v>0</v>
          </cell>
          <cell r="CN314">
            <v>2030</v>
          </cell>
        </row>
        <row r="315">
          <cell r="A315">
            <v>1</v>
          </cell>
          <cell r="B315">
            <v>4</v>
          </cell>
          <cell r="D315">
            <v>-354333</v>
          </cell>
          <cell r="E315">
            <v>2013</v>
          </cell>
          <cell r="F315" t="str">
            <v>Tractebel Energía Panuco</v>
          </cell>
          <cell r="H315" t="str">
            <v>TG</v>
          </cell>
          <cell r="I315">
            <v>19.600000000000001</v>
          </cell>
          <cell r="J315">
            <v>19.600000000000001</v>
          </cell>
          <cell r="K315" t="str">
            <v>Abr</v>
          </cell>
          <cell r="L315">
            <v>3013</v>
          </cell>
          <cell r="M315" t="str">
            <v>NES</v>
          </cell>
          <cell r="N315" t="str">
            <v>REYNOSA</v>
          </cell>
          <cell r="O315" t="str">
            <v>TER</v>
          </cell>
          <cell r="P315">
            <v>406607</v>
          </cell>
          <cell r="Q315">
            <v>0</v>
          </cell>
          <cell r="R315">
            <v>0</v>
          </cell>
          <cell r="S315">
            <v>19.600000000000001</v>
          </cell>
          <cell r="T315">
            <v>0</v>
          </cell>
          <cell r="V315" t="str">
            <v>N</v>
          </cell>
          <cell r="W315" t="str">
            <v>TAMS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 t="str">
            <v>A</v>
          </cell>
          <cell r="BU315" t="str">
            <v>INT</v>
          </cell>
          <cell r="BV315">
            <v>-354333</v>
          </cell>
          <cell r="BX315">
            <v>0</v>
          </cell>
          <cell r="BZ315">
            <v>0</v>
          </cell>
          <cell r="CB315">
            <v>19.600000000000001</v>
          </cell>
          <cell r="CC315">
            <v>19.600000000000001</v>
          </cell>
          <cell r="CD315">
            <v>19.600000000000001</v>
          </cell>
          <cell r="CL315">
            <v>0</v>
          </cell>
          <cell r="CM315">
            <v>0</v>
          </cell>
          <cell r="CN315">
            <v>3013</v>
          </cell>
        </row>
        <row r="316">
          <cell r="D316">
            <v>46438</v>
          </cell>
          <cell r="I316">
            <v>0</v>
          </cell>
          <cell r="J316">
            <v>0</v>
          </cell>
          <cell r="Q316">
            <v>0</v>
          </cell>
          <cell r="S316">
            <v>0</v>
          </cell>
          <cell r="BU316" t="str">
            <v>INT</v>
          </cell>
          <cell r="CL316">
            <v>0</v>
          </cell>
          <cell r="CM316">
            <v>0</v>
          </cell>
          <cell r="CN316">
            <v>0</v>
          </cell>
        </row>
        <row r="317">
          <cell r="A317">
            <v>1</v>
          </cell>
          <cell r="B317">
            <v>6</v>
          </cell>
          <cell r="D317">
            <v>927</v>
          </cell>
          <cell r="F317" t="str">
            <v>Madera</v>
          </cell>
          <cell r="H317" t="str">
            <v>HID</v>
          </cell>
          <cell r="I317">
            <v>352.4</v>
          </cell>
          <cell r="J317">
            <v>352.4</v>
          </cell>
          <cell r="K317" t="str">
            <v>Jun</v>
          </cell>
          <cell r="L317">
            <v>2026</v>
          </cell>
          <cell r="M317" t="str">
            <v>NTE</v>
          </cell>
          <cell r="N317" t="str">
            <v>CHIHUAHUA</v>
          </cell>
          <cell r="O317" t="str">
            <v>HID</v>
          </cell>
          <cell r="P317">
            <v>46174</v>
          </cell>
          <cell r="Q317">
            <v>8.81</v>
          </cell>
          <cell r="R317">
            <v>35.24</v>
          </cell>
          <cell r="S317">
            <v>322.01562686160156</v>
          </cell>
          <cell r="T317">
            <v>1.52284E-2</v>
          </cell>
          <cell r="V317" t="str">
            <v>N</v>
          </cell>
          <cell r="W317" t="str">
            <v>CHIH</v>
          </cell>
          <cell r="X317">
            <v>2.5000000000000001E-2</v>
          </cell>
          <cell r="Y317">
            <v>2.5000000000000001E-2</v>
          </cell>
          <cell r="Z317">
            <v>2.5000000000000001E-2</v>
          </cell>
          <cell r="AA317">
            <v>2.5000000000000001E-2</v>
          </cell>
          <cell r="AB317">
            <v>2.5000000000000001E-2</v>
          </cell>
          <cell r="AC317">
            <v>2.5000000000000001E-2</v>
          </cell>
          <cell r="AD317">
            <v>2.5000000000000001E-2</v>
          </cell>
          <cell r="AE317">
            <v>2.5000000000000001E-2</v>
          </cell>
          <cell r="AF317">
            <v>2.5000000000000001E-2</v>
          </cell>
          <cell r="AG317">
            <v>2.5000000000000001E-2</v>
          </cell>
          <cell r="AH317">
            <v>2.5000000000000001E-2</v>
          </cell>
          <cell r="AI317">
            <v>2.5000000000000001E-2</v>
          </cell>
          <cell r="AJ317">
            <v>0.1</v>
          </cell>
          <cell r="AK317">
            <v>0.1</v>
          </cell>
          <cell r="AL317">
            <v>0.1</v>
          </cell>
          <cell r="AM317">
            <v>0.1</v>
          </cell>
          <cell r="AN317">
            <v>0.1</v>
          </cell>
          <cell r="AO317">
            <v>0.1</v>
          </cell>
          <cell r="AP317">
            <v>0.1</v>
          </cell>
          <cell r="AQ317">
            <v>0.1</v>
          </cell>
          <cell r="AR317">
            <v>0.1</v>
          </cell>
          <cell r="AS317">
            <v>0.1</v>
          </cell>
          <cell r="AT317">
            <v>0.1</v>
          </cell>
          <cell r="AU317">
            <v>0.1</v>
          </cell>
          <cell r="AV317">
            <v>2.5000000000000001E-2</v>
          </cell>
          <cell r="AW317">
            <v>2.5000000000000001E-2</v>
          </cell>
          <cell r="AX317">
            <v>2.5000000000000001E-2</v>
          </cell>
          <cell r="AY317">
            <v>2.5000000000000001E-2</v>
          </cell>
          <cell r="AZ317">
            <v>2.5000000000000001E-2</v>
          </cell>
          <cell r="BA317">
            <v>2.5000000000000001E-2</v>
          </cell>
          <cell r="BB317">
            <v>2.5000000000000001E-2</v>
          </cell>
          <cell r="BC317">
            <v>2.5000000000000001E-2</v>
          </cell>
          <cell r="BD317">
            <v>2.5000000000000001E-2</v>
          </cell>
          <cell r="BE317">
            <v>2.5000000000000001E-2</v>
          </cell>
          <cell r="BF317">
            <v>2.5000000000000001E-2</v>
          </cell>
          <cell r="BG317">
            <v>2.5000000000000001E-2</v>
          </cell>
          <cell r="BH317">
            <v>0.1</v>
          </cell>
          <cell r="BI317">
            <v>0.1</v>
          </cell>
          <cell r="BJ317">
            <v>0.1</v>
          </cell>
          <cell r="BK317">
            <v>0.1</v>
          </cell>
          <cell r="BL317">
            <v>0.1</v>
          </cell>
          <cell r="BM317">
            <v>0.1</v>
          </cell>
          <cell r="BN317">
            <v>0.1</v>
          </cell>
          <cell r="BO317">
            <v>0.1</v>
          </cell>
          <cell r="BP317">
            <v>0.1</v>
          </cell>
          <cell r="BQ317">
            <v>0.1</v>
          </cell>
          <cell r="BR317">
            <v>0.1</v>
          </cell>
          <cell r="BS317">
            <v>0.1</v>
          </cell>
          <cell r="BT317" t="str">
            <v>CFE</v>
          </cell>
          <cell r="BU317" t="str">
            <v>INT</v>
          </cell>
          <cell r="BV317">
            <v>927</v>
          </cell>
          <cell r="BX317">
            <v>0</v>
          </cell>
          <cell r="BY317">
            <v>6.1221263162311114E-2</v>
          </cell>
          <cell r="BZ317">
            <v>21.574373138398435</v>
          </cell>
          <cell r="CB317">
            <v>347.03351183999996</v>
          </cell>
          <cell r="CC317">
            <v>352.4</v>
          </cell>
          <cell r="CD317">
            <v>352.4</v>
          </cell>
          <cell r="CL317">
            <v>8.81</v>
          </cell>
          <cell r="CM317">
            <v>8.81</v>
          </cell>
          <cell r="CN317">
            <v>2026</v>
          </cell>
        </row>
        <row r="318">
          <cell r="A318">
            <v>1</v>
          </cell>
          <cell r="B318">
            <v>6</v>
          </cell>
          <cell r="D318">
            <v>1647</v>
          </cell>
          <cell r="F318" t="str">
            <v>Omitlán</v>
          </cell>
          <cell r="H318" t="str">
            <v>HID</v>
          </cell>
          <cell r="I318">
            <v>231.2</v>
          </cell>
          <cell r="J318">
            <v>231.2</v>
          </cell>
          <cell r="K318" t="str">
            <v>Jun</v>
          </cell>
          <cell r="L318">
            <v>2024</v>
          </cell>
          <cell r="M318" t="str">
            <v>ORI</v>
          </cell>
          <cell r="N318" t="str">
            <v>ACAPULCO</v>
          </cell>
          <cell r="O318" t="str">
            <v>HID</v>
          </cell>
          <cell r="P318">
            <v>45444</v>
          </cell>
          <cell r="Q318">
            <v>5.78</v>
          </cell>
          <cell r="R318">
            <v>23.12</v>
          </cell>
          <cell r="S318">
            <v>211.26564395687365</v>
          </cell>
          <cell r="T318">
            <v>1.7391E-2</v>
          </cell>
          <cell r="V318" t="str">
            <v>N</v>
          </cell>
          <cell r="W318" t="str">
            <v>GRO</v>
          </cell>
          <cell r="X318">
            <v>2.5000000000000001E-2</v>
          </cell>
          <cell r="Y318">
            <v>2.5000000000000001E-2</v>
          </cell>
          <cell r="Z318">
            <v>2.5000000000000001E-2</v>
          </cell>
          <cell r="AA318">
            <v>2.5000000000000001E-2</v>
          </cell>
          <cell r="AB318">
            <v>2.5000000000000001E-2</v>
          </cell>
          <cell r="AC318">
            <v>2.5000000000000001E-2</v>
          </cell>
          <cell r="AD318">
            <v>2.5000000000000001E-2</v>
          </cell>
          <cell r="AE318">
            <v>2.5000000000000001E-2</v>
          </cell>
          <cell r="AF318">
            <v>2.5000000000000001E-2</v>
          </cell>
          <cell r="AG318">
            <v>2.5000000000000001E-2</v>
          </cell>
          <cell r="AH318">
            <v>2.5000000000000001E-2</v>
          </cell>
          <cell r="AI318">
            <v>2.5000000000000001E-2</v>
          </cell>
          <cell r="AJ318">
            <v>0.1</v>
          </cell>
          <cell r="AK318">
            <v>0.1</v>
          </cell>
          <cell r="AL318">
            <v>0.1</v>
          </cell>
          <cell r="AM318">
            <v>0.1</v>
          </cell>
          <cell r="AN318">
            <v>0.1</v>
          </cell>
          <cell r="AO318">
            <v>0.1</v>
          </cell>
          <cell r="AP318">
            <v>0.1</v>
          </cell>
          <cell r="AQ318">
            <v>0.1</v>
          </cell>
          <cell r="AR318">
            <v>0.1</v>
          </cell>
          <cell r="AS318">
            <v>0.1</v>
          </cell>
          <cell r="AT318">
            <v>0.1</v>
          </cell>
          <cell r="AU318">
            <v>0.1</v>
          </cell>
          <cell r="AV318">
            <v>2.5000000000000001E-2</v>
          </cell>
          <cell r="AW318">
            <v>2.5000000000000001E-2</v>
          </cell>
          <cell r="AX318">
            <v>2.5000000000000001E-2</v>
          </cell>
          <cell r="AY318">
            <v>2.5000000000000001E-2</v>
          </cell>
          <cell r="AZ318">
            <v>2.5000000000000001E-2</v>
          </cell>
          <cell r="BA318">
            <v>2.5000000000000001E-2</v>
          </cell>
          <cell r="BB318">
            <v>2.5000000000000001E-2</v>
          </cell>
          <cell r="BC318">
            <v>2.5000000000000001E-2</v>
          </cell>
          <cell r="BD318">
            <v>2.5000000000000001E-2</v>
          </cell>
          <cell r="BE318">
            <v>2.5000000000000001E-2</v>
          </cell>
          <cell r="BF318">
            <v>2.5000000000000001E-2</v>
          </cell>
          <cell r="BG318">
            <v>2.5000000000000001E-2</v>
          </cell>
          <cell r="BH318">
            <v>0.1</v>
          </cell>
          <cell r="BI318">
            <v>0.1</v>
          </cell>
          <cell r="BJ318">
            <v>0.1</v>
          </cell>
          <cell r="BK318">
            <v>0.1</v>
          </cell>
          <cell r="BL318">
            <v>0.1</v>
          </cell>
          <cell r="BM318">
            <v>0.1</v>
          </cell>
          <cell r="BN318">
            <v>0.1</v>
          </cell>
          <cell r="BO318">
            <v>0.1</v>
          </cell>
          <cell r="BP318">
            <v>0.1</v>
          </cell>
          <cell r="BQ318">
            <v>0.1</v>
          </cell>
          <cell r="BR318">
            <v>0.1</v>
          </cell>
          <cell r="BS318">
            <v>0.1</v>
          </cell>
          <cell r="BT318" t="str">
            <v>CFE</v>
          </cell>
          <cell r="BU318" t="str">
            <v>INT</v>
          </cell>
          <cell r="BV318">
            <v>1647</v>
          </cell>
          <cell r="BX318">
            <v>0</v>
          </cell>
          <cell r="BY318">
            <v>6.1221263162311114E-2</v>
          </cell>
          <cell r="BZ318">
            <v>14.154356043126329</v>
          </cell>
          <cell r="CB318">
            <v>227.17920079999999</v>
          </cell>
          <cell r="CC318">
            <v>231.2</v>
          </cell>
          <cell r="CD318">
            <v>231.2</v>
          </cell>
          <cell r="CL318">
            <v>5.78</v>
          </cell>
          <cell r="CM318">
            <v>5.78</v>
          </cell>
          <cell r="CN318">
            <v>2024</v>
          </cell>
        </row>
        <row r="319">
          <cell r="A319">
            <v>1</v>
          </cell>
          <cell r="B319">
            <v>4</v>
          </cell>
          <cell r="D319">
            <v>1707</v>
          </cell>
          <cell r="F319" t="str">
            <v>GUADALUPE   VICTORIA     ( LERDO )</v>
          </cell>
          <cell r="H319" t="str">
            <v>TC</v>
          </cell>
          <cell r="I319">
            <v>-160</v>
          </cell>
          <cell r="J319">
            <v>-160</v>
          </cell>
          <cell r="K319" t="str">
            <v>Abr</v>
          </cell>
          <cell r="L319">
            <v>2024</v>
          </cell>
          <cell r="M319" t="str">
            <v>NTE</v>
          </cell>
          <cell r="N319" t="str">
            <v>LAGUNA</v>
          </cell>
          <cell r="O319" t="str">
            <v>TER</v>
          </cell>
          <cell r="P319">
            <v>45383</v>
          </cell>
          <cell r="Q319">
            <v>-12.512</v>
          </cell>
          <cell r="R319">
            <v>-4.0960000000000001</v>
          </cell>
          <cell r="S319">
            <v>-136.09921100439107</v>
          </cell>
          <cell r="T319">
            <v>3.9E-2</v>
          </cell>
          <cell r="V319" t="str">
            <v>N</v>
          </cell>
          <cell r="W319" t="str">
            <v>DGO</v>
          </cell>
          <cell r="X319">
            <v>0.14179999999999998</v>
          </cell>
          <cell r="Y319">
            <v>0.14179999999999998</v>
          </cell>
          <cell r="Z319">
            <v>0.1012</v>
          </cell>
          <cell r="AA319">
            <v>0.1012</v>
          </cell>
          <cell r="AB319">
            <v>0.02</v>
          </cell>
          <cell r="AC319">
            <v>0.02</v>
          </cell>
          <cell r="AD319">
            <v>0.02</v>
          </cell>
          <cell r="AE319">
            <v>0.1009</v>
          </cell>
          <cell r="AF319">
            <v>0.1009</v>
          </cell>
          <cell r="AG319">
            <v>0.14179999999999998</v>
          </cell>
          <cell r="AH319">
            <v>0.14179999999999998</v>
          </cell>
          <cell r="AI319">
            <v>0.1009</v>
          </cell>
          <cell r="AJ319">
            <v>2.5600000000000001E-2</v>
          </cell>
          <cell r="AK319">
            <v>2.5600000000000001E-2</v>
          </cell>
          <cell r="AL319">
            <v>2.5600000000000001E-2</v>
          </cell>
          <cell r="AM319">
            <v>2.5600000000000001E-2</v>
          </cell>
          <cell r="AN319">
            <v>2.5600000000000001E-2</v>
          </cell>
          <cell r="AO319">
            <v>2.5600000000000001E-2</v>
          </cell>
          <cell r="AP319">
            <v>2.5600000000000001E-2</v>
          </cell>
          <cell r="AQ319">
            <v>2.5600000000000001E-2</v>
          </cell>
          <cell r="AR319">
            <v>2.5600000000000001E-2</v>
          </cell>
          <cell r="AS319">
            <v>2.5600000000000001E-2</v>
          </cell>
          <cell r="AT319">
            <v>2.5600000000000001E-2</v>
          </cell>
          <cell r="AU319">
            <v>2.5600000000000001E-2</v>
          </cell>
          <cell r="AV319">
            <v>0.14179999999999998</v>
          </cell>
          <cell r="AW319">
            <v>0.14179999999999998</v>
          </cell>
          <cell r="AX319">
            <v>0.1012</v>
          </cell>
          <cell r="AY319">
            <v>0.1012</v>
          </cell>
          <cell r="AZ319">
            <v>0.02</v>
          </cell>
          <cell r="BA319">
            <v>0.02</v>
          </cell>
          <cell r="BB319">
            <v>0.02</v>
          </cell>
          <cell r="BC319">
            <v>0.1009</v>
          </cell>
          <cell r="BD319">
            <v>0.1009</v>
          </cell>
          <cell r="BE319">
            <v>0.14179999999999998</v>
          </cell>
          <cell r="BF319">
            <v>0.14179999999999998</v>
          </cell>
          <cell r="BG319">
            <v>0.1009</v>
          </cell>
          <cell r="BH319">
            <v>2.5600000000000001E-2</v>
          </cell>
          <cell r="BI319">
            <v>2.5600000000000001E-2</v>
          </cell>
          <cell r="BJ319">
            <v>2.5600000000000001E-2</v>
          </cell>
          <cell r="BK319">
            <v>2.5600000000000001E-2</v>
          </cell>
          <cell r="BL319">
            <v>2.5600000000000001E-2</v>
          </cell>
          <cell r="BM319">
            <v>2.5600000000000001E-2</v>
          </cell>
          <cell r="BN319">
            <v>2.5600000000000001E-2</v>
          </cell>
          <cell r="BO319">
            <v>2.5600000000000001E-2</v>
          </cell>
          <cell r="BP319">
            <v>2.5600000000000001E-2</v>
          </cell>
          <cell r="BQ319">
            <v>2.5600000000000001E-2</v>
          </cell>
          <cell r="BR319">
            <v>2.5600000000000001E-2</v>
          </cell>
          <cell r="BS319">
            <v>2.5600000000000001E-2</v>
          </cell>
          <cell r="BT319" t="str">
            <v>CFE</v>
          </cell>
          <cell r="BU319" t="str">
            <v>INT</v>
          </cell>
          <cell r="BV319">
            <v>1707</v>
          </cell>
          <cell r="BX319">
            <v>-11.388788995608934</v>
          </cell>
          <cell r="BY319">
            <v>0</v>
          </cell>
          <cell r="BZ319">
            <v>0</v>
          </cell>
          <cell r="CA319" t="str">
            <v>C</v>
          </cell>
          <cell r="CB319">
            <v>-153.76</v>
          </cell>
          <cell r="CC319">
            <v>-160</v>
          </cell>
          <cell r="CD319">
            <v>-160</v>
          </cell>
          <cell r="CL319">
            <v>-12.512</v>
          </cell>
          <cell r="CM319">
            <v>-12.512</v>
          </cell>
          <cell r="CN319">
            <v>2024</v>
          </cell>
        </row>
        <row r="322">
          <cell r="D322">
            <v>46438</v>
          </cell>
          <cell r="I322">
            <v>0</v>
          </cell>
          <cell r="J322">
            <v>0</v>
          </cell>
          <cell r="Q322">
            <v>0</v>
          </cell>
          <cell r="S322">
            <v>0</v>
          </cell>
          <cell r="BU322" t="str">
            <v>INT</v>
          </cell>
          <cell r="CL322">
            <v>0</v>
          </cell>
          <cell r="CM322">
            <v>0</v>
          </cell>
          <cell r="CN322">
            <v>0</v>
          </cell>
        </row>
        <row r="323">
          <cell r="D323">
            <v>46438</v>
          </cell>
          <cell r="I323">
            <v>0</v>
          </cell>
          <cell r="J323">
            <v>0</v>
          </cell>
          <cell r="Q323">
            <v>0</v>
          </cell>
          <cell r="S323">
            <v>0</v>
          </cell>
          <cell r="BU323" t="str">
            <v>INT</v>
          </cell>
          <cell r="CL323">
            <v>0</v>
          </cell>
          <cell r="CM323">
            <v>0</v>
          </cell>
          <cell r="CN323">
            <v>0</v>
          </cell>
        </row>
        <row r="324">
          <cell r="D324">
            <v>46438</v>
          </cell>
          <cell r="I324">
            <v>0</v>
          </cell>
          <cell r="J324">
            <v>0</v>
          </cell>
          <cell r="Q324">
            <v>0</v>
          </cell>
          <cell r="S324">
            <v>0</v>
          </cell>
          <cell r="BU324" t="str">
            <v>INT</v>
          </cell>
          <cell r="CL324">
            <v>0</v>
          </cell>
          <cell r="CM324">
            <v>0</v>
          </cell>
          <cell r="CN324">
            <v>0</v>
          </cell>
        </row>
        <row r="325">
          <cell r="A325">
            <v>1</v>
          </cell>
          <cell r="B325">
            <v>4</v>
          </cell>
          <cell r="D325">
            <v>3867</v>
          </cell>
          <cell r="F325" t="str">
            <v>Tamaulipas I</v>
          </cell>
          <cell r="H325" t="str">
            <v>EOL</v>
          </cell>
          <cell r="I325">
            <v>200</v>
          </cell>
          <cell r="J325">
            <v>200</v>
          </cell>
          <cell r="K325" t="str">
            <v>Abr</v>
          </cell>
          <cell r="L325">
            <v>2018</v>
          </cell>
          <cell r="M325" t="str">
            <v>NES</v>
          </cell>
          <cell r="N325" t="str">
            <v>MATAMOROS</v>
          </cell>
          <cell r="O325" t="str">
            <v>EOL</v>
          </cell>
          <cell r="P325">
            <v>43191</v>
          </cell>
          <cell r="Q325">
            <v>0</v>
          </cell>
          <cell r="R325">
            <v>0</v>
          </cell>
          <cell r="S325">
            <v>20</v>
          </cell>
          <cell r="T325">
            <v>0</v>
          </cell>
          <cell r="V325" t="str">
            <v>N</v>
          </cell>
          <cell r="W325" t="str">
            <v>NL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 t="str">
            <v>CFE</v>
          </cell>
          <cell r="BU325" t="str">
            <v>INT</v>
          </cell>
          <cell r="BV325">
            <v>3867</v>
          </cell>
          <cell r="BX325">
            <v>0</v>
          </cell>
          <cell r="BY325">
            <v>0.9</v>
          </cell>
          <cell r="BZ325">
            <v>180</v>
          </cell>
          <cell r="CB325">
            <v>200</v>
          </cell>
          <cell r="CC325">
            <v>200</v>
          </cell>
          <cell r="CD325">
            <v>200</v>
          </cell>
          <cell r="CL325">
            <v>0</v>
          </cell>
          <cell r="CM325">
            <v>0</v>
          </cell>
          <cell r="CN325">
            <v>2018</v>
          </cell>
        </row>
        <row r="326">
          <cell r="A326">
            <v>1</v>
          </cell>
          <cell r="B326">
            <v>4</v>
          </cell>
          <cell r="D326">
            <v>3507</v>
          </cell>
          <cell r="F326" t="str">
            <v>Tamaulipas II</v>
          </cell>
          <cell r="H326" t="str">
            <v>EOL</v>
          </cell>
          <cell r="I326">
            <v>200</v>
          </cell>
          <cell r="J326">
            <v>200</v>
          </cell>
          <cell r="K326" t="str">
            <v>Abr</v>
          </cell>
          <cell r="L326">
            <v>2019</v>
          </cell>
          <cell r="M326" t="str">
            <v>NES</v>
          </cell>
          <cell r="N326" t="str">
            <v>MATAMOROS</v>
          </cell>
          <cell r="O326" t="str">
            <v>EOL</v>
          </cell>
          <cell r="P326">
            <v>43556</v>
          </cell>
          <cell r="Q326">
            <v>0</v>
          </cell>
          <cell r="R326">
            <v>0</v>
          </cell>
          <cell r="S326">
            <v>20</v>
          </cell>
          <cell r="T326">
            <v>0</v>
          </cell>
          <cell r="V326" t="str">
            <v>N</v>
          </cell>
          <cell r="W326" t="str">
            <v>NL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 t="str">
            <v>CFE</v>
          </cell>
          <cell r="BU326" t="str">
            <v>INT</v>
          </cell>
          <cell r="BV326">
            <v>3507</v>
          </cell>
          <cell r="BX326">
            <v>0</v>
          </cell>
          <cell r="BY326">
            <v>0.9</v>
          </cell>
          <cell r="BZ326">
            <v>180</v>
          </cell>
          <cell r="CB326">
            <v>200</v>
          </cell>
          <cell r="CC326">
            <v>200</v>
          </cell>
          <cell r="CD326">
            <v>200</v>
          </cell>
          <cell r="CL326">
            <v>0</v>
          </cell>
          <cell r="CM326">
            <v>0</v>
          </cell>
          <cell r="CN326">
            <v>2019</v>
          </cell>
        </row>
        <row r="327">
          <cell r="A327">
            <v>1</v>
          </cell>
          <cell r="B327">
            <v>4</v>
          </cell>
          <cell r="D327">
            <v>3507</v>
          </cell>
          <cell r="F327" t="str">
            <v>Tamaulipas III</v>
          </cell>
          <cell r="H327" t="str">
            <v>EOL</v>
          </cell>
          <cell r="I327">
            <v>200</v>
          </cell>
          <cell r="J327">
            <v>200</v>
          </cell>
          <cell r="K327" t="str">
            <v>Abr</v>
          </cell>
          <cell r="L327">
            <v>2019</v>
          </cell>
          <cell r="M327" t="str">
            <v>NES</v>
          </cell>
          <cell r="N327" t="str">
            <v>MATAMOROS</v>
          </cell>
          <cell r="O327" t="str">
            <v>EOL</v>
          </cell>
          <cell r="P327">
            <v>43556</v>
          </cell>
          <cell r="Q327">
            <v>0</v>
          </cell>
          <cell r="R327">
            <v>0</v>
          </cell>
          <cell r="S327">
            <v>20</v>
          </cell>
          <cell r="T327">
            <v>0</v>
          </cell>
          <cell r="V327" t="str">
            <v>N</v>
          </cell>
          <cell r="W327" t="str">
            <v>NL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 t="str">
            <v>CFE</v>
          </cell>
          <cell r="BU327" t="str">
            <v>INT</v>
          </cell>
          <cell r="BV327">
            <v>3507</v>
          </cell>
          <cell r="BX327">
            <v>0</v>
          </cell>
          <cell r="BY327">
            <v>0.9</v>
          </cell>
          <cell r="BZ327">
            <v>180</v>
          </cell>
          <cell r="CB327">
            <v>200</v>
          </cell>
          <cell r="CC327">
            <v>200</v>
          </cell>
          <cell r="CD327">
            <v>200</v>
          </cell>
          <cell r="CL327">
            <v>0</v>
          </cell>
          <cell r="CM327">
            <v>0</v>
          </cell>
          <cell r="CN327">
            <v>2019</v>
          </cell>
        </row>
        <row r="328">
          <cell r="A328">
            <v>1</v>
          </cell>
          <cell r="B328">
            <v>4</v>
          </cell>
          <cell r="D328">
            <v>2427</v>
          </cell>
          <cell r="F328" t="str">
            <v>Coahuila I</v>
          </cell>
          <cell r="H328" t="str">
            <v>EOL</v>
          </cell>
          <cell r="I328">
            <v>150</v>
          </cell>
          <cell r="J328">
            <v>150</v>
          </cell>
          <cell r="K328" t="str">
            <v>Abr</v>
          </cell>
          <cell r="L328">
            <v>2022</v>
          </cell>
          <cell r="M328" t="str">
            <v>NTE</v>
          </cell>
          <cell r="N328" t="str">
            <v>LAGUNA</v>
          </cell>
          <cell r="O328" t="str">
            <v>EOL</v>
          </cell>
          <cell r="P328">
            <v>44652</v>
          </cell>
          <cell r="Q328">
            <v>0</v>
          </cell>
          <cell r="R328">
            <v>0</v>
          </cell>
          <cell r="S328">
            <v>15</v>
          </cell>
          <cell r="T328">
            <v>0</v>
          </cell>
          <cell r="V328" t="str">
            <v>N</v>
          </cell>
          <cell r="W328" t="str">
            <v>NL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 t="str">
            <v>CFE</v>
          </cell>
          <cell r="BU328" t="str">
            <v>INT</v>
          </cell>
          <cell r="BV328">
            <v>2427</v>
          </cell>
          <cell r="BX328">
            <v>0</v>
          </cell>
          <cell r="BY328">
            <v>0.9</v>
          </cell>
          <cell r="BZ328">
            <v>135</v>
          </cell>
          <cell r="CB328">
            <v>150</v>
          </cell>
          <cell r="CC328">
            <v>150</v>
          </cell>
          <cell r="CD328">
            <v>150</v>
          </cell>
          <cell r="CL328">
            <v>0</v>
          </cell>
          <cell r="CM328">
            <v>0</v>
          </cell>
          <cell r="CN328">
            <v>2022</v>
          </cell>
        </row>
        <row r="329">
          <cell r="A329">
            <v>1</v>
          </cell>
          <cell r="B329">
            <v>4</v>
          </cell>
          <cell r="D329">
            <v>2427</v>
          </cell>
          <cell r="F329" t="str">
            <v>Coahuila II</v>
          </cell>
          <cell r="H329" t="str">
            <v>EOL</v>
          </cell>
          <cell r="I329">
            <v>150</v>
          </cell>
          <cell r="J329">
            <v>150</v>
          </cell>
          <cell r="K329" t="str">
            <v>Abr</v>
          </cell>
          <cell r="L329">
            <v>2022</v>
          </cell>
          <cell r="M329" t="str">
            <v>NTE</v>
          </cell>
          <cell r="N329" t="str">
            <v>LAGUNA</v>
          </cell>
          <cell r="O329" t="str">
            <v>EOL</v>
          </cell>
          <cell r="P329">
            <v>44652</v>
          </cell>
          <cell r="Q329">
            <v>0</v>
          </cell>
          <cell r="R329">
            <v>0</v>
          </cell>
          <cell r="S329">
            <v>15</v>
          </cell>
          <cell r="T329">
            <v>0</v>
          </cell>
          <cell r="V329" t="str">
            <v>N</v>
          </cell>
          <cell r="W329" t="str">
            <v>NL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 t="str">
            <v>CFE</v>
          </cell>
          <cell r="BU329" t="str">
            <v>INT</v>
          </cell>
          <cell r="BV329">
            <v>2427</v>
          </cell>
          <cell r="BX329">
            <v>0</v>
          </cell>
          <cell r="BY329">
            <v>0.9</v>
          </cell>
          <cell r="BZ329">
            <v>135</v>
          </cell>
          <cell r="CB329">
            <v>150</v>
          </cell>
          <cell r="CC329">
            <v>150</v>
          </cell>
          <cell r="CD329">
            <v>150</v>
          </cell>
          <cell r="CL329">
            <v>0</v>
          </cell>
          <cell r="CM329">
            <v>0</v>
          </cell>
          <cell r="CN329">
            <v>2022</v>
          </cell>
        </row>
        <row r="330">
          <cell r="A330">
            <v>1</v>
          </cell>
          <cell r="B330">
            <v>2</v>
          </cell>
          <cell r="D330">
            <v>2487</v>
          </cell>
          <cell r="F330" t="str">
            <v>Sureste V</v>
          </cell>
          <cell r="H330" t="str">
            <v>EOL</v>
          </cell>
          <cell r="I330">
            <v>300</v>
          </cell>
          <cell r="J330">
            <v>300</v>
          </cell>
          <cell r="K330" t="str">
            <v>Feb</v>
          </cell>
          <cell r="L330">
            <v>2022</v>
          </cell>
          <cell r="M330" t="str">
            <v>ORI</v>
          </cell>
          <cell r="N330" t="str">
            <v>TEMASCAL</v>
          </cell>
          <cell r="O330" t="str">
            <v>EOL</v>
          </cell>
          <cell r="P330">
            <v>44593</v>
          </cell>
          <cell r="Q330">
            <v>0</v>
          </cell>
          <cell r="R330">
            <v>15.96</v>
          </cell>
          <cell r="S330">
            <v>30</v>
          </cell>
          <cell r="T330">
            <v>1.3806706114398574E-2</v>
          </cell>
          <cell r="V330" t="str">
            <v>S</v>
          </cell>
          <cell r="W330" t="str">
            <v>OAX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0.53200000000000003</v>
          </cell>
          <cell r="AK330">
            <v>0.53200000000000003</v>
          </cell>
          <cell r="AL330">
            <v>0.53200000000000003</v>
          </cell>
          <cell r="AM330">
            <v>0.53200000000000003</v>
          </cell>
          <cell r="AN330">
            <v>0.53200000000000003</v>
          </cell>
          <cell r="AO330">
            <v>0.53200000000000003</v>
          </cell>
          <cell r="AP330">
            <v>0.53200000000000003</v>
          </cell>
          <cell r="AQ330">
            <v>0.53200000000000003</v>
          </cell>
          <cell r="AR330">
            <v>0.53200000000000003</v>
          </cell>
          <cell r="AS330">
            <v>0.53200000000000003</v>
          </cell>
          <cell r="AT330">
            <v>0.53200000000000003</v>
          </cell>
          <cell r="AU330">
            <v>0.53200000000000003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0.53200000000000003</v>
          </cell>
          <cell r="BI330">
            <v>0.53200000000000003</v>
          </cell>
          <cell r="BJ330">
            <v>0.53200000000000003</v>
          </cell>
          <cell r="BK330">
            <v>0.53200000000000003</v>
          </cell>
          <cell r="BL330">
            <v>0.53200000000000003</v>
          </cell>
          <cell r="BM330">
            <v>0.53200000000000003</v>
          </cell>
          <cell r="BN330">
            <v>0.53200000000000003</v>
          </cell>
          <cell r="BO330">
            <v>0.53200000000000003</v>
          </cell>
          <cell r="BP330">
            <v>0.53200000000000003</v>
          </cell>
          <cell r="BQ330">
            <v>0.53200000000000003</v>
          </cell>
          <cell r="BR330">
            <v>0.53200000000000003</v>
          </cell>
          <cell r="BS330">
            <v>0.53200000000000003</v>
          </cell>
          <cell r="BT330" t="str">
            <v>PEE</v>
          </cell>
          <cell r="BU330" t="str">
            <v>INT</v>
          </cell>
          <cell r="BV330">
            <v>2487</v>
          </cell>
          <cell r="BX330">
            <v>0</v>
          </cell>
          <cell r="BY330">
            <v>0.9</v>
          </cell>
          <cell r="BZ330">
            <v>270</v>
          </cell>
          <cell r="CB330">
            <v>295.85798816568041</v>
          </cell>
          <cell r="CC330">
            <v>300</v>
          </cell>
          <cell r="CD330">
            <v>300</v>
          </cell>
          <cell r="CL330">
            <v>0</v>
          </cell>
          <cell r="CM330">
            <v>0</v>
          </cell>
          <cell r="CN330">
            <v>2022</v>
          </cell>
        </row>
        <row r="331">
          <cell r="A331">
            <v>1</v>
          </cell>
          <cell r="B331">
            <v>6</v>
          </cell>
          <cell r="D331">
            <v>3087</v>
          </cell>
          <cell r="F331" t="str">
            <v>Tamaulipas IV</v>
          </cell>
          <cell r="H331" t="str">
            <v>EOL</v>
          </cell>
          <cell r="I331">
            <v>300</v>
          </cell>
          <cell r="J331">
            <v>300</v>
          </cell>
          <cell r="K331" t="str">
            <v>Jun</v>
          </cell>
          <cell r="L331">
            <v>2020</v>
          </cell>
          <cell r="M331" t="str">
            <v>NES</v>
          </cell>
          <cell r="N331" t="str">
            <v>MATAMOROS</v>
          </cell>
          <cell r="O331" t="str">
            <v>EOL</v>
          </cell>
          <cell r="P331">
            <v>43983</v>
          </cell>
          <cell r="Q331">
            <v>0</v>
          </cell>
          <cell r="R331">
            <v>15.96</v>
          </cell>
          <cell r="S331">
            <v>30</v>
          </cell>
          <cell r="T331">
            <v>1.3806706114398574E-2</v>
          </cell>
          <cell r="V331" t="str">
            <v>S</v>
          </cell>
          <cell r="W331" t="str">
            <v>OAX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0.53200000000000003</v>
          </cell>
          <cell r="AK331">
            <v>0.53200000000000003</v>
          </cell>
          <cell r="AL331">
            <v>0.53200000000000003</v>
          </cell>
          <cell r="AM331">
            <v>0.53200000000000003</v>
          </cell>
          <cell r="AN331">
            <v>0.53200000000000003</v>
          </cell>
          <cell r="AO331">
            <v>0.53200000000000003</v>
          </cell>
          <cell r="AP331">
            <v>0.53200000000000003</v>
          </cell>
          <cell r="AQ331">
            <v>0.53200000000000003</v>
          </cell>
          <cell r="AR331">
            <v>0.53200000000000003</v>
          </cell>
          <cell r="AS331">
            <v>0.53200000000000003</v>
          </cell>
          <cell r="AT331">
            <v>0.53200000000000003</v>
          </cell>
          <cell r="AU331">
            <v>0.53200000000000003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0.53200000000000003</v>
          </cell>
          <cell r="BI331">
            <v>0.53200000000000003</v>
          </cell>
          <cell r="BJ331">
            <v>0.53200000000000003</v>
          </cell>
          <cell r="BK331">
            <v>0.53200000000000003</v>
          </cell>
          <cell r="BL331">
            <v>0.53200000000000003</v>
          </cell>
          <cell r="BM331">
            <v>0.53200000000000003</v>
          </cell>
          <cell r="BN331">
            <v>0.53200000000000003</v>
          </cell>
          <cell r="BO331">
            <v>0.53200000000000003</v>
          </cell>
          <cell r="BP331">
            <v>0.53200000000000003</v>
          </cell>
          <cell r="BQ331">
            <v>0.53200000000000003</v>
          </cell>
          <cell r="BR331">
            <v>0.53200000000000003</v>
          </cell>
          <cell r="BS331">
            <v>0.53200000000000003</v>
          </cell>
          <cell r="BT331" t="str">
            <v>CFE</v>
          </cell>
          <cell r="BU331" t="str">
            <v>INT</v>
          </cell>
          <cell r="BV331">
            <v>3087</v>
          </cell>
          <cell r="BX331">
            <v>0</v>
          </cell>
          <cell r="BY331">
            <v>0.9</v>
          </cell>
          <cell r="BZ331">
            <v>270</v>
          </cell>
          <cell r="CB331">
            <v>295.85798816568041</v>
          </cell>
          <cell r="CC331">
            <v>300</v>
          </cell>
          <cell r="CD331">
            <v>300</v>
          </cell>
          <cell r="CL331">
            <v>0</v>
          </cell>
          <cell r="CM331">
            <v>0</v>
          </cell>
          <cell r="CN331">
            <v>2020</v>
          </cell>
        </row>
        <row r="332">
          <cell r="A332">
            <v>1</v>
          </cell>
          <cell r="B332">
            <v>6</v>
          </cell>
          <cell r="D332">
            <v>207</v>
          </cell>
          <cell r="F332" t="str">
            <v>Norte VII (Chihuahua) 3/</v>
          </cell>
          <cell r="H332" t="str">
            <v>CC</v>
          </cell>
          <cell r="I332">
            <v>968</v>
          </cell>
          <cell r="J332">
            <v>968</v>
          </cell>
          <cell r="K332" t="str">
            <v>Jun</v>
          </cell>
          <cell r="L332">
            <v>2028</v>
          </cell>
          <cell r="M332" t="str">
            <v>NTE</v>
          </cell>
          <cell r="N332" t="str">
            <v>CHIHUAHUA</v>
          </cell>
          <cell r="O332" t="str">
            <v>TER</v>
          </cell>
          <cell r="P332">
            <v>46905</v>
          </cell>
          <cell r="Q332">
            <v>0</v>
          </cell>
          <cell r="R332">
            <v>19.36</v>
          </cell>
          <cell r="S332">
            <v>899.09782657656592</v>
          </cell>
          <cell r="T332">
            <v>3.4200000000000001E-2</v>
          </cell>
          <cell r="V332" t="str">
            <v>N</v>
          </cell>
          <cell r="W332" t="str">
            <v>CHIH</v>
          </cell>
          <cell r="X332">
            <v>0.05</v>
          </cell>
          <cell r="Y332">
            <v>0.05</v>
          </cell>
          <cell r="Z332">
            <v>0.05</v>
          </cell>
          <cell r="AA332">
            <v>0.04</v>
          </cell>
          <cell r="AB332">
            <v>0.03</v>
          </cell>
          <cell r="AC332">
            <v>0.03</v>
          </cell>
          <cell r="AD332">
            <v>0.03</v>
          </cell>
          <cell r="AE332">
            <v>0.03</v>
          </cell>
          <cell r="AF332">
            <v>0.04</v>
          </cell>
          <cell r="AG332">
            <v>0.04</v>
          </cell>
          <cell r="AH332">
            <v>0.04</v>
          </cell>
          <cell r="AI332">
            <v>0.04</v>
          </cell>
          <cell r="AJ332">
            <v>0.02</v>
          </cell>
          <cell r="AK332">
            <v>0.02</v>
          </cell>
          <cell r="AL332">
            <v>0.02</v>
          </cell>
          <cell r="AM332">
            <v>0.02</v>
          </cell>
          <cell r="AN332">
            <v>0.02</v>
          </cell>
          <cell r="AO332">
            <v>0.02</v>
          </cell>
          <cell r="AP332">
            <v>0.02</v>
          </cell>
          <cell r="AQ332">
            <v>0.02</v>
          </cell>
          <cell r="AR332">
            <v>0.02</v>
          </cell>
          <cell r="AS332">
            <v>0.02</v>
          </cell>
          <cell r="AT332">
            <v>0.02</v>
          </cell>
          <cell r="AU332">
            <v>0.02</v>
          </cell>
          <cell r="AV332">
            <v>0.05</v>
          </cell>
          <cell r="AW332">
            <v>0.05</v>
          </cell>
          <cell r="AX332">
            <v>0.05</v>
          </cell>
          <cell r="AY332">
            <v>0.04</v>
          </cell>
          <cell r="AZ332">
            <v>0.03</v>
          </cell>
          <cell r="BA332">
            <v>0.03</v>
          </cell>
          <cell r="BB332">
            <v>0.03</v>
          </cell>
          <cell r="BC332">
            <v>0.03</v>
          </cell>
          <cell r="BD332">
            <v>0.04</v>
          </cell>
          <cell r="BE332">
            <v>0.04</v>
          </cell>
          <cell r="BF332">
            <v>0.04</v>
          </cell>
          <cell r="BG332">
            <v>0.04</v>
          </cell>
          <cell r="BH332">
            <v>0.02</v>
          </cell>
          <cell r="BI332">
            <v>0.02</v>
          </cell>
          <cell r="BJ332">
            <v>0.02</v>
          </cell>
          <cell r="BK332">
            <v>0.02</v>
          </cell>
          <cell r="BL332">
            <v>0.02</v>
          </cell>
          <cell r="BM332">
            <v>0.02</v>
          </cell>
          <cell r="BN332">
            <v>0.02</v>
          </cell>
          <cell r="BO332">
            <v>0.02</v>
          </cell>
          <cell r="BP332">
            <v>0.02</v>
          </cell>
          <cell r="BQ332">
            <v>0.02</v>
          </cell>
          <cell r="BR332">
            <v>0.02</v>
          </cell>
          <cell r="BS332">
            <v>0.02</v>
          </cell>
          <cell r="BT332" t="str">
            <v>CFE</v>
          </cell>
          <cell r="BU332" t="str">
            <v>INT</v>
          </cell>
          <cell r="BV332">
            <v>207</v>
          </cell>
          <cell r="BX332">
            <v>68.90217342343405</v>
          </cell>
          <cell r="BY332">
            <v>0</v>
          </cell>
          <cell r="BZ332">
            <v>0</v>
          </cell>
          <cell r="CB332">
            <v>934.89440000000002</v>
          </cell>
          <cell r="CC332">
            <v>968</v>
          </cell>
          <cell r="CD332">
            <v>968</v>
          </cell>
          <cell r="CL332">
            <v>0</v>
          </cell>
          <cell r="CM332">
            <v>0</v>
          </cell>
          <cell r="CN332">
            <v>2028</v>
          </cell>
        </row>
        <row r="333">
          <cell r="A333">
            <v>1</v>
          </cell>
          <cell r="B333">
            <v>7</v>
          </cell>
          <cell r="D333">
            <v>6297</v>
          </cell>
          <cell r="H333" t="str">
            <v>CC</v>
          </cell>
          <cell r="I333">
            <v>0</v>
          </cell>
          <cell r="J333">
            <v>0</v>
          </cell>
          <cell r="K333" t="str">
            <v>Jul</v>
          </cell>
          <cell r="L333">
            <v>2011</v>
          </cell>
          <cell r="M333" t="str">
            <v>OCC</v>
          </cell>
          <cell r="N333" t="str">
            <v>QUERETARO</v>
          </cell>
          <cell r="O333" t="str">
            <v>TER</v>
          </cell>
          <cell r="P333">
            <v>40725</v>
          </cell>
          <cell r="Q333">
            <v>0</v>
          </cell>
          <cell r="R333">
            <v>0</v>
          </cell>
          <cell r="S333">
            <v>0</v>
          </cell>
          <cell r="T333">
            <v>1.0999999999999999E-2</v>
          </cell>
          <cell r="V333" t="str">
            <v>S</v>
          </cell>
          <cell r="W333" t="str">
            <v>QRO</v>
          </cell>
          <cell r="X333">
            <v>0.05</v>
          </cell>
          <cell r="Y333">
            <v>0.05</v>
          </cell>
          <cell r="Z333">
            <v>0.04</v>
          </cell>
          <cell r="AA333">
            <v>0.04</v>
          </cell>
          <cell r="AB333">
            <v>0.03</v>
          </cell>
          <cell r="AC333">
            <v>0.03</v>
          </cell>
          <cell r="AD333">
            <v>0.03</v>
          </cell>
          <cell r="AE333">
            <v>0.03</v>
          </cell>
          <cell r="AF333">
            <v>0.04</v>
          </cell>
          <cell r="AG333">
            <v>0.04</v>
          </cell>
          <cell r="AH333">
            <v>0.04</v>
          </cell>
          <cell r="AI333">
            <v>0.04</v>
          </cell>
          <cell r="AJ333">
            <v>0.02</v>
          </cell>
          <cell r="AK333">
            <v>0.02</v>
          </cell>
          <cell r="AL333">
            <v>0.02</v>
          </cell>
          <cell r="AM333">
            <v>0.02</v>
          </cell>
          <cell r="AN333">
            <v>0.02</v>
          </cell>
          <cell r="AO333">
            <v>0.02</v>
          </cell>
          <cell r="AP333">
            <v>0.02</v>
          </cell>
          <cell r="AQ333">
            <v>0.02</v>
          </cell>
          <cell r="AR333">
            <v>0.02</v>
          </cell>
          <cell r="AS333">
            <v>0.02</v>
          </cell>
          <cell r="AT333">
            <v>0.02</v>
          </cell>
          <cell r="AU333">
            <v>0.02</v>
          </cell>
          <cell r="AV333">
            <v>0.05</v>
          </cell>
          <cell r="AW333">
            <v>0.05</v>
          </cell>
          <cell r="AX333">
            <v>0.04</v>
          </cell>
          <cell r="AY333">
            <v>0.04</v>
          </cell>
          <cell r="AZ333">
            <v>0.03</v>
          </cell>
          <cell r="BA333">
            <v>0.03</v>
          </cell>
          <cell r="BB333">
            <v>0.03</v>
          </cell>
          <cell r="BC333">
            <v>0.03</v>
          </cell>
          <cell r="BD333">
            <v>0.04</v>
          </cell>
          <cell r="BE333">
            <v>0.04</v>
          </cell>
          <cell r="BF333">
            <v>0.04</v>
          </cell>
          <cell r="BG333">
            <v>0.04</v>
          </cell>
          <cell r="BH333">
            <v>0.02</v>
          </cell>
          <cell r="BI333">
            <v>0.02</v>
          </cell>
          <cell r="BJ333">
            <v>0.02</v>
          </cell>
          <cell r="BK333">
            <v>0.02</v>
          </cell>
          <cell r="BL333">
            <v>0.02</v>
          </cell>
          <cell r="BM333">
            <v>0.02</v>
          </cell>
          <cell r="BN333">
            <v>0.02</v>
          </cell>
          <cell r="BO333">
            <v>0.02</v>
          </cell>
          <cell r="BP333">
            <v>0.02</v>
          </cell>
          <cell r="BQ333">
            <v>0.02</v>
          </cell>
          <cell r="BR333">
            <v>0.02</v>
          </cell>
          <cell r="BS333">
            <v>0.02</v>
          </cell>
          <cell r="BT333" t="str">
            <v>CFE</v>
          </cell>
          <cell r="BU333" t="str">
            <v>INT</v>
          </cell>
          <cell r="BV333">
            <v>6297</v>
          </cell>
          <cell r="BX333">
            <v>0</v>
          </cell>
          <cell r="BY333">
            <v>0</v>
          </cell>
          <cell r="BZ333">
            <v>0</v>
          </cell>
          <cell r="CB333">
            <v>0</v>
          </cell>
          <cell r="CL333">
            <v>0</v>
          </cell>
          <cell r="CM333">
            <v>0</v>
          </cell>
          <cell r="CN333">
            <v>2011</v>
          </cell>
        </row>
        <row r="334">
          <cell r="D334">
            <v>46438</v>
          </cell>
          <cell r="Q334">
            <v>0</v>
          </cell>
          <cell r="S334">
            <v>0</v>
          </cell>
          <cell r="BU334" t="str">
            <v>INT</v>
          </cell>
          <cell r="CL334">
            <v>0</v>
          </cell>
          <cell r="CM334">
            <v>0</v>
          </cell>
          <cell r="CN334">
            <v>0</v>
          </cell>
        </row>
        <row r="335">
          <cell r="A335">
            <v>1</v>
          </cell>
          <cell r="B335">
            <v>4</v>
          </cell>
          <cell r="D335">
            <v>267</v>
          </cell>
          <cell r="E335" t="str">
            <v>C</v>
          </cell>
          <cell r="F335" t="str">
            <v xml:space="preserve">Noroeste III </v>
          </cell>
          <cell r="H335" t="str">
            <v>NGL</v>
          </cell>
          <cell r="I335">
            <v>1400</v>
          </cell>
          <cell r="J335">
            <v>1400</v>
          </cell>
          <cell r="K335" t="str">
            <v>Abr</v>
          </cell>
          <cell r="L335">
            <v>2028</v>
          </cell>
          <cell r="M335" t="str">
            <v>NOR</v>
          </cell>
          <cell r="N335" t="str">
            <v>MOCHIS</v>
          </cell>
          <cell r="O335" t="str">
            <v>TER</v>
          </cell>
          <cell r="P335">
            <v>46844</v>
          </cell>
          <cell r="Q335">
            <v>0</v>
          </cell>
          <cell r="R335">
            <v>28</v>
          </cell>
          <cell r="S335">
            <v>1397.9998758698289</v>
          </cell>
          <cell r="T335">
            <v>3.2000000000000001E-2</v>
          </cell>
          <cell r="V335" t="str">
            <v>N</v>
          </cell>
          <cell r="W335" t="str">
            <v>SON</v>
          </cell>
          <cell r="X335">
            <v>4.4999999999999998E-2</v>
          </cell>
          <cell r="Y335">
            <v>4.4999999999999998E-2</v>
          </cell>
          <cell r="Z335">
            <v>0.04</v>
          </cell>
          <cell r="AA335">
            <v>4.4999999999999998E-2</v>
          </cell>
          <cell r="AB335">
            <v>0.03</v>
          </cell>
          <cell r="AC335">
            <v>0.03</v>
          </cell>
          <cell r="AD335">
            <v>0.03</v>
          </cell>
          <cell r="AE335">
            <v>0.03</v>
          </cell>
          <cell r="AF335">
            <v>0.04</v>
          </cell>
          <cell r="AG335">
            <v>4.4999999999999998E-2</v>
          </cell>
          <cell r="AH335">
            <v>4.4999999999999998E-2</v>
          </cell>
          <cell r="AI335">
            <v>0.04</v>
          </cell>
          <cell r="AJ335">
            <v>0.02</v>
          </cell>
          <cell r="AK335">
            <v>0.02</v>
          </cell>
          <cell r="AL335">
            <v>0.02</v>
          </cell>
          <cell r="AM335">
            <v>0.02</v>
          </cell>
          <cell r="AN335">
            <v>0.02</v>
          </cell>
          <cell r="AO335">
            <v>0.02</v>
          </cell>
          <cell r="AP335">
            <v>0.02</v>
          </cell>
          <cell r="AQ335">
            <v>0.02</v>
          </cell>
          <cell r="AR335">
            <v>0.02</v>
          </cell>
          <cell r="AS335">
            <v>0.02</v>
          </cell>
          <cell r="AT335">
            <v>0.02</v>
          </cell>
          <cell r="AU335">
            <v>0.02</v>
          </cell>
          <cell r="AV335">
            <v>4.4999999999999998E-2</v>
          </cell>
          <cell r="AW335">
            <v>4.4999999999999998E-2</v>
          </cell>
          <cell r="AX335">
            <v>0.04</v>
          </cell>
          <cell r="AY335">
            <v>4.4999999999999998E-2</v>
          </cell>
          <cell r="AZ335">
            <v>0.03</v>
          </cell>
          <cell r="BA335">
            <v>0.03</v>
          </cell>
          <cell r="BB335">
            <v>0.03</v>
          </cell>
          <cell r="BC335">
            <v>0.03</v>
          </cell>
          <cell r="BD335">
            <v>0.04</v>
          </cell>
          <cell r="BE335">
            <v>4.4999999999999998E-2</v>
          </cell>
          <cell r="BF335">
            <v>4.4999999999999998E-2</v>
          </cell>
          <cell r="BG335">
            <v>0.04</v>
          </cell>
          <cell r="BH335">
            <v>0.02</v>
          </cell>
          <cell r="BI335">
            <v>0.02</v>
          </cell>
          <cell r="BJ335">
            <v>0.02</v>
          </cell>
          <cell r="BK335">
            <v>0.02</v>
          </cell>
          <cell r="BL335">
            <v>0.02</v>
          </cell>
          <cell r="BM335">
            <v>0.02</v>
          </cell>
          <cell r="BN335">
            <v>0.02</v>
          </cell>
          <cell r="BO335">
            <v>0.02</v>
          </cell>
          <cell r="BP335">
            <v>0.02</v>
          </cell>
          <cell r="BQ335">
            <v>0.02</v>
          </cell>
          <cell r="BR335">
            <v>0.02</v>
          </cell>
          <cell r="BS335">
            <v>0.02</v>
          </cell>
          <cell r="BT335" t="str">
            <v>CFE</v>
          </cell>
          <cell r="BU335" t="str">
            <v>INT</v>
          </cell>
          <cell r="BV335">
            <v>267</v>
          </cell>
          <cell r="BX335">
            <v>2.0001241301711774</v>
          </cell>
          <cell r="BZ335">
            <v>0</v>
          </cell>
          <cell r="CB335">
            <v>1355.2</v>
          </cell>
          <cell r="CC335">
            <v>1400</v>
          </cell>
          <cell r="CD335">
            <v>1400</v>
          </cell>
          <cell r="CL335">
            <v>0</v>
          </cell>
          <cell r="CM335">
            <v>0</v>
          </cell>
          <cell r="CN335">
            <v>2028</v>
          </cell>
        </row>
        <row r="336">
          <cell r="D336">
            <v>46438</v>
          </cell>
          <cell r="Q336">
            <v>0</v>
          </cell>
          <cell r="S336">
            <v>0</v>
          </cell>
          <cell r="BU336" t="str">
            <v>INT</v>
          </cell>
          <cell r="CL336">
            <v>0</v>
          </cell>
          <cell r="CM336">
            <v>0</v>
          </cell>
          <cell r="CN336">
            <v>0</v>
          </cell>
        </row>
        <row r="337">
          <cell r="A337">
            <v>1</v>
          </cell>
          <cell r="B337">
            <v>12</v>
          </cell>
          <cell r="D337">
            <v>4707</v>
          </cell>
          <cell r="F337" t="str">
            <v>TUXPANGO</v>
          </cell>
          <cell r="G337">
            <v>1</v>
          </cell>
          <cell r="H337" t="str">
            <v>HID</v>
          </cell>
          <cell r="I337">
            <v>41.7</v>
          </cell>
          <cell r="J337">
            <v>41.7</v>
          </cell>
          <cell r="K337" t="str">
            <v>Dic</v>
          </cell>
          <cell r="L337">
            <v>2015</v>
          </cell>
          <cell r="M337" t="str">
            <v>ORI</v>
          </cell>
          <cell r="N337" t="str">
            <v>VERACRUZ</v>
          </cell>
          <cell r="O337" t="str">
            <v>HID</v>
          </cell>
          <cell r="P337">
            <v>42339</v>
          </cell>
          <cell r="Q337">
            <v>1.0425000000000002</v>
          </cell>
          <cell r="R337">
            <v>4.1700000000000008</v>
          </cell>
          <cell r="S337">
            <v>38.104573326131629</v>
          </cell>
          <cell r="T337">
            <v>3.2000000000000001E-2</v>
          </cell>
          <cell r="V337" t="str">
            <v>S</v>
          </cell>
          <cell r="W337" t="str">
            <v>VER</v>
          </cell>
          <cell r="X337">
            <v>3.125E-2</v>
          </cell>
          <cell r="Y337">
            <v>3.125E-2</v>
          </cell>
          <cell r="Z337">
            <v>3.125E-2</v>
          </cell>
          <cell r="AA337">
            <v>3.125E-2</v>
          </cell>
          <cell r="AB337">
            <v>6.2500000000000003E-3</v>
          </cell>
          <cell r="AC337">
            <v>6.2500000000000003E-3</v>
          </cell>
          <cell r="AD337">
            <v>6.2500000000000003E-3</v>
          </cell>
          <cell r="AE337">
            <v>6.2500000000000003E-3</v>
          </cell>
          <cell r="AF337">
            <v>6.2500000000000003E-3</v>
          </cell>
          <cell r="AG337">
            <v>6.2500000000000003E-3</v>
          </cell>
          <cell r="AH337">
            <v>6.2500000000000003E-3</v>
          </cell>
          <cell r="AI337">
            <v>2.5000000000000001E-2</v>
          </cell>
          <cell r="AJ337">
            <v>0.1</v>
          </cell>
          <cell r="AK337">
            <v>0.1</v>
          </cell>
          <cell r="AL337">
            <v>0.1</v>
          </cell>
          <cell r="AM337">
            <v>0.1</v>
          </cell>
          <cell r="AN337">
            <v>0.1</v>
          </cell>
          <cell r="AO337">
            <v>0.1</v>
          </cell>
          <cell r="AP337">
            <v>0.1</v>
          </cell>
          <cell r="AQ337">
            <v>0.1</v>
          </cell>
          <cell r="AR337">
            <v>0.1</v>
          </cell>
          <cell r="AS337">
            <v>0.1</v>
          </cell>
          <cell r="AT337">
            <v>0.1</v>
          </cell>
          <cell r="AU337">
            <v>0.1</v>
          </cell>
          <cell r="AV337">
            <v>3.125E-2</v>
          </cell>
          <cell r="AW337">
            <v>3.125E-2</v>
          </cell>
          <cell r="AX337">
            <v>3.125E-2</v>
          </cell>
          <cell r="AY337">
            <v>3.125E-2</v>
          </cell>
          <cell r="AZ337">
            <v>6.2500000000000003E-3</v>
          </cell>
          <cell r="BA337">
            <v>6.2500000000000003E-3</v>
          </cell>
          <cell r="BB337">
            <v>6.2500000000000003E-3</v>
          </cell>
          <cell r="BC337">
            <v>6.2500000000000003E-3</v>
          </cell>
          <cell r="BD337">
            <v>6.2500000000000003E-3</v>
          </cell>
          <cell r="BE337">
            <v>6.2500000000000003E-3</v>
          </cell>
          <cell r="BF337">
            <v>6.2500000000000003E-3</v>
          </cell>
          <cell r="BG337">
            <v>2.5000000000000001E-2</v>
          </cell>
          <cell r="BH337">
            <v>0.1</v>
          </cell>
          <cell r="BI337">
            <v>0.1</v>
          </cell>
          <cell r="BJ337">
            <v>0.1</v>
          </cell>
          <cell r="BK337">
            <v>0.1</v>
          </cell>
          <cell r="BL337">
            <v>0.1</v>
          </cell>
          <cell r="BM337">
            <v>0.1</v>
          </cell>
          <cell r="BN337">
            <v>0.1</v>
          </cell>
          <cell r="BO337">
            <v>0.1</v>
          </cell>
          <cell r="BP337">
            <v>0.1</v>
          </cell>
          <cell r="BQ337">
            <v>0.1</v>
          </cell>
          <cell r="BR337">
            <v>0.1</v>
          </cell>
          <cell r="BS337">
            <v>0.1</v>
          </cell>
          <cell r="BT337" t="str">
            <v>CFE</v>
          </cell>
          <cell r="BU337" t="str">
            <v>INT</v>
          </cell>
          <cell r="BV337">
            <v>1.0425000000000002</v>
          </cell>
          <cell r="BX337">
            <v>0</v>
          </cell>
          <cell r="BY337">
            <v>6.1221263162311114E-2</v>
          </cell>
          <cell r="BZ337">
            <v>2.5529266738683738</v>
          </cell>
          <cell r="CA337" t="str">
            <v>C</v>
          </cell>
          <cell r="CB337">
            <v>40.365600000000001</v>
          </cell>
          <cell r="CC337">
            <v>41.7</v>
          </cell>
          <cell r="CD337">
            <v>41.7</v>
          </cell>
          <cell r="CL337">
            <v>1.0425000000000002</v>
          </cell>
          <cell r="CM337">
            <v>1.0425000000000002</v>
          </cell>
          <cell r="CN337">
            <v>2015</v>
          </cell>
        </row>
        <row r="338">
          <cell r="A338">
            <v>1</v>
          </cell>
          <cell r="B338">
            <v>12</v>
          </cell>
          <cell r="D338">
            <v>4707</v>
          </cell>
          <cell r="F338" t="str">
            <v>NECAXA</v>
          </cell>
          <cell r="G338">
            <v>3</v>
          </cell>
          <cell r="H338" t="str">
            <v>HID</v>
          </cell>
          <cell r="I338">
            <v>124.9</v>
          </cell>
          <cell r="J338">
            <v>124.9</v>
          </cell>
          <cell r="K338" t="str">
            <v>Dic</v>
          </cell>
          <cell r="L338">
            <v>2015</v>
          </cell>
          <cell r="M338" t="str">
            <v>CEN</v>
          </cell>
          <cell r="N338" t="str">
            <v>CENTRAL</v>
          </cell>
          <cell r="O338" t="str">
            <v>HID</v>
          </cell>
          <cell r="P338">
            <v>42339</v>
          </cell>
          <cell r="Q338">
            <v>3.1225000000000005</v>
          </cell>
          <cell r="R338">
            <v>12.490000000000002</v>
          </cell>
          <cell r="S338">
            <v>114.13096423102735</v>
          </cell>
          <cell r="T338">
            <v>5.0000000000000001E-3</v>
          </cell>
          <cell r="V338" t="str">
            <v>S</v>
          </cell>
          <cell r="W338" t="str">
            <v>PUE</v>
          </cell>
          <cell r="X338">
            <v>2.5000000000000001E-2</v>
          </cell>
          <cell r="Y338">
            <v>2.5000000000000001E-2</v>
          </cell>
          <cell r="Z338">
            <v>2.5000000000000001E-2</v>
          </cell>
          <cell r="AA338">
            <v>2.5000000000000001E-2</v>
          </cell>
          <cell r="AB338">
            <v>2.5000000000000001E-2</v>
          </cell>
          <cell r="AC338">
            <v>2.5000000000000001E-2</v>
          </cell>
          <cell r="AD338">
            <v>2.5000000000000001E-2</v>
          </cell>
          <cell r="AE338">
            <v>2.5000000000000001E-2</v>
          </cell>
          <cell r="AF338">
            <v>2.5000000000000001E-2</v>
          </cell>
          <cell r="AG338">
            <v>2.5000000000000001E-2</v>
          </cell>
          <cell r="AH338">
            <v>2.5000000000000001E-2</v>
          </cell>
          <cell r="AI338">
            <v>2.5000000000000001E-2</v>
          </cell>
          <cell r="AJ338">
            <v>0.1</v>
          </cell>
          <cell r="AK338">
            <v>0.1</v>
          </cell>
          <cell r="AL338">
            <v>0.1</v>
          </cell>
          <cell r="AM338">
            <v>0.1</v>
          </cell>
          <cell r="AN338">
            <v>0.1</v>
          </cell>
          <cell r="AO338">
            <v>0.1</v>
          </cell>
          <cell r="AP338">
            <v>0.1</v>
          </cell>
          <cell r="AQ338">
            <v>0.1</v>
          </cell>
          <cell r="AR338">
            <v>0.1</v>
          </cell>
          <cell r="AS338">
            <v>0.1</v>
          </cell>
          <cell r="AT338">
            <v>0.1</v>
          </cell>
          <cell r="AU338">
            <v>0.1</v>
          </cell>
          <cell r="AV338">
            <v>2.5000000000000001E-2</v>
          </cell>
          <cell r="AW338">
            <v>2.5000000000000001E-2</v>
          </cell>
          <cell r="AX338">
            <v>2.5000000000000001E-2</v>
          </cell>
          <cell r="AY338">
            <v>2.5000000000000001E-2</v>
          </cell>
          <cell r="AZ338">
            <v>2.5000000000000001E-2</v>
          </cell>
          <cell r="BA338">
            <v>2.5000000000000001E-2</v>
          </cell>
          <cell r="BB338">
            <v>2.5000000000000001E-2</v>
          </cell>
          <cell r="BC338">
            <v>2.5000000000000001E-2</v>
          </cell>
          <cell r="BD338">
            <v>2.5000000000000001E-2</v>
          </cell>
          <cell r="BE338">
            <v>2.5000000000000001E-2</v>
          </cell>
          <cell r="BF338">
            <v>2.5000000000000001E-2</v>
          </cell>
          <cell r="BG338">
            <v>2.5000000000000001E-2</v>
          </cell>
          <cell r="BH338">
            <v>0.1</v>
          </cell>
          <cell r="BI338">
            <v>0.1</v>
          </cell>
          <cell r="BJ338">
            <v>0.1</v>
          </cell>
          <cell r="BK338">
            <v>0.1</v>
          </cell>
          <cell r="BL338">
            <v>0.1</v>
          </cell>
          <cell r="BM338">
            <v>0.1</v>
          </cell>
          <cell r="BN338">
            <v>0.1</v>
          </cell>
          <cell r="BO338">
            <v>0.1</v>
          </cell>
          <cell r="BP338">
            <v>0.1</v>
          </cell>
          <cell r="BQ338">
            <v>0.1</v>
          </cell>
          <cell r="BR338">
            <v>0.1</v>
          </cell>
          <cell r="BS338">
            <v>0.1</v>
          </cell>
          <cell r="BT338" t="str">
            <v>CFE</v>
          </cell>
          <cell r="BU338" t="str">
            <v>INT</v>
          </cell>
          <cell r="BV338">
            <v>3.1225000000000005</v>
          </cell>
          <cell r="BX338">
            <v>0</v>
          </cell>
          <cell r="BY338">
            <v>6.1221263162311114E-2</v>
          </cell>
          <cell r="BZ338">
            <v>7.6465357689726581</v>
          </cell>
          <cell r="CA338" t="str">
            <v>C</v>
          </cell>
          <cell r="CB338">
            <v>124.27550000000001</v>
          </cell>
          <cell r="CC338">
            <v>124.9</v>
          </cell>
          <cell r="CD338">
            <v>124.9</v>
          </cell>
          <cell r="CL338">
            <v>3.1225000000000005</v>
          </cell>
          <cell r="CM338">
            <v>3.1225000000000005</v>
          </cell>
          <cell r="CN338">
            <v>2015</v>
          </cell>
        </row>
        <row r="339">
          <cell r="A339">
            <v>1</v>
          </cell>
          <cell r="B339">
            <v>12</v>
          </cell>
          <cell r="D339">
            <v>4707</v>
          </cell>
          <cell r="F339" t="str">
            <v>TEPEXIC</v>
          </cell>
          <cell r="G339">
            <v>3</v>
          </cell>
          <cell r="H339" t="str">
            <v>HID</v>
          </cell>
          <cell r="I339">
            <v>18.059999999999999</v>
          </cell>
          <cell r="J339">
            <v>18.059999999999999</v>
          </cell>
          <cell r="K339" t="str">
            <v>Dic</v>
          </cell>
          <cell r="L339">
            <v>2015</v>
          </cell>
          <cell r="M339" t="str">
            <v>CEN</v>
          </cell>
          <cell r="N339" t="str">
            <v>CENTRAL</v>
          </cell>
          <cell r="O339" t="str">
            <v>HID</v>
          </cell>
          <cell r="P339">
            <v>42339</v>
          </cell>
          <cell r="Q339">
            <v>0.45150000000000001</v>
          </cell>
          <cell r="R339">
            <v>1.806</v>
          </cell>
          <cell r="S339">
            <v>16.50284398728866</v>
          </cell>
          <cell r="T339">
            <v>5.0000000000000001E-3</v>
          </cell>
          <cell r="V339" t="str">
            <v>S</v>
          </cell>
          <cell r="W339" t="str">
            <v>PUE</v>
          </cell>
          <cell r="X339">
            <v>2.5000000000000001E-2</v>
          </cell>
          <cell r="Y339">
            <v>2.5000000000000001E-2</v>
          </cell>
          <cell r="Z339">
            <v>2.5000000000000001E-2</v>
          </cell>
          <cell r="AA339">
            <v>2.5000000000000001E-2</v>
          </cell>
          <cell r="AB339">
            <v>2.5000000000000001E-2</v>
          </cell>
          <cell r="AC339">
            <v>2.5000000000000001E-2</v>
          </cell>
          <cell r="AD339">
            <v>2.5000000000000001E-2</v>
          </cell>
          <cell r="AE339">
            <v>2.5000000000000001E-2</v>
          </cell>
          <cell r="AF339">
            <v>2.5000000000000001E-2</v>
          </cell>
          <cell r="AG339">
            <v>2.5000000000000001E-2</v>
          </cell>
          <cell r="AH339">
            <v>2.5000000000000001E-2</v>
          </cell>
          <cell r="AI339">
            <v>2.5000000000000001E-2</v>
          </cell>
          <cell r="AJ339">
            <v>0.1</v>
          </cell>
          <cell r="AK339">
            <v>0.1</v>
          </cell>
          <cell r="AL339">
            <v>0.1</v>
          </cell>
          <cell r="AM339">
            <v>0.1</v>
          </cell>
          <cell r="AN339">
            <v>0.1</v>
          </cell>
          <cell r="AO339">
            <v>0.1</v>
          </cell>
          <cell r="AP339">
            <v>0.1</v>
          </cell>
          <cell r="AQ339">
            <v>0.1</v>
          </cell>
          <cell r="AR339">
            <v>0.1</v>
          </cell>
          <cell r="AS339">
            <v>0.1</v>
          </cell>
          <cell r="AT339">
            <v>0.1</v>
          </cell>
          <cell r="AU339">
            <v>0.1</v>
          </cell>
          <cell r="AV339">
            <v>2.5000000000000001E-2</v>
          </cell>
          <cell r="AW339">
            <v>2.5000000000000001E-2</v>
          </cell>
          <cell r="AX339">
            <v>2.5000000000000001E-2</v>
          </cell>
          <cell r="AY339">
            <v>2.5000000000000001E-2</v>
          </cell>
          <cell r="AZ339">
            <v>2.5000000000000001E-2</v>
          </cell>
          <cell r="BA339">
            <v>2.5000000000000001E-2</v>
          </cell>
          <cell r="BB339">
            <v>2.5000000000000001E-2</v>
          </cell>
          <cell r="BC339">
            <v>2.5000000000000001E-2</v>
          </cell>
          <cell r="BD339">
            <v>2.5000000000000001E-2</v>
          </cell>
          <cell r="BE339">
            <v>2.5000000000000001E-2</v>
          </cell>
          <cell r="BF339">
            <v>2.5000000000000001E-2</v>
          </cell>
          <cell r="BG339">
            <v>2.5000000000000001E-2</v>
          </cell>
          <cell r="BH339">
            <v>0.1</v>
          </cell>
          <cell r="BI339">
            <v>0.1</v>
          </cell>
          <cell r="BJ339">
            <v>0.1</v>
          </cell>
          <cell r="BK339">
            <v>0.1</v>
          </cell>
          <cell r="BL339">
            <v>0.1</v>
          </cell>
          <cell r="BM339">
            <v>0.1</v>
          </cell>
          <cell r="BN339">
            <v>0.1</v>
          </cell>
          <cell r="BO339">
            <v>0.1</v>
          </cell>
          <cell r="BP339">
            <v>0.1</v>
          </cell>
          <cell r="BQ339">
            <v>0.1</v>
          </cell>
          <cell r="BR339">
            <v>0.1</v>
          </cell>
          <cell r="BS339">
            <v>0.1</v>
          </cell>
          <cell r="BT339" t="str">
            <v>CFE</v>
          </cell>
          <cell r="BU339" t="str">
            <v>INT</v>
          </cell>
          <cell r="BV339">
            <v>0.45150000000000001</v>
          </cell>
          <cell r="BX339">
            <v>0</v>
          </cell>
          <cell r="BY339">
            <v>6.1221263162311114E-2</v>
          </cell>
          <cell r="BZ339">
            <v>1.1056560127113386</v>
          </cell>
          <cell r="CA339" t="str">
            <v>C</v>
          </cell>
          <cell r="CB339">
            <v>17.9697</v>
          </cell>
          <cell r="CC339">
            <v>18.059999999999999</v>
          </cell>
          <cell r="CD339">
            <v>18.600000000000001</v>
          </cell>
          <cell r="CL339">
            <v>0.45150000000000001</v>
          </cell>
          <cell r="CM339">
            <v>0.45150000000000001</v>
          </cell>
          <cell r="CN339">
            <v>2015</v>
          </cell>
        </row>
        <row r="340">
          <cell r="A340">
            <v>1</v>
          </cell>
          <cell r="B340">
            <v>12</v>
          </cell>
          <cell r="D340">
            <v>4707</v>
          </cell>
          <cell r="F340" t="str">
            <v>PATLA</v>
          </cell>
          <cell r="G340">
            <v>2</v>
          </cell>
          <cell r="H340" t="str">
            <v>HID</v>
          </cell>
          <cell r="I340">
            <v>55.3</v>
          </cell>
          <cell r="J340">
            <v>55.3</v>
          </cell>
          <cell r="K340" t="str">
            <v>Dic</v>
          </cell>
          <cell r="L340">
            <v>2015</v>
          </cell>
          <cell r="M340" t="str">
            <v>CEN</v>
          </cell>
          <cell r="N340" t="str">
            <v>CENTRAL</v>
          </cell>
          <cell r="O340" t="str">
            <v>HID</v>
          </cell>
          <cell r="P340">
            <v>42339</v>
          </cell>
          <cell r="Q340">
            <v>1.3825000000000001</v>
          </cell>
          <cell r="R340">
            <v>5.53</v>
          </cell>
          <cell r="S340">
            <v>50.531964147124192</v>
          </cell>
          <cell r="T340">
            <v>5.0000000000000001E-3</v>
          </cell>
          <cell r="V340" t="str">
            <v>S</v>
          </cell>
          <cell r="W340" t="str">
            <v>PUE</v>
          </cell>
          <cell r="X340">
            <v>2.5000000000000001E-2</v>
          </cell>
          <cell r="Y340">
            <v>2.5000000000000001E-2</v>
          </cell>
          <cell r="Z340">
            <v>2.5000000000000001E-2</v>
          </cell>
          <cell r="AA340">
            <v>2.5000000000000001E-2</v>
          </cell>
          <cell r="AB340">
            <v>2.5000000000000001E-2</v>
          </cell>
          <cell r="AC340">
            <v>2.5000000000000001E-2</v>
          </cell>
          <cell r="AD340">
            <v>2.5000000000000001E-2</v>
          </cell>
          <cell r="AE340">
            <v>2.5000000000000001E-2</v>
          </cell>
          <cell r="AF340">
            <v>2.5000000000000001E-2</v>
          </cell>
          <cell r="AG340">
            <v>2.5000000000000001E-2</v>
          </cell>
          <cell r="AH340">
            <v>2.5000000000000001E-2</v>
          </cell>
          <cell r="AI340">
            <v>2.5000000000000001E-2</v>
          </cell>
          <cell r="AJ340">
            <v>0.1</v>
          </cell>
          <cell r="AK340">
            <v>0.1</v>
          </cell>
          <cell r="AL340">
            <v>0.1</v>
          </cell>
          <cell r="AM340">
            <v>0.1</v>
          </cell>
          <cell r="AN340">
            <v>0.1</v>
          </cell>
          <cell r="AO340">
            <v>0.1</v>
          </cell>
          <cell r="AP340">
            <v>0.1</v>
          </cell>
          <cell r="AQ340">
            <v>0.1</v>
          </cell>
          <cell r="AR340">
            <v>0.1</v>
          </cell>
          <cell r="AS340">
            <v>0.1</v>
          </cell>
          <cell r="AT340">
            <v>0.1</v>
          </cell>
          <cell r="AU340">
            <v>0.1</v>
          </cell>
          <cell r="AV340">
            <v>2.5000000000000001E-2</v>
          </cell>
          <cell r="AW340">
            <v>2.5000000000000001E-2</v>
          </cell>
          <cell r="AX340">
            <v>2.5000000000000001E-2</v>
          </cell>
          <cell r="AY340">
            <v>2.5000000000000001E-2</v>
          </cell>
          <cell r="AZ340">
            <v>2.5000000000000001E-2</v>
          </cell>
          <cell r="BA340">
            <v>2.5000000000000001E-2</v>
          </cell>
          <cell r="BB340">
            <v>2.5000000000000001E-2</v>
          </cell>
          <cell r="BC340">
            <v>2.5000000000000001E-2</v>
          </cell>
          <cell r="BD340">
            <v>2.5000000000000001E-2</v>
          </cell>
          <cell r="BE340">
            <v>2.5000000000000001E-2</v>
          </cell>
          <cell r="BF340">
            <v>2.5000000000000001E-2</v>
          </cell>
          <cell r="BG340">
            <v>2.5000000000000001E-2</v>
          </cell>
          <cell r="BH340">
            <v>0.1</v>
          </cell>
          <cell r="BI340">
            <v>0.1</v>
          </cell>
          <cell r="BJ340">
            <v>0.1</v>
          </cell>
          <cell r="BK340">
            <v>0.1</v>
          </cell>
          <cell r="BL340">
            <v>0.1</v>
          </cell>
          <cell r="BM340">
            <v>0.1</v>
          </cell>
          <cell r="BN340">
            <v>0.1</v>
          </cell>
          <cell r="BO340">
            <v>0.1</v>
          </cell>
          <cell r="BP340">
            <v>0.1</v>
          </cell>
          <cell r="BQ340">
            <v>0.1</v>
          </cell>
          <cell r="BR340">
            <v>0.1</v>
          </cell>
          <cell r="BS340">
            <v>0.1</v>
          </cell>
          <cell r="BT340" t="str">
            <v>CFE</v>
          </cell>
          <cell r="BU340" t="str">
            <v>INT</v>
          </cell>
          <cell r="BV340">
            <v>1.3825000000000001</v>
          </cell>
          <cell r="BX340">
            <v>0</v>
          </cell>
          <cell r="BY340">
            <v>6.1221263162311114E-2</v>
          </cell>
          <cell r="BZ340">
            <v>3.3855358528758046</v>
          </cell>
          <cell r="CA340" t="str">
            <v>C</v>
          </cell>
          <cell r="CB340">
            <v>55.023499999999999</v>
          </cell>
          <cell r="CC340">
            <v>55.3</v>
          </cell>
          <cell r="CD340">
            <v>55.3</v>
          </cell>
          <cell r="CL340">
            <v>1.3825000000000001</v>
          </cell>
          <cell r="CM340">
            <v>1.3825000000000001</v>
          </cell>
          <cell r="CN340">
            <v>2015</v>
          </cell>
        </row>
        <row r="341">
          <cell r="A341">
            <v>1</v>
          </cell>
          <cell r="B341">
            <v>12</v>
          </cell>
          <cell r="D341">
            <v>4707</v>
          </cell>
          <cell r="F341" t="str">
            <v>TEZCAPA</v>
          </cell>
          <cell r="G341">
            <v>1</v>
          </cell>
          <cell r="H341" t="str">
            <v>HID</v>
          </cell>
          <cell r="I341">
            <v>5.9</v>
          </cell>
          <cell r="J341">
            <v>5.9</v>
          </cell>
          <cell r="K341" t="str">
            <v>Dic</v>
          </cell>
          <cell r="L341">
            <v>2015</v>
          </cell>
          <cell r="M341" t="str">
            <v>CEN</v>
          </cell>
          <cell r="N341" t="str">
            <v>CENTRAL</v>
          </cell>
          <cell r="O341" t="str">
            <v>HID</v>
          </cell>
          <cell r="P341">
            <v>42339</v>
          </cell>
          <cell r="Q341">
            <v>0.14750000000000002</v>
          </cell>
          <cell r="R341">
            <v>0.10325000000000002</v>
          </cell>
          <cell r="S341">
            <v>5.7525000000000004</v>
          </cell>
          <cell r="T341">
            <v>5.0000000000000001E-3</v>
          </cell>
          <cell r="V341" t="str">
            <v>S</v>
          </cell>
          <cell r="W341" t="str">
            <v>PUE</v>
          </cell>
          <cell r="X341">
            <v>2.5000000000000001E-2</v>
          </cell>
          <cell r="Y341">
            <v>2.5000000000000001E-2</v>
          </cell>
          <cell r="Z341">
            <v>2.5000000000000001E-2</v>
          </cell>
          <cell r="AA341">
            <v>2.5000000000000001E-2</v>
          </cell>
          <cell r="AB341">
            <v>2.5000000000000001E-2</v>
          </cell>
          <cell r="AC341">
            <v>2.5000000000000001E-2</v>
          </cell>
          <cell r="AD341">
            <v>2.5000000000000001E-2</v>
          </cell>
          <cell r="AE341">
            <v>2.5000000000000001E-2</v>
          </cell>
          <cell r="AF341">
            <v>2.5000000000000001E-2</v>
          </cell>
          <cell r="AG341">
            <v>2.5000000000000001E-2</v>
          </cell>
          <cell r="AH341">
            <v>2.5000000000000001E-2</v>
          </cell>
          <cell r="AI341">
            <v>2.5000000000000001E-2</v>
          </cell>
          <cell r="AJ341">
            <v>1.7500000000000002E-2</v>
          </cell>
          <cell r="AK341">
            <v>1.7500000000000002E-2</v>
          </cell>
          <cell r="AL341">
            <v>1.7500000000000002E-2</v>
          </cell>
          <cell r="AM341">
            <v>1.7500000000000002E-2</v>
          </cell>
          <cell r="AN341">
            <v>1.7500000000000002E-2</v>
          </cell>
          <cell r="AO341">
            <v>1.7500000000000002E-2</v>
          </cell>
          <cell r="AP341">
            <v>1.7500000000000002E-2</v>
          </cell>
          <cell r="AQ341">
            <v>1.7500000000000002E-2</v>
          </cell>
          <cell r="AR341">
            <v>1.7500000000000002E-2</v>
          </cell>
          <cell r="AS341">
            <v>1.7500000000000002E-2</v>
          </cell>
          <cell r="AT341">
            <v>1.7500000000000002E-2</v>
          </cell>
          <cell r="AU341">
            <v>1.7500000000000002E-2</v>
          </cell>
          <cell r="AV341">
            <v>2.5000000000000001E-2</v>
          </cell>
          <cell r="AW341">
            <v>2.5000000000000001E-2</v>
          </cell>
          <cell r="AX341">
            <v>2.5000000000000001E-2</v>
          </cell>
          <cell r="AY341">
            <v>2.5000000000000001E-2</v>
          </cell>
          <cell r="AZ341">
            <v>2.5000000000000001E-2</v>
          </cell>
          <cell r="BA341">
            <v>2.5000000000000001E-2</v>
          </cell>
          <cell r="BB341">
            <v>2.5000000000000001E-2</v>
          </cell>
          <cell r="BC341">
            <v>2.5000000000000001E-2</v>
          </cell>
          <cell r="BD341">
            <v>2.5000000000000001E-2</v>
          </cell>
          <cell r="BE341">
            <v>2.5000000000000001E-2</v>
          </cell>
          <cell r="BF341">
            <v>2.5000000000000001E-2</v>
          </cell>
          <cell r="BG341">
            <v>2.5000000000000001E-2</v>
          </cell>
          <cell r="BH341">
            <v>1.7500000000000002E-2</v>
          </cell>
          <cell r="BI341">
            <v>1.7500000000000002E-2</v>
          </cell>
          <cell r="BJ341">
            <v>1.7500000000000002E-2</v>
          </cell>
          <cell r="BK341">
            <v>1.7500000000000002E-2</v>
          </cell>
          <cell r="BL341">
            <v>1.7500000000000002E-2</v>
          </cell>
          <cell r="BM341">
            <v>1.7500000000000002E-2</v>
          </cell>
          <cell r="BN341">
            <v>1.7500000000000002E-2</v>
          </cell>
          <cell r="BO341">
            <v>1.7500000000000002E-2</v>
          </cell>
          <cell r="BP341">
            <v>1.7500000000000002E-2</v>
          </cell>
          <cell r="BQ341">
            <v>1.7500000000000002E-2</v>
          </cell>
          <cell r="BR341">
            <v>1.7500000000000002E-2</v>
          </cell>
          <cell r="BS341">
            <v>1.7500000000000002E-2</v>
          </cell>
          <cell r="BT341" t="str">
            <v>CFE</v>
          </cell>
          <cell r="BU341" t="str">
            <v>INT</v>
          </cell>
          <cell r="BV341">
            <v>0.14750000000000002</v>
          </cell>
          <cell r="BX341">
            <v>0</v>
          </cell>
          <cell r="BY341">
            <v>0</v>
          </cell>
          <cell r="BZ341">
            <v>0</v>
          </cell>
          <cell r="CA341" t="str">
            <v>C</v>
          </cell>
          <cell r="CB341">
            <v>5.8705000000000007</v>
          </cell>
          <cell r="CC341">
            <v>5.9</v>
          </cell>
          <cell r="CD341">
            <v>5.9</v>
          </cell>
          <cell r="CL341">
            <v>0.14750000000000002</v>
          </cell>
          <cell r="CM341">
            <v>0.14750000000000002</v>
          </cell>
          <cell r="CN341">
            <v>2015</v>
          </cell>
        </row>
        <row r="342">
          <cell r="A342">
            <v>1</v>
          </cell>
          <cell r="B342">
            <v>12</v>
          </cell>
          <cell r="D342">
            <v>4707</v>
          </cell>
          <cell r="F342" t="str">
            <v>LERMA   (  TEPUXTEPEC  )</v>
          </cell>
          <cell r="G342">
            <v>1</v>
          </cell>
          <cell r="H342" t="str">
            <v>HID</v>
          </cell>
          <cell r="I342">
            <v>104.2</v>
          </cell>
          <cell r="J342">
            <v>104.2</v>
          </cell>
          <cell r="K342" t="str">
            <v>Dic</v>
          </cell>
          <cell r="L342">
            <v>2015</v>
          </cell>
          <cell r="M342" t="str">
            <v>CEN</v>
          </cell>
          <cell r="N342" t="str">
            <v>CENTRAL</v>
          </cell>
          <cell r="O342" t="str">
            <v>HID</v>
          </cell>
          <cell r="P342">
            <v>42339</v>
          </cell>
          <cell r="Q342">
            <v>2.6050000000000004</v>
          </cell>
          <cell r="R342">
            <v>1.8235000000000001</v>
          </cell>
          <cell r="S342">
            <v>101.595</v>
          </cell>
          <cell r="T342">
            <v>5.0000000000000001E-3</v>
          </cell>
          <cell r="V342" t="str">
            <v>S</v>
          </cell>
          <cell r="W342" t="str">
            <v>MICH</v>
          </cell>
          <cell r="X342">
            <v>2.5000000000000001E-2</v>
          </cell>
          <cell r="Y342">
            <v>2.5000000000000001E-2</v>
          </cell>
          <cell r="Z342">
            <v>2.5000000000000001E-2</v>
          </cell>
          <cell r="AA342">
            <v>2.5000000000000001E-2</v>
          </cell>
          <cell r="AB342">
            <v>2.5000000000000001E-2</v>
          </cell>
          <cell r="AC342">
            <v>2.5000000000000001E-2</v>
          </cell>
          <cell r="AD342">
            <v>2.5000000000000001E-2</v>
          </cell>
          <cell r="AE342">
            <v>2.5000000000000001E-2</v>
          </cell>
          <cell r="AF342">
            <v>2.5000000000000001E-2</v>
          </cell>
          <cell r="AG342">
            <v>2.5000000000000001E-2</v>
          </cell>
          <cell r="AH342">
            <v>2.5000000000000001E-2</v>
          </cell>
          <cell r="AI342">
            <v>2.5000000000000001E-2</v>
          </cell>
          <cell r="AJ342">
            <v>1.7500000000000002E-2</v>
          </cell>
          <cell r="AK342">
            <v>1.7500000000000002E-2</v>
          </cell>
          <cell r="AL342">
            <v>1.7500000000000002E-2</v>
          </cell>
          <cell r="AM342">
            <v>1.7500000000000002E-2</v>
          </cell>
          <cell r="AN342">
            <v>1.7500000000000002E-2</v>
          </cell>
          <cell r="AO342">
            <v>1.7500000000000002E-2</v>
          </cell>
          <cell r="AP342">
            <v>1.7500000000000002E-2</v>
          </cell>
          <cell r="AQ342">
            <v>1.7500000000000002E-2</v>
          </cell>
          <cell r="AR342">
            <v>1.7500000000000002E-2</v>
          </cell>
          <cell r="AS342">
            <v>1.7500000000000002E-2</v>
          </cell>
          <cell r="AT342">
            <v>1.7500000000000002E-2</v>
          </cell>
          <cell r="AU342">
            <v>1.7500000000000002E-2</v>
          </cell>
          <cell r="AV342">
            <v>2.5000000000000001E-2</v>
          </cell>
          <cell r="AW342">
            <v>2.5000000000000001E-2</v>
          </cell>
          <cell r="AX342">
            <v>2.5000000000000001E-2</v>
          </cell>
          <cell r="AY342">
            <v>2.5000000000000001E-2</v>
          </cell>
          <cell r="AZ342">
            <v>2.5000000000000001E-2</v>
          </cell>
          <cell r="BA342">
            <v>2.5000000000000001E-2</v>
          </cell>
          <cell r="BB342">
            <v>2.5000000000000001E-2</v>
          </cell>
          <cell r="BC342">
            <v>2.5000000000000001E-2</v>
          </cell>
          <cell r="BD342">
            <v>2.5000000000000001E-2</v>
          </cell>
          <cell r="BE342">
            <v>2.5000000000000001E-2</v>
          </cell>
          <cell r="BF342">
            <v>2.5000000000000001E-2</v>
          </cell>
          <cell r="BG342">
            <v>2.5000000000000001E-2</v>
          </cell>
          <cell r="BH342">
            <v>1.7500000000000002E-2</v>
          </cell>
          <cell r="BI342">
            <v>1.7500000000000002E-2</v>
          </cell>
          <cell r="BJ342">
            <v>1.7500000000000002E-2</v>
          </cell>
          <cell r="BK342">
            <v>1.7500000000000002E-2</v>
          </cell>
          <cell r="BL342">
            <v>1.7500000000000002E-2</v>
          </cell>
          <cell r="BM342">
            <v>1.7500000000000002E-2</v>
          </cell>
          <cell r="BN342">
            <v>1.7500000000000002E-2</v>
          </cell>
          <cell r="BO342">
            <v>1.7500000000000002E-2</v>
          </cell>
          <cell r="BP342">
            <v>1.7500000000000002E-2</v>
          </cell>
          <cell r="BQ342">
            <v>1.7500000000000002E-2</v>
          </cell>
          <cell r="BR342">
            <v>1.7500000000000002E-2</v>
          </cell>
          <cell r="BS342">
            <v>1.7500000000000002E-2</v>
          </cell>
          <cell r="BT342" t="str">
            <v>CFE</v>
          </cell>
          <cell r="BU342" t="str">
            <v>INT</v>
          </cell>
          <cell r="BV342">
            <v>2.6050000000000004</v>
          </cell>
          <cell r="BX342">
            <v>0</v>
          </cell>
          <cell r="BY342">
            <v>0</v>
          </cell>
          <cell r="BZ342">
            <v>0</v>
          </cell>
          <cell r="CA342" t="str">
            <v>C</v>
          </cell>
          <cell r="CB342">
            <v>103.679</v>
          </cell>
          <cell r="CC342">
            <v>104.2</v>
          </cell>
          <cell r="CD342">
            <v>104.2</v>
          </cell>
          <cell r="CL342">
            <v>2.6050000000000004</v>
          </cell>
          <cell r="CM342">
            <v>2.6050000000000004</v>
          </cell>
          <cell r="CN342">
            <v>2015</v>
          </cell>
        </row>
        <row r="343">
          <cell r="A343">
            <v>1</v>
          </cell>
          <cell r="B343">
            <v>12</v>
          </cell>
          <cell r="D343">
            <v>4707</v>
          </cell>
          <cell r="F343" t="str">
            <v>ALAMEDA</v>
          </cell>
          <cell r="G343">
            <v>3</v>
          </cell>
          <cell r="H343" t="str">
            <v>HID</v>
          </cell>
          <cell r="I343">
            <v>8.6999999999999993</v>
          </cell>
          <cell r="J343">
            <v>8.6999999999999993</v>
          </cell>
          <cell r="K343" t="str">
            <v>Dic</v>
          </cell>
          <cell r="L343">
            <v>2015</v>
          </cell>
          <cell r="M343" t="str">
            <v>CEN</v>
          </cell>
          <cell r="N343" t="str">
            <v>CENTRAL</v>
          </cell>
          <cell r="O343" t="str">
            <v>HID</v>
          </cell>
          <cell r="P343">
            <v>42339</v>
          </cell>
          <cell r="Q343">
            <v>0.2175</v>
          </cell>
          <cell r="R343">
            <v>0.15225</v>
          </cell>
          <cell r="S343">
            <v>8.4824999999999999</v>
          </cell>
          <cell r="T343">
            <v>5.0000000000000001E-3</v>
          </cell>
          <cell r="V343" t="str">
            <v>S</v>
          </cell>
          <cell r="W343" t="str">
            <v>MEX</v>
          </cell>
          <cell r="X343">
            <v>2.5000000000000001E-2</v>
          </cell>
          <cell r="Y343">
            <v>2.5000000000000001E-2</v>
          </cell>
          <cell r="Z343">
            <v>2.5000000000000001E-2</v>
          </cell>
          <cell r="AA343">
            <v>2.5000000000000001E-2</v>
          </cell>
          <cell r="AB343">
            <v>2.5000000000000001E-2</v>
          </cell>
          <cell r="AC343">
            <v>2.5000000000000001E-2</v>
          </cell>
          <cell r="AD343">
            <v>2.5000000000000001E-2</v>
          </cell>
          <cell r="AE343">
            <v>2.5000000000000001E-2</v>
          </cell>
          <cell r="AF343">
            <v>2.5000000000000001E-2</v>
          </cell>
          <cell r="AG343">
            <v>2.5000000000000001E-2</v>
          </cell>
          <cell r="AH343">
            <v>2.5000000000000001E-2</v>
          </cell>
          <cell r="AI343">
            <v>2.5000000000000001E-2</v>
          </cell>
          <cell r="AJ343">
            <v>1.7500000000000002E-2</v>
          </cell>
          <cell r="AK343">
            <v>1.7500000000000002E-2</v>
          </cell>
          <cell r="AL343">
            <v>1.7500000000000002E-2</v>
          </cell>
          <cell r="AM343">
            <v>1.7500000000000002E-2</v>
          </cell>
          <cell r="AN343">
            <v>1.7500000000000002E-2</v>
          </cell>
          <cell r="AO343">
            <v>1.7500000000000002E-2</v>
          </cell>
          <cell r="AP343">
            <v>1.7500000000000002E-2</v>
          </cell>
          <cell r="AQ343">
            <v>1.7500000000000002E-2</v>
          </cell>
          <cell r="AR343">
            <v>1.7500000000000002E-2</v>
          </cell>
          <cell r="AS343">
            <v>1.7500000000000002E-2</v>
          </cell>
          <cell r="AT343">
            <v>1.7500000000000002E-2</v>
          </cell>
          <cell r="AU343">
            <v>1.7500000000000002E-2</v>
          </cell>
          <cell r="AV343">
            <v>2.5000000000000001E-2</v>
          </cell>
          <cell r="AW343">
            <v>2.5000000000000001E-2</v>
          </cell>
          <cell r="AX343">
            <v>2.5000000000000001E-2</v>
          </cell>
          <cell r="AY343">
            <v>2.5000000000000001E-2</v>
          </cell>
          <cell r="AZ343">
            <v>2.5000000000000001E-2</v>
          </cell>
          <cell r="BA343">
            <v>2.5000000000000001E-2</v>
          </cell>
          <cell r="BB343">
            <v>2.5000000000000001E-2</v>
          </cell>
          <cell r="BC343">
            <v>2.5000000000000001E-2</v>
          </cell>
          <cell r="BD343">
            <v>2.5000000000000001E-2</v>
          </cell>
          <cell r="BE343">
            <v>2.5000000000000001E-2</v>
          </cell>
          <cell r="BF343">
            <v>2.5000000000000001E-2</v>
          </cell>
          <cell r="BG343">
            <v>2.5000000000000001E-2</v>
          </cell>
          <cell r="BH343">
            <v>1.7500000000000002E-2</v>
          </cell>
          <cell r="BI343">
            <v>1.7500000000000002E-2</v>
          </cell>
          <cell r="BJ343">
            <v>1.7500000000000002E-2</v>
          </cell>
          <cell r="BK343">
            <v>1.7500000000000002E-2</v>
          </cell>
          <cell r="BL343">
            <v>1.7500000000000002E-2</v>
          </cell>
          <cell r="BM343">
            <v>1.7500000000000002E-2</v>
          </cell>
          <cell r="BN343">
            <v>1.7500000000000002E-2</v>
          </cell>
          <cell r="BO343">
            <v>1.7500000000000002E-2</v>
          </cell>
          <cell r="BP343">
            <v>1.7500000000000002E-2</v>
          </cell>
          <cell r="BQ343">
            <v>1.7500000000000002E-2</v>
          </cell>
          <cell r="BR343">
            <v>1.7500000000000002E-2</v>
          </cell>
          <cell r="BS343">
            <v>1.7500000000000002E-2</v>
          </cell>
          <cell r="BT343" t="str">
            <v>CFE</v>
          </cell>
          <cell r="BU343" t="str">
            <v>INT</v>
          </cell>
          <cell r="BV343">
            <v>0.2175</v>
          </cell>
          <cell r="BX343">
            <v>0</v>
          </cell>
          <cell r="BY343">
            <v>0</v>
          </cell>
          <cell r="BZ343">
            <v>0</v>
          </cell>
          <cell r="CA343" t="str">
            <v>C</v>
          </cell>
          <cell r="CB343">
            <v>8.6564999999999994</v>
          </cell>
          <cell r="CC343">
            <v>8.6999999999999993</v>
          </cell>
          <cell r="CD343">
            <v>8.6999999999999993</v>
          </cell>
          <cell r="CL343">
            <v>0.2175</v>
          </cell>
          <cell r="CM343">
            <v>0.2175</v>
          </cell>
          <cell r="CN343">
            <v>2015</v>
          </cell>
        </row>
        <row r="344">
          <cell r="A344">
            <v>1</v>
          </cell>
          <cell r="B344">
            <v>12</v>
          </cell>
          <cell r="D344">
            <v>4707</v>
          </cell>
          <cell r="F344" t="str">
            <v>TEMASCALTEPEC</v>
          </cell>
          <cell r="G344">
            <v>1</v>
          </cell>
          <cell r="H344" t="str">
            <v>HID</v>
          </cell>
          <cell r="I344">
            <v>5.0999999999999996</v>
          </cell>
          <cell r="J344">
            <v>5.0999999999999996</v>
          </cell>
          <cell r="K344" t="str">
            <v>Dic</v>
          </cell>
          <cell r="L344">
            <v>2015</v>
          </cell>
          <cell r="M344" t="str">
            <v>CEN</v>
          </cell>
          <cell r="N344" t="str">
            <v>CENTRAL</v>
          </cell>
          <cell r="O344" t="str">
            <v>HID</v>
          </cell>
          <cell r="P344">
            <v>42339</v>
          </cell>
          <cell r="Q344">
            <v>0.1275</v>
          </cell>
          <cell r="R344">
            <v>8.9249999999999996E-2</v>
          </cell>
          <cell r="S344">
            <v>4.6602715578722123</v>
          </cell>
          <cell r="T344">
            <v>5.0000000000000001E-3</v>
          </cell>
          <cell r="V344" t="str">
            <v>S</v>
          </cell>
          <cell r="W344" t="str">
            <v>MEX</v>
          </cell>
          <cell r="X344">
            <v>2.5000000000000001E-2</v>
          </cell>
          <cell r="Y344">
            <v>2.5000000000000001E-2</v>
          </cell>
          <cell r="Z344">
            <v>2.5000000000000001E-2</v>
          </cell>
          <cell r="AA344">
            <v>2.5000000000000001E-2</v>
          </cell>
          <cell r="AB344">
            <v>2.5000000000000001E-2</v>
          </cell>
          <cell r="AC344">
            <v>2.5000000000000001E-2</v>
          </cell>
          <cell r="AD344">
            <v>2.5000000000000001E-2</v>
          </cell>
          <cell r="AE344">
            <v>2.5000000000000001E-2</v>
          </cell>
          <cell r="AF344">
            <v>2.5000000000000001E-2</v>
          </cell>
          <cell r="AG344">
            <v>2.5000000000000001E-2</v>
          </cell>
          <cell r="AH344">
            <v>2.5000000000000001E-2</v>
          </cell>
          <cell r="AI344">
            <v>2.5000000000000001E-2</v>
          </cell>
          <cell r="AJ344">
            <v>1.7500000000000002E-2</v>
          </cell>
          <cell r="AK344">
            <v>1.7500000000000002E-2</v>
          </cell>
          <cell r="AL344">
            <v>1.7500000000000002E-2</v>
          </cell>
          <cell r="AM344">
            <v>1.7500000000000002E-2</v>
          </cell>
          <cell r="AN344">
            <v>1.7500000000000002E-2</v>
          </cell>
          <cell r="AO344">
            <v>1.7500000000000002E-2</v>
          </cell>
          <cell r="AP344">
            <v>1.7500000000000002E-2</v>
          </cell>
          <cell r="AQ344">
            <v>1.7500000000000002E-2</v>
          </cell>
          <cell r="AR344">
            <v>1.7500000000000002E-2</v>
          </cell>
          <cell r="AS344">
            <v>1.7500000000000002E-2</v>
          </cell>
          <cell r="AT344">
            <v>1.7500000000000002E-2</v>
          </cell>
          <cell r="AU344">
            <v>1.7500000000000002E-2</v>
          </cell>
          <cell r="AV344">
            <v>2.5000000000000001E-2</v>
          </cell>
          <cell r="AW344">
            <v>2.5000000000000001E-2</v>
          </cell>
          <cell r="AX344">
            <v>2.5000000000000001E-2</v>
          </cell>
          <cell r="AY344">
            <v>2.5000000000000001E-2</v>
          </cell>
          <cell r="AZ344">
            <v>2.5000000000000001E-2</v>
          </cell>
          <cell r="BA344">
            <v>2.5000000000000001E-2</v>
          </cell>
          <cell r="BB344">
            <v>2.5000000000000001E-2</v>
          </cell>
          <cell r="BC344">
            <v>2.5000000000000001E-2</v>
          </cell>
          <cell r="BD344">
            <v>2.5000000000000001E-2</v>
          </cell>
          <cell r="BE344">
            <v>2.5000000000000001E-2</v>
          </cell>
          <cell r="BF344">
            <v>2.5000000000000001E-2</v>
          </cell>
          <cell r="BG344">
            <v>2.5000000000000001E-2</v>
          </cell>
          <cell r="BH344">
            <v>1.7500000000000002E-2</v>
          </cell>
          <cell r="BI344">
            <v>1.7500000000000002E-2</v>
          </cell>
          <cell r="BJ344">
            <v>1.7500000000000002E-2</v>
          </cell>
          <cell r="BK344">
            <v>1.7500000000000002E-2</v>
          </cell>
          <cell r="BL344">
            <v>1.7500000000000002E-2</v>
          </cell>
          <cell r="BM344">
            <v>1.7500000000000002E-2</v>
          </cell>
          <cell r="BN344">
            <v>1.7500000000000002E-2</v>
          </cell>
          <cell r="BO344">
            <v>1.7500000000000002E-2</v>
          </cell>
          <cell r="BP344">
            <v>1.7500000000000002E-2</v>
          </cell>
          <cell r="BQ344">
            <v>1.7500000000000002E-2</v>
          </cell>
          <cell r="BR344">
            <v>1.7500000000000002E-2</v>
          </cell>
          <cell r="BS344">
            <v>1.7500000000000002E-2</v>
          </cell>
          <cell r="BT344" t="str">
            <v>CFE</v>
          </cell>
          <cell r="BU344" t="str">
            <v>INT</v>
          </cell>
          <cell r="BV344">
            <v>0.1275</v>
          </cell>
          <cell r="BX344">
            <v>0</v>
          </cell>
          <cell r="BY344">
            <v>6.1221263162311114E-2</v>
          </cell>
          <cell r="BZ344">
            <v>0.31222844212778667</v>
          </cell>
          <cell r="CA344" t="str">
            <v>C</v>
          </cell>
          <cell r="CB344">
            <v>5.0744999999999996</v>
          </cell>
          <cell r="CC344">
            <v>5.0999999999999996</v>
          </cell>
          <cell r="CD344">
            <v>5.0999999999999996</v>
          </cell>
          <cell r="CL344">
            <v>0.1275</v>
          </cell>
          <cell r="CM344">
            <v>0.1275</v>
          </cell>
          <cell r="CN344">
            <v>2015</v>
          </cell>
        </row>
        <row r="345">
          <cell r="A345">
            <v>1</v>
          </cell>
          <cell r="B345">
            <v>12</v>
          </cell>
          <cell r="D345">
            <v>4707</v>
          </cell>
          <cell r="F345" t="str">
            <v>SAN   SIMÓN</v>
          </cell>
          <cell r="G345">
            <v>1</v>
          </cell>
          <cell r="H345" t="str">
            <v>HID</v>
          </cell>
          <cell r="I345">
            <v>2.7</v>
          </cell>
          <cell r="J345">
            <v>2.7</v>
          </cell>
          <cell r="K345" t="str">
            <v>Dic</v>
          </cell>
          <cell r="L345">
            <v>2015</v>
          </cell>
          <cell r="M345" t="str">
            <v>CEN</v>
          </cell>
          <cell r="N345" t="str">
            <v>CENTRAL</v>
          </cell>
          <cell r="O345" t="str">
            <v>HID</v>
          </cell>
          <cell r="P345">
            <v>42339</v>
          </cell>
          <cell r="Q345">
            <v>6.7500000000000004E-2</v>
          </cell>
          <cell r="R345">
            <v>4.7250000000000007E-2</v>
          </cell>
          <cell r="S345">
            <v>2.4672025894617602</v>
          </cell>
          <cell r="T345">
            <v>5.0000000000000001E-3</v>
          </cell>
          <cell r="V345" t="str">
            <v>S</v>
          </cell>
          <cell r="W345" t="str">
            <v>MEX</v>
          </cell>
          <cell r="X345">
            <v>2.5000000000000001E-2</v>
          </cell>
          <cell r="Y345">
            <v>2.5000000000000001E-2</v>
          </cell>
          <cell r="Z345">
            <v>2.5000000000000001E-2</v>
          </cell>
          <cell r="AA345">
            <v>2.5000000000000001E-2</v>
          </cell>
          <cell r="AB345">
            <v>2.5000000000000001E-2</v>
          </cell>
          <cell r="AC345">
            <v>2.5000000000000001E-2</v>
          </cell>
          <cell r="AD345">
            <v>2.5000000000000001E-2</v>
          </cell>
          <cell r="AE345">
            <v>2.5000000000000001E-2</v>
          </cell>
          <cell r="AF345">
            <v>2.5000000000000001E-2</v>
          </cell>
          <cell r="AG345">
            <v>2.5000000000000001E-2</v>
          </cell>
          <cell r="AH345">
            <v>2.5000000000000001E-2</v>
          </cell>
          <cell r="AI345">
            <v>2.5000000000000001E-2</v>
          </cell>
          <cell r="AJ345">
            <v>1.7500000000000002E-2</v>
          </cell>
          <cell r="AK345">
            <v>1.7500000000000002E-2</v>
          </cell>
          <cell r="AL345">
            <v>1.7500000000000002E-2</v>
          </cell>
          <cell r="AM345">
            <v>1.7500000000000002E-2</v>
          </cell>
          <cell r="AN345">
            <v>1.7500000000000002E-2</v>
          </cell>
          <cell r="AO345">
            <v>1.7500000000000002E-2</v>
          </cell>
          <cell r="AP345">
            <v>1.7500000000000002E-2</v>
          </cell>
          <cell r="AQ345">
            <v>1.7500000000000002E-2</v>
          </cell>
          <cell r="AR345">
            <v>1.7500000000000002E-2</v>
          </cell>
          <cell r="AS345">
            <v>1.7500000000000002E-2</v>
          </cell>
          <cell r="AT345">
            <v>1.7500000000000002E-2</v>
          </cell>
          <cell r="AU345">
            <v>1.7500000000000002E-2</v>
          </cell>
          <cell r="AV345">
            <v>2.5000000000000001E-2</v>
          </cell>
          <cell r="AW345">
            <v>2.5000000000000001E-2</v>
          </cell>
          <cell r="AX345">
            <v>2.5000000000000001E-2</v>
          </cell>
          <cell r="AY345">
            <v>2.5000000000000001E-2</v>
          </cell>
          <cell r="AZ345">
            <v>2.5000000000000001E-2</v>
          </cell>
          <cell r="BA345">
            <v>2.5000000000000001E-2</v>
          </cell>
          <cell r="BB345">
            <v>2.5000000000000001E-2</v>
          </cell>
          <cell r="BC345">
            <v>2.5000000000000001E-2</v>
          </cell>
          <cell r="BD345">
            <v>2.5000000000000001E-2</v>
          </cell>
          <cell r="BE345">
            <v>2.5000000000000001E-2</v>
          </cell>
          <cell r="BF345">
            <v>2.5000000000000001E-2</v>
          </cell>
          <cell r="BG345">
            <v>2.5000000000000001E-2</v>
          </cell>
          <cell r="BH345">
            <v>1.7500000000000002E-2</v>
          </cell>
          <cell r="BI345">
            <v>1.7500000000000002E-2</v>
          </cell>
          <cell r="BJ345">
            <v>1.7500000000000002E-2</v>
          </cell>
          <cell r="BK345">
            <v>1.7500000000000002E-2</v>
          </cell>
          <cell r="BL345">
            <v>1.7500000000000002E-2</v>
          </cell>
          <cell r="BM345">
            <v>1.7500000000000002E-2</v>
          </cell>
          <cell r="BN345">
            <v>1.7500000000000002E-2</v>
          </cell>
          <cell r="BO345">
            <v>1.7500000000000002E-2</v>
          </cell>
          <cell r="BP345">
            <v>1.7500000000000002E-2</v>
          </cell>
          <cell r="BQ345">
            <v>1.7500000000000002E-2</v>
          </cell>
          <cell r="BR345">
            <v>1.7500000000000002E-2</v>
          </cell>
          <cell r="BS345">
            <v>1.7500000000000002E-2</v>
          </cell>
          <cell r="BT345" t="str">
            <v>CFE</v>
          </cell>
          <cell r="BU345" t="str">
            <v>INT</v>
          </cell>
          <cell r="BV345">
            <v>6.7500000000000004E-2</v>
          </cell>
          <cell r="BX345">
            <v>0</v>
          </cell>
          <cell r="BY345">
            <v>6.1221263162311114E-2</v>
          </cell>
          <cell r="BZ345">
            <v>0.16529741053824001</v>
          </cell>
          <cell r="CA345" t="str">
            <v>C</v>
          </cell>
          <cell r="CB345">
            <v>2.6865000000000001</v>
          </cell>
          <cell r="CC345">
            <v>2.7</v>
          </cell>
          <cell r="CD345">
            <v>2.7</v>
          </cell>
          <cell r="CL345">
            <v>6.7500000000000004E-2</v>
          </cell>
          <cell r="CM345">
            <v>6.7500000000000004E-2</v>
          </cell>
          <cell r="CN345">
            <v>2015</v>
          </cell>
        </row>
        <row r="346">
          <cell r="A346">
            <v>1</v>
          </cell>
          <cell r="B346">
            <v>12</v>
          </cell>
          <cell r="D346">
            <v>4707</v>
          </cell>
          <cell r="F346" t="str">
            <v>CAÑADA</v>
          </cell>
          <cell r="G346">
            <v>1</v>
          </cell>
          <cell r="H346" t="str">
            <v>HID</v>
          </cell>
          <cell r="I346">
            <v>1.3</v>
          </cell>
          <cell r="J346">
            <v>1.3</v>
          </cell>
          <cell r="K346" t="str">
            <v>Dic</v>
          </cell>
          <cell r="L346">
            <v>2015</v>
          </cell>
          <cell r="M346" t="str">
            <v>CEN</v>
          </cell>
          <cell r="N346" t="str">
            <v>CENTRAL</v>
          </cell>
          <cell r="O346" t="str">
            <v>HID</v>
          </cell>
          <cell r="P346">
            <v>42339</v>
          </cell>
          <cell r="Q346">
            <v>3.2500000000000001E-2</v>
          </cell>
          <cell r="R346">
            <v>2.2750000000000003E-2</v>
          </cell>
          <cell r="S346">
            <v>1.1879123578889956</v>
          </cell>
          <cell r="T346">
            <v>5.0000000000000001E-3</v>
          </cell>
          <cell r="V346" t="str">
            <v>S</v>
          </cell>
          <cell r="W346" t="str">
            <v>HGO</v>
          </cell>
          <cell r="X346">
            <v>2.5000000000000001E-2</v>
          </cell>
          <cell r="Y346">
            <v>2.5000000000000001E-2</v>
          </cell>
          <cell r="Z346">
            <v>2.5000000000000001E-2</v>
          </cell>
          <cell r="AA346">
            <v>2.5000000000000001E-2</v>
          </cell>
          <cell r="AB346">
            <v>2.5000000000000001E-2</v>
          </cell>
          <cell r="AC346">
            <v>2.5000000000000001E-2</v>
          </cell>
          <cell r="AD346">
            <v>2.5000000000000001E-2</v>
          </cell>
          <cell r="AE346">
            <v>2.5000000000000001E-2</v>
          </cell>
          <cell r="AF346">
            <v>2.5000000000000001E-2</v>
          </cell>
          <cell r="AG346">
            <v>2.5000000000000001E-2</v>
          </cell>
          <cell r="AH346">
            <v>2.5000000000000001E-2</v>
          </cell>
          <cell r="AI346">
            <v>2.5000000000000001E-2</v>
          </cell>
          <cell r="AJ346">
            <v>1.7500000000000002E-2</v>
          </cell>
          <cell r="AK346">
            <v>1.7500000000000002E-2</v>
          </cell>
          <cell r="AL346">
            <v>1.7500000000000002E-2</v>
          </cell>
          <cell r="AM346">
            <v>1.7500000000000002E-2</v>
          </cell>
          <cell r="AN346">
            <v>1.7500000000000002E-2</v>
          </cell>
          <cell r="AO346">
            <v>1.7500000000000002E-2</v>
          </cell>
          <cell r="AP346">
            <v>1.7500000000000002E-2</v>
          </cell>
          <cell r="AQ346">
            <v>1.7500000000000002E-2</v>
          </cell>
          <cell r="AR346">
            <v>1.7500000000000002E-2</v>
          </cell>
          <cell r="AS346">
            <v>1.7500000000000002E-2</v>
          </cell>
          <cell r="AT346">
            <v>1.7500000000000002E-2</v>
          </cell>
          <cell r="AU346">
            <v>1.7500000000000002E-2</v>
          </cell>
          <cell r="AV346">
            <v>2.5000000000000001E-2</v>
          </cell>
          <cell r="AW346">
            <v>2.5000000000000001E-2</v>
          </cell>
          <cell r="AX346">
            <v>2.5000000000000001E-2</v>
          </cell>
          <cell r="AY346">
            <v>2.5000000000000001E-2</v>
          </cell>
          <cell r="AZ346">
            <v>2.5000000000000001E-2</v>
          </cell>
          <cell r="BA346">
            <v>2.5000000000000001E-2</v>
          </cell>
          <cell r="BB346">
            <v>2.5000000000000001E-2</v>
          </cell>
          <cell r="BC346">
            <v>2.5000000000000001E-2</v>
          </cell>
          <cell r="BD346">
            <v>2.5000000000000001E-2</v>
          </cell>
          <cell r="BE346">
            <v>2.5000000000000001E-2</v>
          </cell>
          <cell r="BF346">
            <v>2.5000000000000001E-2</v>
          </cell>
          <cell r="BG346">
            <v>2.5000000000000001E-2</v>
          </cell>
          <cell r="BH346">
            <v>1.7500000000000002E-2</v>
          </cell>
          <cell r="BI346">
            <v>1.7500000000000002E-2</v>
          </cell>
          <cell r="BJ346">
            <v>1.7500000000000002E-2</v>
          </cell>
          <cell r="BK346">
            <v>1.7500000000000002E-2</v>
          </cell>
          <cell r="BL346">
            <v>1.7500000000000002E-2</v>
          </cell>
          <cell r="BM346">
            <v>1.7500000000000002E-2</v>
          </cell>
          <cell r="BN346">
            <v>1.7500000000000002E-2</v>
          </cell>
          <cell r="BO346">
            <v>1.7500000000000002E-2</v>
          </cell>
          <cell r="BP346">
            <v>1.7500000000000002E-2</v>
          </cell>
          <cell r="BQ346">
            <v>1.7500000000000002E-2</v>
          </cell>
          <cell r="BR346">
            <v>1.7500000000000002E-2</v>
          </cell>
          <cell r="BS346">
            <v>1.7500000000000002E-2</v>
          </cell>
          <cell r="BT346" t="str">
            <v>CFE</v>
          </cell>
          <cell r="BU346" t="str">
            <v>INT</v>
          </cell>
          <cell r="BV346">
            <v>3.2500000000000001E-2</v>
          </cell>
          <cell r="BX346">
            <v>0</v>
          </cell>
          <cell r="BY346">
            <v>6.1221263162311114E-2</v>
          </cell>
          <cell r="BZ346">
            <v>7.9587642111004456E-2</v>
          </cell>
          <cell r="CA346" t="str">
            <v>C</v>
          </cell>
          <cell r="CB346">
            <v>1.2935000000000001</v>
          </cell>
          <cell r="CC346">
            <v>1.3</v>
          </cell>
          <cell r="CD346">
            <v>1.3</v>
          </cell>
          <cell r="CL346">
            <v>3.2500000000000001E-2</v>
          </cell>
          <cell r="CM346">
            <v>3.2500000000000001E-2</v>
          </cell>
          <cell r="CN346">
            <v>2015</v>
          </cell>
        </row>
        <row r="347">
          <cell r="A347">
            <v>1</v>
          </cell>
          <cell r="B347">
            <v>12</v>
          </cell>
          <cell r="D347">
            <v>4707</v>
          </cell>
          <cell r="F347" t="str">
            <v>FERNÁNDEZ   LEAL</v>
          </cell>
          <cell r="G347">
            <v>1</v>
          </cell>
          <cell r="H347" t="str">
            <v>HID</v>
          </cell>
          <cell r="I347">
            <v>1.3</v>
          </cell>
          <cell r="J347">
            <v>1.3</v>
          </cell>
          <cell r="K347" t="str">
            <v>Dic</v>
          </cell>
          <cell r="L347">
            <v>2015</v>
          </cell>
          <cell r="M347" t="str">
            <v>CEN</v>
          </cell>
          <cell r="N347" t="str">
            <v>CENTRAL</v>
          </cell>
          <cell r="O347" t="str">
            <v>HID</v>
          </cell>
          <cell r="P347">
            <v>42339</v>
          </cell>
          <cell r="Q347">
            <v>3.2500000000000001E-2</v>
          </cell>
          <cell r="R347">
            <v>2.2750000000000003E-2</v>
          </cell>
          <cell r="S347">
            <v>1.1879123578889956</v>
          </cell>
          <cell r="T347">
            <v>5.0000000000000001E-3</v>
          </cell>
          <cell r="V347" t="str">
            <v>S</v>
          </cell>
          <cell r="W347" t="str">
            <v>MEX</v>
          </cell>
          <cell r="X347">
            <v>2.5000000000000001E-2</v>
          </cell>
          <cell r="Y347">
            <v>2.5000000000000001E-2</v>
          </cell>
          <cell r="Z347">
            <v>2.5000000000000001E-2</v>
          </cell>
          <cell r="AA347">
            <v>2.5000000000000001E-2</v>
          </cell>
          <cell r="AB347">
            <v>2.5000000000000001E-2</v>
          </cell>
          <cell r="AC347">
            <v>2.5000000000000001E-2</v>
          </cell>
          <cell r="AD347">
            <v>2.5000000000000001E-2</v>
          </cell>
          <cell r="AE347">
            <v>2.5000000000000001E-2</v>
          </cell>
          <cell r="AF347">
            <v>2.5000000000000001E-2</v>
          </cell>
          <cell r="AG347">
            <v>2.5000000000000001E-2</v>
          </cell>
          <cell r="AH347">
            <v>2.5000000000000001E-2</v>
          </cell>
          <cell r="AI347">
            <v>2.5000000000000001E-2</v>
          </cell>
          <cell r="AJ347">
            <v>1.7500000000000002E-2</v>
          </cell>
          <cell r="AK347">
            <v>1.7500000000000002E-2</v>
          </cell>
          <cell r="AL347">
            <v>1.7500000000000002E-2</v>
          </cell>
          <cell r="AM347">
            <v>1.7500000000000002E-2</v>
          </cell>
          <cell r="AN347">
            <v>1.7500000000000002E-2</v>
          </cell>
          <cell r="AO347">
            <v>1.7500000000000002E-2</v>
          </cell>
          <cell r="AP347">
            <v>1.7500000000000002E-2</v>
          </cell>
          <cell r="AQ347">
            <v>1.7500000000000002E-2</v>
          </cell>
          <cell r="AR347">
            <v>1.7500000000000002E-2</v>
          </cell>
          <cell r="AS347">
            <v>1.7500000000000002E-2</v>
          </cell>
          <cell r="AT347">
            <v>1.7500000000000002E-2</v>
          </cell>
          <cell r="AU347">
            <v>1.7500000000000002E-2</v>
          </cell>
          <cell r="AV347">
            <v>2.5000000000000001E-2</v>
          </cell>
          <cell r="AW347">
            <v>2.5000000000000001E-2</v>
          </cell>
          <cell r="AX347">
            <v>2.5000000000000001E-2</v>
          </cell>
          <cell r="AY347">
            <v>2.5000000000000001E-2</v>
          </cell>
          <cell r="AZ347">
            <v>2.5000000000000001E-2</v>
          </cell>
          <cell r="BA347">
            <v>2.5000000000000001E-2</v>
          </cell>
          <cell r="BB347">
            <v>2.5000000000000001E-2</v>
          </cell>
          <cell r="BC347">
            <v>2.5000000000000001E-2</v>
          </cell>
          <cell r="BD347">
            <v>2.5000000000000001E-2</v>
          </cell>
          <cell r="BE347">
            <v>2.5000000000000001E-2</v>
          </cell>
          <cell r="BF347">
            <v>2.5000000000000001E-2</v>
          </cell>
          <cell r="BG347">
            <v>2.5000000000000001E-2</v>
          </cell>
          <cell r="BH347">
            <v>1.7500000000000002E-2</v>
          </cell>
          <cell r="BI347">
            <v>1.7500000000000002E-2</v>
          </cell>
          <cell r="BJ347">
            <v>1.7500000000000002E-2</v>
          </cell>
          <cell r="BK347">
            <v>1.7500000000000002E-2</v>
          </cell>
          <cell r="BL347">
            <v>1.7500000000000002E-2</v>
          </cell>
          <cell r="BM347">
            <v>1.7500000000000002E-2</v>
          </cell>
          <cell r="BN347">
            <v>1.7500000000000002E-2</v>
          </cell>
          <cell r="BO347">
            <v>1.7500000000000002E-2</v>
          </cell>
          <cell r="BP347">
            <v>1.7500000000000002E-2</v>
          </cell>
          <cell r="BQ347">
            <v>1.7500000000000002E-2</v>
          </cell>
          <cell r="BR347">
            <v>1.7500000000000002E-2</v>
          </cell>
          <cell r="BS347">
            <v>1.7500000000000002E-2</v>
          </cell>
          <cell r="BT347" t="str">
            <v>CFE</v>
          </cell>
          <cell r="BU347" t="str">
            <v>INT</v>
          </cell>
          <cell r="BV347">
            <v>3.2500000000000001E-2</v>
          </cell>
          <cell r="BX347">
            <v>0</v>
          </cell>
          <cell r="BY347">
            <v>6.1221263162311114E-2</v>
          </cell>
          <cell r="BZ347">
            <v>7.9587642111004456E-2</v>
          </cell>
          <cell r="CA347" t="str">
            <v>C</v>
          </cell>
          <cell r="CB347">
            <v>1.2935000000000001</v>
          </cell>
          <cell r="CC347">
            <v>1.3</v>
          </cell>
          <cell r="CD347">
            <v>1.3</v>
          </cell>
          <cell r="CL347">
            <v>3.2500000000000001E-2</v>
          </cell>
          <cell r="CM347">
            <v>3.2500000000000001E-2</v>
          </cell>
          <cell r="CN347">
            <v>2015</v>
          </cell>
        </row>
        <row r="348">
          <cell r="A348">
            <v>1</v>
          </cell>
          <cell r="B348">
            <v>12</v>
          </cell>
          <cell r="D348">
            <v>4707</v>
          </cell>
          <cell r="F348" t="str">
            <v>TLILÁN</v>
          </cell>
          <cell r="G348">
            <v>1</v>
          </cell>
          <cell r="H348" t="str">
            <v>HID</v>
          </cell>
          <cell r="I348">
            <v>1.2</v>
          </cell>
          <cell r="J348">
            <v>1.2</v>
          </cell>
          <cell r="K348" t="str">
            <v>Dic</v>
          </cell>
          <cell r="L348">
            <v>2015</v>
          </cell>
          <cell r="M348" t="str">
            <v>CEN</v>
          </cell>
          <cell r="N348" t="str">
            <v>CENTRAL</v>
          </cell>
          <cell r="O348" t="str">
            <v>HID</v>
          </cell>
          <cell r="P348">
            <v>42339</v>
          </cell>
          <cell r="Q348">
            <v>0.03</v>
          </cell>
          <cell r="R348">
            <v>2.1000000000000001E-2</v>
          </cell>
          <cell r="S348">
            <v>1.0965344842052267</v>
          </cell>
          <cell r="T348">
            <v>5.0000000000000001E-3</v>
          </cell>
          <cell r="V348" t="str">
            <v>S</v>
          </cell>
          <cell r="W348" t="str">
            <v>MEX</v>
          </cell>
          <cell r="X348">
            <v>2.5000000000000001E-2</v>
          </cell>
          <cell r="Y348">
            <v>2.5000000000000001E-2</v>
          </cell>
          <cell r="Z348">
            <v>2.5000000000000001E-2</v>
          </cell>
          <cell r="AA348">
            <v>2.5000000000000001E-2</v>
          </cell>
          <cell r="AB348">
            <v>2.5000000000000001E-2</v>
          </cell>
          <cell r="AC348">
            <v>2.5000000000000001E-2</v>
          </cell>
          <cell r="AD348">
            <v>2.5000000000000001E-2</v>
          </cell>
          <cell r="AE348">
            <v>2.5000000000000001E-2</v>
          </cell>
          <cell r="AF348">
            <v>2.5000000000000001E-2</v>
          </cell>
          <cell r="AG348">
            <v>2.5000000000000001E-2</v>
          </cell>
          <cell r="AH348">
            <v>2.5000000000000001E-2</v>
          </cell>
          <cell r="AI348">
            <v>2.5000000000000001E-2</v>
          </cell>
          <cell r="AJ348">
            <v>1.7500000000000002E-2</v>
          </cell>
          <cell r="AK348">
            <v>1.7500000000000002E-2</v>
          </cell>
          <cell r="AL348">
            <v>1.7500000000000002E-2</v>
          </cell>
          <cell r="AM348">
            <v>1.7500000000000002E-2</v>
          </cell>
          <cell r="AN348">
            <v>1.7500000000000002E-2</v>
          </cell>
          <cell r="AO348">
            <v>1.7500000000000002E-2</v>
          </cell>
          <cell r="AP348">
            <v>1.7500000000000002E-2</v>
          </cell>
          <cell r="AQ348">
            <v>1.7500000000000002E-2</v>
          </cell>
          <cell r="AR348">
            <v>1.7500000000000002E-2</v>
          </cell>
          <cell r="AS348">
            <v>1.7500000000000002E-2</v>
          </cell>
          <cell r="AT348">
            <v>1.7500000000000002E-2</v>
          </cell>
          <cell r="AU348">
            <v>1.7500000000000002E-2</v>
          </cell>
          <cell r="AV348">
            <v>2.5000000000000001E-2</v>
          </cell>
          <cell r="AW348">
            <v>2.5000000000000001E-2</v>
          </cell>
          <cell r="AX348">
            <v>2.5000000000000001E-2</v>
          </cell>
          <cell r="AY348">
            <v>2.5000000000000001E-2</v>
          </cell>
          <cell r="AZ348">
            <v>2.5000000000000001E-2</v>
          </cell>
          <cell r="BA348">
            <v>2.5000000000000001E-2</v>
          </cell>
          <cell r="BB348">
            <v>2.5000000000000001E-2</v>
          </cell>
          <cell r="BC348">
            <v>2.5000000000000001E-2</v>
          </cell>
          <cell r="BD348">
            <v>2.5000000000000001E-2</v>
          </cell>
          <cell r="BE348">
            <v>2.5000000000000001E-2</v>
          </cell>
          <cell r="BF348">
            <v>2.5000000000000001E-2</v>
          </cell>
          <cell r="BG348">
            <v>2.5000000000000001E-2</v>
          </cell>
          <cell r="BH348">
            <v>1.7500000000000002E-2</v>
          </cell>
          <cell r="BI348">
            <v>1.7500000000000002E-2</v>
          </cell>
          <cell r="BJ348">
            <v>1.7500000000000002E-2</v>
          </cell>
          <cell r="BK348">
            <v>1.7500000000000002E-2</v>
          </cell>
          <cell r="BL348">
            <v>1.7500000000000002E-2</v>
          </cell>
          <cell r="BM348">
            <v>1.7500000000000002E-2</v>
          </cell>
          <cell r="BN348">
            <v>1.7500000000000002E-2</v>
          </cell>
          <cell r="BO348">
            <v>1.7500000000000002E-2</v>
          </cell>
          <cell r="BP348">
            <v>1.7500000000000002E-2</v>
          </cell>
          <cell r="BQ348">
            <v>1.7500000000000002E-2</v>
          </cell>
          <cell r="BR348">
            <v>1.7500000000000002E-2</v>
          </cell>
          <cell r="BS348">
            <v>1.7500000000000002E-2</v>
          </cell>
          <cell r="BT348" t="str">
            <v>CFE</v>
          </cell>
          <cell r="BU348" t="str">
            <v>INT</v>
          </cell>
          <cell r="BV348">
            <v>0.03</v>
          </cell>
          <cell r="BX348">
            <v>0</v>
          </cell>
          <cell r="BY348">
            <v>6.1221263162311114E-2</v>
          </cell>
          <cell r="BZ348">
            <v>7.3465515794773339E-2</v>
          </cell>
          <cell r="CA348" t="str">
            <v>C</v>
          </cell>
          <cell r="CB348">
            <v>1.194</v>
          </cell>
          <cell r="CC348">
            <v>1.2</v>
          </cell>
          <cell r="CD348">
            <v>1.2</v>
          </cell>
          <cell r="CL348">
            <v>0.03</v>
          </cell>
          <cell r="CM348">
            <v>0.03</v>
          </cell>
          <cell r="CN348">
            <v>2015</v>
          </cell>
        </row>
        <row r="349">
          <cell r="A349">
            <v>1</v>
          </cell>
          <cell r="B349">
            <v>12</v>
          </cell>
          <cell r="D349">
            <v>4707</v>
          </cell>
          <cell r="F349" t="str">
            <v>VILLADA</v>
          </cell>
          <cell r="G349">
            <v>1</v>
          </cell>
          <cell r="H349" t="str">
            <v>HID</v>
          </cell>
          <cell r="I349">
            <v>1</v>
          </cell>
          <cell r="J349">
            <v>1</v>
          </cell>
          <cell r="K349" t="str">
            <v>Dic</v>
          </cell>
          <cell r="L349">
            <v>2015</v>
          </cell>
          <cell r="M349" t="str">
            <v>CEN</v>
          </cell>
          <cell r="N349" t="str">
            <v>CENTRAL</v>
          </cell>
          <cell r="O349" t="str">
            <v>HID</v>
          </cell>
          <cell r="P349">
            <v>42339</v>
          </cell>
          <cell r="Q349">
            <v>2.5000000000000001E-2</v>
          </cell>
          <cell r="R349">
            <v>1.7500000000000002E-2</v>
          </cell>
          <cell r="S349">
            <v>0.91377873683768884</v>
          </cell>
          <cell r="T349">
            <v>5.0000000000000001E-3</v>
          </cell>
          <cell r="V349" t="str">
            <v>S</v>
          </cell>
          <cell r="W349" t="str">
            <v>MEX</v>
          </cell>
          <cell r="X349">
            <v>2.5000000000000001E-2</v>
          </cell>
          <cell r="Y349">
            <v>2.5000000000000001E-2</v>
          </cell>
          <cell r="Z349">
            <v>2.5000000000000001E-2</v>
          </cell>
          <cell r="AA349">
            <v>2.5000000000000001E-2</v>
          </cell>
          <cell r="AB349">
            <v>2.5000000000000001E-2</v>
          </cell>
          <cell r="AC349">
            <v>2.5000000000000001E-2</v>
          </cell>
          <cell r="AD349">
            <v>2.5000000000000001E-2</v>
          </cell>
          <cell r="AE349">
            <v>2.5000000000000001E-2</v>
          </cell>
          <cell r="AF349">
            <v>2.5000000000000001E-2</v>
          </cell>
          <cell r="AG349">
            <v>2.5000000000000001E-2</v>
          </cell>
          <cell r="AH349">
            <v>2.5000000000000001E-2</v>
          </cell>
          <cell r="AI349">
            <v>2.5000000000000001E-2</v>
          </cell>
          <cell r="AJ349">
            <v>1.7500000000000002E-2</v>
          </cell>
          <cell r="AK349">
            <v>1.7500000000000002E-2</v>
          </cell>
          <cell r="AL349">
            <v>1.7500000000000002E-2</v>
          </cell>
          <cell r="AM349">
            <v>1.7500000000000002E-2</v>
          </cell>
          <cell r="AN349">
            <v>1.7500000000000002E-2</v>
          </cell>
          <cell r="AO349">
            <v>1.7500000000000002E-2</v>
          </cell>
          <cell r="AP349">
            <v>1.7500000000000002E-2</v>
          </cell>
          <cell r="AQ349">
            <v>1.7500000000000002E-2</v>
          </cell>
          <cell r="AR349">
            <v>1.7500000000000002E-2</v>
          </cell>
          <cell r="AS349">
            <v>1.7500000000000002E-2</v>
          </cell>
          <cell r="AT349">
            <v>1.7500000000000002E-2</v>
          </cell>
          <cell r="AU349">
            <v>1.7500000000000002E-2</v>
          </cell>
          <cell r="AV349">
            <v>2.5000000000000001E-2</v>
          </cell>
          <cell r="AW349">
            <v>2.5000000000000001E-2</v>
          </cell>
          <cell r="AX349">
            <v>2.5000000000000001E-2</v>
          </cell>
          <cell r="AY349">
            <v>2.5000000000000001E-2</v>
          </cell>
          <cell r="AZ349">
            <v>2.5000000000000001E-2</v>
          </cell>
          <cell r="BA349">
            <v>2.5000000000000001E-2</v>
          </cell>
          <cell r="BB349">
            <v>2.5000000000000001E-2</v>
          </cell>
          <cell r="BC349">
            <v>2.5000000000000001E-2</v>
          </cell>
          <cell r="BD349">
            <v>2.5000000000000001E-2</v>
          </cell>
          <cell r="BE349">
            <v>2.5000000000000001E-2</v>
          </cell>
          <cell r="BF349">
            <v>2.5000000000000001E-2</v>
          </cell>
          <cell r="BG349">
            <v>2.5000000000000001E-2</v>
          </cell>
          <cell r="BH349">
            <v>1.7500000000000002E-2</v>
          </cell>
          <cell r="BI349">
            <v>1.7500000000000002E-2</v>
          </cell>
          <cell r="BJ349">
            <v>1.7500000000000002E-2</v>
          </cell>
          <cell r="BK349">
            <v>1.7500000000000002E-2</v>
          </cell>
          <cell r="BL349">
            <v>1.7500000000000002E-2</v>
          </cell>
          <cell r="BM349">
            <v>1.7500000000000002E-2</v>
          </cell>
          <cell r="BN349">
            <v>1.7500000000000002E-2</v>
          </cell>
          <cell r="BO349">
            <v>1.7500000000000002E-2</v>
          </cell>
          <cell r="BP349">
            <v>1.7500000000000002E-2</v>
          </cell>
          <cell r="BQ349">
            <v>1.7500000000000002E-2</v>
          </cell>
          <cell r="BR349">
            <v>1.7500000000000002E-2</v>
          </cell>
          <cell r="BS349">
            <v>1.7500000000000002E-2</v>
          </cell>
          <cell r="BT349" t="str">
            <v>CFE</v>
          </cell>
          <cell r="BU349" t="str">
            <v>INT</v>
          </cell>
          <cell r="BV349">
            <v>2.5000000000000001E-2</v>
          </cell>
          <cell r="BX349">
            <v>0</v>
          </cell>
          <cell r="BY349">
            <v>6.1221263162311114E-2</v>
          </cell>
          <cell r="BZ349">
            <v>6.1221263162311114E-2</v>
          </cell>
          <cell r="CA349" t="str">
            <v>C</v>
          </cell>
          <cell r="CB349">
            <v>0.995</v>
          </cell>
          <cell r="CC349">
            <v>1</v>
          </cell>
          <cell r="CD349">
            <v>1</v>
          </cell>
          <cell r="CL349">
            <v>2.5000000000000001E-2</v>
          </cell>
          <cell r="CM349">
            <v>2.5000000000000001E-2</v>
          </cell>
          <cell r="CN349">
            <v>2015</v>
          </cell>
        </row>
        <row r="350">
          <cell r="A350">
            <v>1</v>
          </cell>
          <cell r="B350">
            <v>4</v>
          </cell>
          <cell r="D350">
            <v>-11253</v>
          </cell>
          <cell r="E350" t="str">
            <v>N</v>
          </cell>
          <cell r="F350" t="str">
            <v>Noreste IX</v>
          </cell>
          <cell r="G350" t="str">
            <v>NUEVO</v>
          </cell>
          <cell r="H350" t="str">
            <v>NGL</v>
          </cell>
          <cell r="I350">
            <v>1400</v>
          </cell>
          <cell r="J350">
            <v>1400</v>
          </cell>
          <cell r="K350" t="str">
            <v>Abr</v>
          </cell>
          <cell r="L350">
            <v>2060</v>
          </cell>
          <cell r="M350" t="str">
            <v>NES</v>
          </cell>
          <cell r="N350" t="str">
            <v>RIOESCOND</v>
          </cell>
          <cell r="O350" t="str">
            <v>TER</v>
          </cell>
          <cell r="P350">
            <v>58532</v>
          </cell>
          <cell r="Q350">
            <v>0</v>
          </cell>
          <cell r="R350">
            <v>61.599999999999994</v>
          </cell>
          <cell r="S350">
            <v>1397.9998758698289</v>
          </cell>
          <cell r="T350">
            <v>4.4999999999999998E-2</v>
          </cell>
          <cell r="V350" t="str">
            <v>S</v>
          </cell>
          <cell r="W350" t="str">
            <v>VER</v>
          </cell>
          <cell r="X350">
            <v>6.0999999999999999E-2</v>
          </cell>
          <cell r="Y350">
            <v>6.0999999999999999E-2</v>
          </cell>
          <cell r="Z350">
            <v>5.6000000000000001E-2</v>
          </cell>
          <cell r="AA350">
            <v>6.0999999999999999E-2</v>
          </cell>
          <cell r="AB350">
            <v>4.5999999999999999E-2</v>
          </cell>
          <cell r="AC350">
            <v>4.5999999999999999E-2</v>
          </cell>
          <cell r="AD350">
            <v>4.5999999999999999E-2</v>
          </cell>
          <cell r="AE350">
            <v>4.5999999999999999E-2</v>
          </cell>
          <cell r="AF350">
            <v>5.6000000000000001E-2</v>
          </cell>
          <cell r="AG350">
            <v>6.0999999999999999E-2</v>
          </cell>
          <cell r="AH350">
            <v>6.0999999999999999E-2</v>
          </cell>
          <cell r="AI350">
            <v>5.6000000000000001E-2</v>
          </cell>
          <cell r="AJ350">
            <v>4.3999999999999997E-2</v>
          </cell>
          <cell r="AK350">
            <v>4.3999999999999997E-2</v>
          </cell>
          <cell r="AL350">
            <v>4.3999999999999997E-2</v>
          </cell>
          <cell r="AM350">
            <v>4.3999999999999997E-2</v>
          </cell>
          <cell r="AN350">
            <v>4.3999999999999997E-2</v>
          </cell>
          <cell r="AO350">
            <v>4.3999999999999997E-2</v>
          </cell>
          <cell r="AP350">
            <v>4.3999999999999997E-2</v>
          </cell>
          <cell r="AQ350">
            <v>4.3999999999999997E-2</v>
          </cell>
          <cell r="AR350">
            <v>4.3999999999999997E-2</v>
          </cell>
          <cell r="AS350">
            <v>4.3999999999999997E-2</v>
          </cell>
          <cell r="AT350">
            <v>4.3999999999999997E-2</v>
          </cell>
          <cell r="AU350">
            <v>4.3999999999999997E-2</v>
          </cell>
          <cell r="AV350">
            <v>6.0999999999999999E-2</v>
          </cell>
          <cell r="AW350">
            <v>6.0999999999999999E-2</v>
          </cell>
          <cell r="AX350">
            <v>5.6000000000000001E-2</v>
          </cell>
          <cell r="AY350">
            <v>6.0999999999999999E-2</v>
          </cell>
          <cell r="AZ350">
            <v>4.5999999999999999E-2</v>
          </cell>
          <cell r="BA350">
            <v>4.5999999999999999E-2</v>
          </cell>
          <cell r="BB350">
            <v>4.5999999999999999E-2</v>
          </cell>
          <cell r="BC350">
            <v>4.5999999999999999E-2</v>
          </cell>
          <cell r="BD350">
            <v>5.6000000000000001E-2</v>
          </cell>
          <cell r="BE350">
            <v>6.0999999999999999E-2</v>
          </cell>
          <cell r="BF350">
            <v>6.0999999999999999E-2</v>
          </cell>
          <cell r="BG350">
            <v>5.6000000000000001E-2</v>
          </cell>
          <cell r="BH350">
            <v>4.3999999999999997E-2</v>
          </cell>
          <cell r="BI350">
            <v>4.3999999999999997E-2</v>
          </cell>
          <cell r="BJ350">
            <v>4.3999999999999997E-2</v>
          </cell>
          <cell r="BK350">
            <v>4.3999999999999997E-2</v>
          </cell>
          <cell r="BL350">
            <v>4.3999999999999997E-2</v>
          </cell>
          <cell r="BM350">
            <v>4.3999999999999997E-2</v>
          </cell>
          <cell r="BN350">
            <v>4.3999999999999997E-2</v>
          </cell>
          <cell r="BO350">
            <v>4.3999999999999997E-2</v>
          </cell>
          <cell r="BP350">
            <v>4.3999999999999997E-2</v>
          </cell>
          <cell r="BQ350">
            <v>4.3999999999999997E-2</v>
          </cell>
          <cell r="BR350">
            <v>4.3999999999999997E-2</v>
          </cell>
          <cell r="BS350">
            <v>4.3999999999999997E-2</v>
          </cell>
          <cell r="BT350" t="str">
            <v>PEE</v>
          </cell>
          <cell r="BU350" t="str">
            <v>INT</v>
          </cell>
          <cell r="BV350">
            <v>-11253</v>
          </cell>
          <cell r="BX350">
            <v>2.0001241301711774</v>
          </cell>
          <cell r="BZ350">
            <v>0</v>
          </cell>
          <cell r="CB350">
            <v>1337</v>
          </cell>
          <cell r="CC350">
            <v>1400</v>
          </cell>
          <cell r="CD350">
            <v>1400</v>
          </cell>
          <cell r="CL350">
            <v>0</v>
          </cell>
          <cell r="CM350">
            <v>0</v>
          </cell>
          <cell r="CN350">
            <v>2060</v>
          </cell>
        </row>
        <row r="351">
          <cell r="A351">
            <v>1</v>
          </cell>
          <cell r="B351">
            <v>4</v>
          </cell>
          <cell r="D351">
            <v>-11253</v>
          </cell>
          <cell r="F351" t="str">
            <v>Noreste IX 3/</v>
          </cell>
          <cell r="G351" t="str">
            <v>NUEVO</v>
          </cell>
          <cell r="H351" t="str">
            <v>CC</v>
          </cell>
          <cell r="I351">
            <v>733</v>
          </cell>
          <cell r="J351">
            <v>733</v>
          </cell>
          <cell r="K351" t="str">
            <v>Abr</v>
          </cell>
          <cell r="L351">
            <v>2060</v>
          </cell>
          <cell r="M351" t="str">
            <v>NES</v>
          </cell>
          <cell r="N351" t="str">
            <v>MONTERREY</v>
          </cell>
          <cell r="O351" t="str">
            <v>TER</v>
          </cell>
          <cell r="P351">
            <v>58532</v>
          </cell>
          <cell r="Q351">
            <v>0</v>
          </cell>
          <cell r="R351">
            <v>23.016199999999998</v>
          </cell>
          <cell r="S351">
            <v>675.17533552151713</v>
          </cell>
          <cell r="T351">
            <v>2.6951300867244583E-2</v>
          </cell>
          <cell r="V351" t="str">
            <v>N</v>
          </cell>
          <cell r="W351" t="str">
            <v>TAMS</v>
          </cell>
          <cell r="X351">
            <v>7.1099999999999997E-2</v>
          </cell>
          <cell r="Y351">
            <v>7.1099999999999997E-2</v>
          </cell>
          <cell r="Z351">
            <v>7.1099999999999997E-2</v>
          </cell>
          <cell r="AA351">
            <v>7.1099999999999997E-2</v>
          </cell>
          <cell r="AB351">
            <v>7.1099999999999997E-2</v>
          </cell>
          <cell r="AC351">
            <v>7.1099999999999997E-2</v>
          </cell>
          <cell r="AD351">
            <v>7.1099999999999997E-2</v>
          </cell>
          <cell r="AE351">
            <v>7.1099999999999997E-2</v>
          </cell>
          <cell r="AF351">
            <v>7.1099999999999997E-2</v>
          </cell>
          <cell r="AG351">
            <v>7.1099999999999997E-2</v>
          </cell>
          <cell r="AH351">
            <v>7.1099999999999997E-2</v>
          </cell>
          <cell r="AI351">
            <v>7.1099999999999997E-2</v>
          </cell>
          <cell r="AJ351">
            <v>3.1399999999999997E-2</v>
          </cell>
          <cell r="AK351">
            <v>3.1399999999999997E-2</v>
          </cell>
          <cell r="AL351">
            <v>3.1399999999999997E-2</v>
          </cell>
          <cell r="AM351">
            <v>3.1399999999999997E-2</v>
          </cell>
          <cell r="AN351">
            <v>3.1399999999999997E-2</v>
          </cell>
          <cell r="AO351">
            <v>3.1399999999999997E-2</v>
          </cell>
          <cell r="AP351">
            <v>3.1399999999999997E-2</v>
          </cell>
          <cell r="AQ351">
            <v>3.1399999999999997E-2</v>
          </cell>
          <cell r="AR351">
            <v>3.1399999999999997E-2</v>
          </cell>
          <cell r="AS351">
            <v>3.1399999999999997E-2</v>
          </cell>
          <cell r="AT351">
            <v>3.1399999999999997E-2</v>
          </cell>
          <cell r="AU351">
            <v>3.1399999999999997E-2</v>
          </cell>
          <cell r="AV351">
            <v>7.1099999999999997E-2</v>
          </cell>
          <cell r="AW351">
            <v>7.1099999999999997E-2</v>
          </cell>
          <cell r="AX351">
            <v>7.1099999999999997E-2</v>
          </cell>
          <cell r="AY351">
            <v>7.1099999999999997E-2</v>
          </cell>
          <cell r="AZ351">
            <v>7.1099999999999997E-2</v>
          </cell>
          <cell r="BA351">
            <v>7.1099999999999997E-2</v>
          </cell>
          <cell r="BB351">
            <v>7.1099999999999997E-2</v>
          </cell>
          <cell r="BC351">
            <v>7.1099999999999997E-2</v>
          </cell>
          <cell r="BD351">
            <v>7.1099999999999997E-2</v>
          </cell>
          <cell r="BE351">
            <v>7.1099999999999997E-2</v>
          </cell>
          <cell r="BF351">
            <v>7.1099999999999997E-2</v>
          </cell>
          <cell r="BG351">
            <v>7.1099999999999997E-2</v>
          </cell>
          <cell r="BH351">
            <v>3.1399999999999997E-2</v>
          </cell>
          <cell r="BI351">
            <v>3.1399999999999997E-2</v>
          </cell>
          <cell r="BJ351">
            <v>3.1399999999999997E-2</v>
          </cell>
          <cell r="BK351">
            <v>3.1399999999999997E-2</v>
          </cell>
          <cell r="BL351">
            <v>3.1399999999999997E-2</v>
          </cell>
          <cell r="BM351">
            <v>3.1399999999999997E-2</v>
          </cell>
          <cell r="BN351">
            <v>3.1399999999999997E-2</v>
          </cell>
          <cell r="BO351">
            <v>3.1399999999999997E-2</v>
          </cell>
          <cell r="BP351">
            <v>3.1399999999999997E-2</v>
          </cell>
          <cell r="BQ351">
            <v>3.1399999999999997E-2</v>
          </cell>
          <cell r="BR351">
            <v>3.1399999999999997E-2</v>
          </cell>
          <cell r="BS351">
            <v>3.1399999999999997E-2</v>
          </cell>
          <cell r="BT351" t="str">
            <v>PEE</v>
          </cell>
          <cell r="BU351" t="str">
            <v>INT</v>
          </cell>
          <cell r="BV351">
            <v>-11253</v>
          </cell>
          <cell r="BX351">
            <v>57.824664478482859</v>
          </cell>
          <cell r="BY351">
            <v>0</v>
          </cell>
          <cell r="BZ351">
            <v>0</v>
          </cell>
          <cell r="CB351">
            <v>713.24469646430975</v>
          </cell>
          <cell r="CC351">
            <v>733</v>
          </cell>
          <cell r="CD351">
            <v>733</v>
          </cell>
          <cell r="CL351">
            <v>0</v>
          </cell>
          <cell r="CM351">
            <v>0</v>
          </cell>
          <cell r="CN351">
            <v>2060</v>
          </cell>
        </row>
        <row r="352">
          <cell r="A352">
            <v>1</v>
          </cell>
          <cell r="B352">
            <v>4</v>
          </cell>
          <cell r="D352">
            <v>987</v>
          </cell>
          <cell r="F352" t="str">
            <v>Tamazunchale III  3/</v>
          </cell>
          <cell r="H352" t="str">
            <v>CC</v>
          </cell>
          <cell r="I352">
            <v>1120.674</v>
          </cell>
          <cell r="J352">
            <v>1120.674</v>
          </cell>
          <cell r="K352" t="str">
            <v>Abr</v>
          </cell>
          <cell r="L352">
            <v>2026</v>
          </cell>
          <cell r="M352" t="str">
            <v>NES</v>
          </cell>
          <cell r="N352" t="str">
            <v>TAMAZUNCH</v>
          </cell>
          <cell r="O352" t="str">
            <v>TER</v>
          </cell>
          <cell r="P352">
            <v>46113</v>
          </cell>
          <cell r="Q352">
            <v>66.3439008</v>
          </cell>
          <cell r="R352">
            <v>22.41348</v>
          </cell>
          <cell r="S352">
            <v>974.56060095709336</v>
          </cell>
          <cell r="T352">
            <v>3.2000000000000001E-2</v>
          </cell>
          <cell r="V352" t="str">
            <v>N</v>
          </cell>
          <cell r="W352" t="str">
            <v>TAMS</v>
          </cell>
          <cell r="X352">
            <v>0.05</v>
          </cell>
          <cell r="Y352">
            <v>0.04</v>
          </cell>
          <cell r="Z352">
            <v>0.04</v>
          </cell>
          <cell r="AA352">
            <v>0.04</v>
          </cell>
          <cell r="AB352">
            <v>0.02</v>
          </cell>
          <cell r="AC352">
            <v>0.02</v>
          </cell>
          <cell r="AD352">
            <v>0.02</v>
          </cell>
          <cell r="AE352">
            <v>0.03</v>
          </cell>
          <cell r="AF352">
            <v>0.03</v>
          </cell>
          <cell r="AG352">
            <v>0.04</v>
          </cell>
          <cell r="AH352">
            <v>0.04</v>
          </cell>
          <cell r="AI352">
            <v>0.05</v>
          </cell>
          <cell r="AJ352">
            <v>0.02</v>
          </cell>
          <cell r="AK352">
            <v>0.02</v>
          </cell>
          <cell r="AL352">
            <v>0.02</v>
          </cell>
          <cell r="AM352">
            <v>0.02</v>
          </cell>
          <cell r="AN352">
            <v>0.02</v>
          </cell>
          <cell r="AO352">
            <v>0.02</v>
          </cell>
          <cell r="AP352">
            <v>0.02</v>
          </cell>
          <cell r="AQ352">
            <v>0.02</v>
          </cell>
          <cell r="AR352">
            <v>0.02</v>
          </cell>
          <cell r="AS352">
            <v>0.02</v>
          </cell>
          <cell r="AT352">
            <v>0.02</v>
          </cell>
          <cell r="AU352">
            <v>0.02</v>
          </cell>
          <cell r="AV352">
            <v>0.05</v>
          </cell>
          <cell r="AW352">
            <v>0.04</v>
          </cell>
          <cell r="AX352">
            <v>0.04</v>
          </cell>
          <cell r="AY352">
            <v>0.04</v>
          </cell>
          <cell r="AZ352">
            <v>0.02</v>
          </cell>
          <cell r="BA352">
            <v>0.02</v>
          </cell>
          <cell r="BB352">
            <v>0.02</v>
          </cell>
          <cell r="BC352">
            <v>0.03</v>
          </cell>
          <cell r="BD352">
            <v>0.03</v>
          </cell>
          <cell r="BE352">
            <v>0.04</v>
          </cell>
          <cell r="BF352">
            <v>0.04</v>
          </cell>
          <cell r="BG352">
            <v>0.05</v>
          </cell>
          <cell r="BH352">
            <v>0.02</v>
          </cell>
          <cell r="BI352">
            <v>0.02</v>
          </cell>
          <cell r="BJ352">
            <v>0.02</v>
          </cell>
          <cell r="BK352">
            <v>0.02</v>
          </cell>
          <cell r="BL352">
            <v>0.02</v>
          </cell>
          <cell r="BM352">
            <v>0.02</v>
          </cell>
          <cell r="BN352">
            <v>0.02</v>
          </cell>
          <cell r="BO352">
            <v>0.02</v>
          </cell>
          <cell r="BP352">
            <v>0.02</v>
          </cell>
          <cell r="BQ352">
            <v>0.02</v>
          </cell>
          <cell r="BR352">
            <v>0.02</v>
          </cell>
          <cell r="BS352">
            <v>0.02</v>
          </cell>
          <cell r="BT352" t="str">
            <v>CFE</v>
          </cell>
          <cell r="BU352" t="str">
            <v>INT</v>
          </cell>
          <cell r="BV352">
            <v>987</v>
          </cell>
          <cell r="BX352">
            <v>79.769498242906536</v>
          </cell>
          <cell r="BY352">
            <v>0</v>
          </cell>
          <cell r="BZ352">
            <v>0</v>
          </cell>
          <cell r="CB352">
            <v>1084.8124319999999</v>
          </cell>
          <cell r="CC352">
            <v>1120.674</v>
          </cell>
          <cell r="CD352">
            <v>1120.674</v>
          </cell>
          <cell r="CL352">
            <v>66.3439008</v>
          </cell>
          <cell r="CM352">
            <v>66.3439008</v>
          </cell>
          <cell r="CN352">
            <v>2026</v>
          </cell>
        </row>
        <row r="353">
          <cell r="A353">
            <v>1</v>
          </cell>
          <cell r="B353">
            <v>4</v>
          </cell>
          <cell r="D353">
            <v>1707</v>
          </cell>
          <cell r="F353" t="str">
            <v>Chihuahua Sur (Norte VI) 3/</v>
          </cell>
          <cell r="H353" t="str">
            <v>CC</v>
          </cell>
          <cell r="I353">
            <v>958</v>
          </cell>
          <cell r="J353">
            <v>958</v>
          </cell>
          <cell r="K353" t="str">
            <v>Abr</v>
          </cell>
          <cell r="L353">
            <v>2024</v>
          </cell>
          <cell r="M353" t="str">
            <v>NTE</v>
          </cell>
          <cell r="N353" t="str">
            <v>CHIHUAHUA</v>
          </cell>
          <cell r="O353" t="str">
            <v>TER</v>
          </cell>
          <cell r="P353">
            <v>45383</v>
          </cell>
          <cell r="Q353">
            <v>56.7136</v>
          </cell>
          <cell r="R353">
            <v>19.16</v>
          </cell>
          <cell r="S353">
            <v>833.09602588879147</v>
          </cell>
          <cell r="T353">
            <v>3.4200000000000001E-2</v>
          </cell>
          <cell r="V353" t="str">
            <v>N</v>
          </cell>
          <cell r="W353" t="str">
            <v>CHIH</v>
          </cell>
          <cell r="X353">
            <v>0.05</v>
          </cell>
          <cell r="Y353">
            <v>0.05</v>
          </cell>
          <cell r="Z353">
            <v>0.05</v>
          </cell>
          <cell r="AA353">
            <v>0.04</v>
          </cell>
          <cell r="AB353">
            <v>0.03</v>
          </cell>
          <cell r="AC353">
            <v>0.03</v>
          </cell>
          <cell r="AD353">
            <v>0.03</v>
          </cell>
          <cell r="AE353">
            <v>0.03</v>
          </cell>
          <cell r="AF353">
            <v>0.04</v>
          </cell>
          <cell r="AG353">
            <v>0.04</v>
          </cell>
          <cell r="AH353">
            <v>0.04</v>
          </cell>
          <cell r="AI353">
            <v>0.04</v>
          </cell>
          <cell r="AJ353">
            <v>0.02</v>
          </cell>
          <cell r="AK353">
            <v>0.02</v>
          </cell>
          <cell r="AL353">
            <v>0.02</v>
          </cell>
          <cell r="AM353">
            <v>0.02</v>
          </cell>
          <cell r="AN353">
            <v>0.02</v>
          </cell>
          <cell r="AO353">
            <v>0.02</v>
          </cell>
          <cell r="AP353">
            <v>0.02</v>
          </cell>
          <cell r="AQ353">
            <v>0.02</v>
          </cell>
          <cell r="AR353">
            <v>0.02</v>
          </cell>
          <cell r="AS353">
            <v>0.02</v>
          </cell>
          <cell r="AT353">
            <v>0.02</v>
          </cell>
          <cell r="AU353">
            <v>0.02</v>
          </cell>
          <cell r="AV353">
            <v>0.05</v>
          </cell>
          <cell r="AW353">
            <v>0.05</v>
          </cell>
          <cell r="AX353">
            <v>0.05</v>
          </cell>
          <cell r="AY353">
            <v>0.04</v>
          </cell>
          <cell r="AZ353">
            <v>0.03</v>
          </cell>
          <cell r="BA353">
            <v>0.03</v>
          </cell>
          <cell r="BB353">
            <v>0.03</v>
          </cell>
          <cell r="BC353">
            <v>0.03</v>
          </cell>
          <cell r="BD353">
            <v>0.04</v>
          </cell>
          <cell r="BE353">
            <v>0.04</v>
          </cell>
          <cell r="BF353">
            <v>0.04</v>
          </cell>
          <cell r="BG353">
            <v>0.04</v>
          </cell>
          <cell r="BH353">
            <v>0.02</v>
          </cell>
          <cell r="BI353">
            <v>0.02</v>
          </cell>
          <cell r="BJ353">
            <v>0.02</v>
          </cell>
          <cell r="BK353">
            <v>0.02</v>
          </cell>
          <cell r="BL353">
            <v>0.02</v>
          </cell>
          <cell r="BM353">
            <v>0.02</v>
          </cell>
          <cell r="BN353">
            <v>0.02</v>
          </cell>
          <cell r="BO353">
            <v>0.02</v>
          </cell>
          <cell r="BP353">
            <v>0.02</v>
          </cell>
          <cell r="BQ353">
            <v>0.02</v>
          </cell>
          <cell r="BR353">
            <v>0.02</v>
          </cell>
          <cell r="BS353">
            <v>0.02</v>
          </cell>
          <cell r="BT353" t="str">
            <v>CFE</v>
          </cell>
          <cell r="BU353" t="str">
            <v>INT</v>
          </cell>
          <cell r="BV353">
            <v>1707</v>
          </cell>
          <cell r="BX353">
            <v>68.190374111208484</v>
          </cell>
          <cell r="BY353">
            <v>0</v>
          </cell>
          <cell r="BZ353">
            <v>0</v>
          </cell>
          <cell r="CB353">
            <v>925.2364</v>
          </cell>
          <cell r="CC353">
            <v>958</v>
          </cell>
          <cell r="CD353">
            <v>958</v>
          </cell>
          <cell r="CL353">
            <v>56.7136</v>
          </cell>
          <cell r="CM353">
            <v>56.7136</v>
          </cell>
          <cell r="CN353">
            <v>2024</v>
          </cell>
        </row>
        <row r="354">
          <cell r="A354">
            <v>1</v>
          </cell>
          <cell r="B354">
            <v>4</v>
          </cell>
          <cell r="D354">
            <v>-453</v>
          </cell>
          <cell r="E354" t="str">
            <v>C</v>
          </cell>
          <cell r="F354" t="str">
            <v>Noroeste III  3/</v>
          </cell>
          <cell r="G354" t="str">
            <v>NUEVO</v>
          </cell>
          <cell r="H354" t="str">
            <v>CC</v>
          </cell>
          <cell r="I354">
            <v>700</v>
          </cell>
          <cell r="J354">
            <v>700</v>
          </cell>
          <cell r="K354" t="str">
            <v>Abr</v>
          </cell>
          <cell r="L354">
            <v>2030</v>
          </cell>
          <cell r="M354" t="str">
            <v>NOR</v>
          </cell>
          <cell r="N354" t="str">
            <v>HERMOSILL</v>
          </cell>
          <cell r="O354" t="str">
            <v>TER</v>
          </cell>
          <cell r="P354">
            <v>47574</v>
          </cell>
          <cell r="Q354">
            <v>0</v>
          </cell>
          <cell r="R354">
            <v>14</v>
          </cell>
          <cell r="S354">
            <v>698.99993793491444</v>
          </cell>
          <cell r="T354">
            <v>4.4999999999999998E-2</v>
          </cell>
          <cell r="V354" t="str">
            <v>N</v>
          </cell>
          <cell r="W354" t="str">
            <v>SON</v>
          </cell>
          <cell r="X354">
            <v>4.4999999999999998E-2</v>
          </cell>
          <cell r="Y354">
            <v>4.4999999999999998E-2</v>
          </cell>
          <cell r="Z354">
            <v>0.04</v>
          </cell>
          <cell r="AA354">
            <v>4.4999999999999998E-2</v>
          </cell>
          <cell r="AB354">
            <v>0.03</v>
          </cell>
          <cell r="AC354">
            <v>0.03</v>
          </cell>
          <cell r="AD354">
            <v>0.03</v>
          </cell>
          <cell r="AE354">
            <v>0.03</v>
          </cell>
          <cell r="AF354">
            <v>0.04</v>
          </cell>
          <cell r="AG354">
            <v>4.4999999999999998E-2</v>
          </cell>
          <cell r="AH354">
            <v>4.4999999999999998E-2</v>
          </cell>
          <cell r="AI354">
            <v>0.04</v>
          </cell>
          <cell r="AJ354">
            <v>0.02</v>
          </cell>
          <cell r="AK354">
            <v>0.02</v>
          </cell>
          <cell r="AL354">
            <v>0.02</v>
          </cell>
          <cell r="AM354">
            <v>0.02</v>
          </cell>
          <cell r="AN354">
            <v>0.02</v>
          </cell>
          <cell r="AO354">
            <v>0.02</v>
          </cell>
          <cell r="AP354">
            <v>0.02</v>
          </cell>
          <cell r="AQ354">
            <v>0.02</v>
          </cell>
          <cell r="AR354">
            <v>0.02</v>
          </cell>
          <cell r="AS354">
            <v>0.02</v>
          </cell>
          <cell r="AT354">
            <v>0.02</v>
          </cell>
          <cell r="AU354">
            <v>0.02</v>
          </cell>
          <cell r="AV354">
            <v>4.4999999999999998E-2</v>
          </cell>
          <cell r="AW354">
            <v>4.4999999999999998E-2</v>
          </cell>
          <cell r="AX354">
            <v>0.04</v>
          </cell>
          <cell r="AY354">
            <v>4.4999999999999998E-2</v>
          </cell>
          <cell r="AZ354">
            <v>0.03</v>
          </cell>
          <cell r="BA354">
            <v>0.03</v>
          </cell>
          <cell r="BB354">
            <v>0.03</v>
          </cell>
          <cell r="BC354">
            <v>0.03</v>
          </cell>
          <cell r="BD354">
            <v>0.04</v>
          </cell>
          <cell r="BE354">
            <v>4.4999999999999998E-2</v>
          </cell>
          <cell r="BF354">
            <v>4.4999999999999998E-2</v>
          </cell>
          <cell r="BG354">
            <v>0.04</v>
          </cell>
          <cell r="BH354">
            <v>0.02</v>
          </cell>
          <cell r="BI354">
            <v>0.02</v>
          </cell>
          <cell r="BJ354">
            <v>0.02</v>
          </cell>
          <cell r="BK354">
            <v>0.02</v>
          </cell>
          <cell r="BL354">
            <v>0.02</v>
          </cell>
          <cell r="BM354">
            <v>0.02</v>
          </cell>
          <cell r="BN354">
            <v>0.02</v>
          </cell>
          <cell r="BO354">
            <v>0.02</v>
          </cell>
          <cell r="BP354">
            <v>0.02</v>
          </cell>
          <cell r="BQ354">
            <v>0.02</v>
          </cell>
          <cell r="BR354">
            <v>0.02</v>
          </cell>
          <cell r="BS354">
            <v>0.02</v>
          </cell>
          <cell r="BT354" t="str">
            <v>CFE</v>
          </cell>
          <cell r="BU354" t="str">
            <v>INT</v>
          </cell>
          <cell r="BV354">
            <v>-453</v>
          </cell>
          <cell r="BX354">
            <v>1.0000620650855887</v>
          </cell>
          <cell r="BZ354">
            <v>0</v>
          </cell>
          <cell r="CB354">
            <v>668.5</v>
          </cell>
          <cell r="CC354">
            <v>700</v>
          </cell>
          <cell r="CD354">
            <v>700</v>
          </cell>
          <cell r="CL354">
            <v>0</v>
          </cell>
          <cell r="CM354">
            <v>0</v>
          </cell>
          <cell r="CN354">
            <v>2030</v>
          </cell>
        </row>
        <row r="355">
          <cell r="A355">
            <v>1</v>
          </cell>
          <cell r="B355">
            <v>4</v>
          </cell>
          <cell r="D355">
            <v>-453</v>
          </cell>
          <cell r="F355" t="str">
            <v>Occidental VI  3/</v>
          </cell>
          <cell r="G355" t="str">
            <v>NUEVO</v>
          </cell>
          <cell r="H355" t="str">
            <v>CC</v>
          </cell>
          <cell r="I355">
            <v>939.8</v>
          </cell>
          <cell r="J355">
            <v>939.8</v>
          </cell>
          <cell r="K355" t="str">
            <v>Abr</v>
          </cell>
          <cell r="L355">
            <v>2030</v>
          </cell>
          <cell r="M355" t="str">
            <v>OCC</v>
          </cell>
          <cell r="N355" t="str">
            <v>AGUASCAL</v>
          </cell>
          <cell r="O355" t="str">
            <v>TER</v>
          </cell>
          <cell r="P355">
            <v>47574</v>
          </cell>
          <cell r="Q355">
            <v>0</v>
          </cell>
          <cell r="R355">
            <v>18.795999999999999</v>
          </cell>
          <cell r="S355">
            <v>865.66136469730122</v>
          </cell>
          <cell r="T355">
            <v>2.3E-2</v>
          </cell>
          <cell r="V355" t="str">
            <v>N</v>
          </cell>
          <cell r="W355" t="str">
            <v>CHIH</v>
          </cell>
          <cell r="X355">
            <v>0.05</v>
          </cell>
          <cell r="Y355">
            <v>0.05</v>
          </cell>
          <cell r="Z355">
            <v>0.05</v>
          </cell>
          <cell r="AA355">
            <v>0.04</v>
          </cell>
          <cell r="AB355">
            <v>0.03</v>
          </cell>
          <cell r="AC355">
            <v>0.03</v>
          </cell>
          <cell r="AD355">
            <v>0.03</v>
          </cell>
          <cell r="AE355">
            <v>0.03</v>
          </cell>
          <cell r="AF355">
            <v>0.04</v>
          </cell>
          <cell r="AG355">
            <v>0.04</v>
          </cell>
          <cell r="AH355">
            <v>0.04</v>
          </cell>
          <cell r="AI355">
            <v>0.04</v>
          </cell>
          <cell r="AJ355">
            <v>0.02</v>
          </cell>
          <cell r="AK355">
            <v>0.02</v>
          </cell>
          <cell r="AL355">
            <v>0.02</v>
          </cell>
          <cell r="AM355">
            <v>0.02</v>
          </cell>
          <cell r="AN355">
            <v>0.02</v>
          </cell>
          <cell r="AO355">
            <v>0.02</v>
          </cell>
          <cell r="AP355">
            <v>0.02</v>
          </cell>
          <cell r="AQ355">
            <v>0.02</v>
          </cell>
          <cell r="AR355">
            <v>0.02</v>
          </cell>
          <cell r="AS355">
            <v>0.02</v>
          </cell>
          <cell r="AT355">
            <v>0.02</v>
          </cell>
          <cell r="AU355">
            <v>0.02</v>
          </cell>
          <cell r="AV355">
            <v>0.05</v>
          </cell>
          <cell r="AW355">
            <v>0.05</v>
          </cell>
          <cell r="AX355">
            <v>0.05</v>
          </cell>
          <cell r="AY355">
            <v>0.04</v>
          </cell>
          <cell r="AZ355">
            <v>0.03</v>
          </cell>
          <cell r="BA355">
            <v>0.03</v>
          </cell>
          <cell r="BB355">
            <v>0.03</v>
          </cell>
          <cell r="BC355">
            <v>0.03</v>
          </cell>
          <cell r="BD355">
            <v>0.04</v>
          </cell>
          <cell r="BE355">
            <v>0.04</v>
          </cell>
          <cell r="BF355">
            <v>0.04</v>
          </cell>
          <cell r="BG355">
            <v>0.04</v>
          </cell>
          <cell r="BH355">
            <v>0.02</v>
          </cell>
          <cell r="BI355">
            <v>0.02</v>
          </cell>
          <cell r="BJ355">
            <v>0.02</v>
          </cell>
          <cell r="BK355">
            <v>0.02</v>
          </cell>
          <cell r="BL355">
            <v>0.02</v>
          </cell>
          <cell r="BM355">
            <v>0.02</v>
          </cell>
          <cell r="BN355">
            <v>0.02</v>
          </cell>
          <cell r="BO355">
            <v>0.02</v>
          </cell>
          <cell r="BP355">
            <v>0.02</v>
          </cell>
          <cell r="BQ355">
            <v>0.02</v>
          </cell>
          <cell r="BR355">
            <v>0.02</v>
          </cell>
          <cell r="BS355">
            <v>0.02</v>
          </cell>
          <cell r="BT355" t="str">
            <v>PEE</v>
          </cell>
          <cell r="BU355" t="str">
            <v>INT</v>
          </cell>
          <cell r="BV355">
            <v>-453</v>
          </cell>
          <cell r="BX355">
            <v>74.138635302698759</v>
          </cell>
          <cell r="BY355">
            <v>0</v>
          </cell>
          <cell r="BZ355">
            <v>0</v>
          </cell>
          <cell r="CB355">
            <v>918.18459999999993</v>
          </cell>
          <cell r="CC355">
            <v>939.8</v>
          </cell>
          <cell r="CD355">
            <v>939.8</v>
          </cell>
          <cell r="CL355">
            <v>0</v>
          </cell>
          <cell r="CM355">
            <v>0</v>
          </cell>
          <cell r="CN355">
            <v>2030</v>
          </cell>
        </row>
        <row r="356">
          <cell r="A356">
            <v>1</v>
          </cell>
          <cell r="B356">
            <v>4</v>
          </cell>
          <cell r="D356">
            <v>-11253</v>
          </cell>
          <cell r="F356" t="str">
            <v>Valladolid V y VI  3/</v>
          </cell>
          <cell r="G356" t="str">
            <v>NUEVO</v>
          </cell>
          <cell r="H356" t="str">
            <v>CC</v>
          </cell>
          <cell r="I356">
            <v>1084</v>
          </cell>
          <cell r="J356">
            <v>1084</v>
          </cell>
          <cell r="K356" t="str">
            <v>Abr</v>
          </cell>
          <cell r="L356">
            <v>2060</v>
          </cell>
          <cell r="M356" t="str">
            <v>PEN</v>
          </cell>
          <cell r="N356" t="str">
            <v>MERIDA</v>
          </cell>
          <cell r="O356" t="str">
            <v>TER</v>
          </cell>
          <cell r="P356">
            <v>58532</v>
          </cell>
          <cell r="Q356">
            <v>0</v>
          </cell>
          <cell r="R356">
            <v>34.037599999999998</v>
          </cell>
          <cell r="S356">
            <v>1006.8409545547495</v>
          </cell>
          <cell r="T356">
            <v>3.15E-2</v>
          </cell>
          <cell r="V356" t="str">
            <v>S</v>
          </cell>
          <cell r="W356" t="str">
            <v>YUC</v>
          </cell>
          <cell r="X356">
            <v>7.6149999999999995E-2</v>
          </cell>
          <cell r="Y356">
            <v>7.6149999999999995E-2</v>
          </cell>
          <cell r="Z356">
            <v>7.1099999999999997E-2</v>
          </cell>
          <cell r="AA356">
            <v>7.6149999999999995E-2</v>
          </cell>
          <cell r="AB356">
            <v>6.0999999999999999E-2</v>
          </cell>
          <cell r="AC356">
            <v>6.0999999999999999E-2</v>
          </cell>
          <cell r="AD356">
            <v>6.0999999999999999E-2</v>
          </cell>
          <cell r="AE356">
            <v>6.0999999999999999E-2</v>
          </cell>
          <cell r="AF356">
            <v>7.1099999999999997E-2</v>
          </cell>
          <cell r="AG356">
            <v>7.6149999999999995E-2</v>
          </cell>
          <cell r="AH356">
            <v>7.6149999999999995E-2</v>
          </cell>
          <cell r="AI356">
            <v>7.1099999999999997E-2</v>
          </cell>
          <cell r="AJ356">
            <v>3.1399999999999997E-2</v>
          </cell>
          <cell r="AK356">
            <v>3.1399999999999997E-2</v>
          </cell>
          <cell r="AL356">
            <v>3.1399999999999997E-2</v>
          </cell>
          <cell r="AM356">
            <v>3.1399999999999997E-2</v>
          </cell>
          <cell r="AN356">
            <v>3.1399999999999997E-2</v>
          </cell>
          <cell r="AO356">
            <v>3.1399999999999997E-2</v>
          </cell>
          <cell r="AP356">
            <v>3.1399999999999997E-2</v>
          </cell>
          <cell r="AQ356">
            <v>3.1399999999999997E-2</v>
          </cell>
          <cell r="AR356">
            <v>3.1399999999999997E-2</v>
          </cell>
          <cell r="AS356">
            <v>3.1399999999999997E-2</v>
          </cell>
          <cell r="AT356">
            <v>3.1399999999999997E-2</v>
          </cell>
          <cell r="AU356">
            <v>3.1399999999999997E-2</v>
          </cell>
          <cell r="AV356">
            <v>7.6149999999999995E-2</v>
          </cell>
          <cell r="AW356">
            <v>7.6149999999999995E-2</v>
          </cell>
          <cell r="AX356">
            <v>7.1099999999999997E-2</v>
          </cell>
          <cell r="AY356">
            <v>7.6149999999999995E-2</v>
          </cell>
          <cell r="AZ356">
            <v>6.0999999999999999E-2</v>
          </cell>
          <cell r="BA356">
            <v>6.0999999999999999E-2</v>
          </cell>
          <cell r="BB356">
            <v>6.0999999999999999E-2</v>
          </cell>
          <cell r="BC356">
            <v>6.0999999999999999E-2</v>
          </cell>
          <cell r="BD356">
            <v>7.1099999999999997E-2</v>
          </cell>
          <cell r="BE356">
            <v>7.6149999999999995E-2</v>
          </cell>
          <cell r="BF356">
            <v>7.6149999999999995E-2</v>
          </cell>
          <cell r="BG356">
            <v>7.1099999999999997E-2</v>
          </cell>
          <cell r="BH356">
            <v>3.1399999999999997E-2</v>
          </cell>
          <cell r="BI356">
            <v>3.1399999999999997E-2</v>
          </cell>
          <cell r="BJ356">
            <v>3.1399999999999997E-2</v>
          </cell>
          <cell r="BK356">
            <v>3.1399999999999997E-2</v>
          </cell>
          <cell r="BL356">
            <v>3.1399999999999997E-2</v>
          </cell>
          <cell r="BM356">
            <v>3.1399999999999997E-2</v>
          </cell>
          <cell r="BN356">
            <v>3.1399999999999997E-2</v>
          </cell>
          <cell r="BO356">
            <v>3.1399999999999997E-2</v>
          </cell>
          <cell r="BP356">
            <v>3.1399999999999997E-2</v>
          </cell>
          <cell r="BQ356">
            <v>3.1399999999999997E-2</v>
          </cell>
          <cell r="BR356">
            <v>3.1399999999999997E-2</v>
          </cell>
          <cell r="BS356">
            <v>3.1399999999999997E-2</v>
          </cell>
          <cell r="BT356" t="str">
            <v>CFE</v>
          </cell>
          <cell r="BU356" t="str">
            <v>INT</v>
          </cell>
          <cell r="BV356">
            <v>-11253</v>
          </cell>
          <cell r="BX356">
            <v>77.159045445250527</v>
          </cell>
          <cell r="BY356">
            <v>0</v>
          </cell>
          <cell r="BZ356">
            <v>0</v>
          </cell>
          <cell r="CB356">
            <v>1049.854</v>
          </cell>
          <cell r="CC356">
            <v>1084</v>
          </cell>
          <cell r="CD356">
            <v>1084</v>
          </cell>
          <cell r="CL356">
            <v>0</v>
          </cell>
          <cell r="CM356">
            <v>0</v>
          </cell>
          <cell r="CN356">
            <v>2060</v>
          </cell>
        </row>
        <row r="357">
          <cell r="A357">
            <v>1</v>
          </cell>
          <cell r="B357">
            <v>4</v>
          </cell>
          <cell r="D357">
            <v>-11253</v>
          </cell>
          <cell r="E357" t="str">
            <v>N</v>
          </cell>
          <cell r="F357" t="str">
            <v>Pacífico IV y V</v>
          </cell>
          <cell r="G357" t="str">
            <v>NUEVO</v>
          </cell>
          <cell r="H357" t="str">
            <v>NGL</v>
          </cell>
          <cell r="I357">
            <v>1400</v>
          </cell>
          <cell r="J357">
            <v>1400</v>
          </cell>
          <cell r="K357" t="str">
            <v>Abr</v>
          </cell>
          <cell r="L357">
            <v>2060</v>
          </cell>
          <cell r="M357" t="str">
            <v>CEN</v>
          </cell>
          <cell r="N357" t="str">
            <v>LCARDENAS</v>
          </cell>
          <cell r="O357" t="str">
            <v>TER</v>
          </cell>
          <cell r="P357">
            <v>58532</v>
          </cell>
          <cell r="Q357">
            <v>0</v>
          </cell>
          <cell r="R357">
            <v>61.599999999999994</v>
          </cell>
          <cell r="S357">
            <v>1397.9998758698289</v>
          </cell>
          <cell r="T357">
            <v>4.4999999999999998E-2</v>
          </cell>
          <cell r="V357" t="str">
            <v>S</v>
          </cell>
          <cell r="W357" t="str">
            <v>VER</v>
          </cell>
          <cell r="X357">
            <v>6.0999999999999999E-2</v>
          </cell>
          <cell r="Y357">
            <v>6.0999999999999999E-2</v>
          </cell>
          <cell r="Z357">
            <v>5.6000000000000001E-2</v>
          </cell>
          <cell r="AA357">
            <v>6.0999999999999999E-2</v>
          </cell>
          <cell r="AB357">
            <v>4.5999999999999999E-2</v>
          </cell>
          <cell r="AC357">
            <v>4.5999999999999999E-2</v>
          </cell>
          <cell r="AD357">
            <v>4.5999999999999999E-2</v>
          </cell>
          <cell r="AE357">
            <v>4.5999999999999999E-2</v>
          </cell>
          <cell r="AF357">
            <v>5.6000000000000001E-2</v>
          </cell>
          <cell r="AG357">
            <v>6.0999999999999999E-2</v>
          </cell>
          <cell r="AH357">
            <v>6.0999999999999999E-2</v>
          </cell>
          <cell r="AI357">
            <v>5.6000000000000001E-2</v>
          </cell>
          <cell r="AJ357">
            <v>4.3999999999999997E-2</v>
          </cell>
          <cell r="AK357">
            <v>4.3999999999999997E-2</v>
          </cell>
          <cell r="AL357">
            <v>4.3999999999999997E-2</v>
          </cell>
          <cell r="AM357">
            <v>4.3999999999999997E-2</v>
          </cell>
          <cell r="AN357">
            <v>4.3999999999999997E-2</v>
          </cell>
          <cell r="AO357">
            <v>4.3999999999999997E-2</v>
          </cell>
          <cell r="AP357">
            <v>4.3999999999999997E-2</v>
          </cell>
          <cell r="AQ357">
            <v>4.3999999999999997E-2</v>
          </cell>
          <cell r="AR357">
            <v>4.3999999999999997E-2</v>
          </cell>
          <cell r="AS357">
            <v>4.3999999999999997E-2</v>
          </cell>
          <cell r="AT357">
            <v>4.3999999999999997E-2</v>
          </cell>
          <cell r="AU357">
            <v>4.3999999999999997E-2</v>
          </cell>
          <cell r="AV357">
            <v>6.0999999999999999E-2</v>
          </cell>
          <cell r="AW357">
            <v>6.0999999999999999E-2</v>
          </cell>
          <cell r="AX357">
            <v>5.6000000000000001E-2</v>
          </cell>
          <cell r="AY357">
            <v>6.0999999999999999E-2</v>
          </cell>
          <cell r="AZ357">
            <v>4.5999999999999999E-2</v>
          </cell>
          <cell r="BA357">
            <v>4.5999999999999999E-2</v>
          </cell>
          <cell r="BB357">
            <v>4.5999999999999999E-2</v>
          </cell>
          <cell r="BC357">
            <v>4.5999999999999999E-2</v>
          </cell>
          <cell r="BD357">
            <v>5.6000000000000001E-2</v>
          </cell>
          <cell r="BE357">
            <v>6.0999999999999999E-2</v>
          </cell>
          <cell r="BF357">
            <v>6.0999999999999999E-2</v>
          </cell>
          <cell r="BG357">
            <v>5.6000000000000001E-2</v>
          </cell>
          <cell r="BH357">
            <v>4.3999999999999997E-2</v>
          </cell>
          <cell r="BI357">
            <v>4.3999999999999997E-2</v>
          </cell>
          <cell r="BJ357">
            <v>4.3999999999999997E-2</v>
          </cell>
          <cell r="BK357">
            <v>4.3999999999999997E-2</v>
          </cell>
          <cell r="BL357">
            <v>4.3999999999999997E-2</v>
          </cell>
          <cell r="BM357">
            <v>4.3999999999999997E-2</v>
          </cell>
          <cell r="BN357">
            <v>4.3999999999999997E-2</v>
          </cell>
          <cell r="BO357">
            <v>4.3999999999999997E-2</v>
          </cell>
          <cell r="BP357">
            <v>4.3999999999999997E-2</v>
          </cell>
          <cell r="BQ357">
            <v>4.3999999999999997E-2</v>
          </cell>
          <cell r="BR357">
            <v>4.3999999999999997E-2</v>
          </cell>
          <cell r="BS357">
            <v>4.3999999999999997E-2</v>
          </cell>
          <cell r="BT357" t="str">
            <v>PEE</v>
          </cell>
          <cell r="BU357" t="str">
            <v>INT</v>
          </cell>
          <cell r="BV357">
            <v>-11253</v>
          </cell>
          <cell r="BX357">
            <v>2.0001241301711774</v>
          </cell>
          <cell r="BZ357">
            <v>0</v>
          </cell>
          <cell r="CB357">
            <v>1337</v>
          </cell>
          <cell r="CC357">
            <v>1400</v>
          </cell>
          <cell r="CD357">
            <v>1400</v>
          </cell>
          <cell r="CL357">
            <v>0</v>
          </cell>
          <cell r="CM357">
            <v>0</v>
          </cell>
          <cell r="CN357">
            <v>2060</v>
          </cell>
        </row>
        <row r="358">
          <cell r="A358">
            <v>1</v>
          </cell>
          <cell r="B358">
            <v>4</v>
          </cell>
          <cell r="D358">
            <v>-453</v>
          </cell>
          <cell r="F358" t="str">
            <v>Noreste IX 3/</v>
          </cell>
          <cell r="G358" t="str">
            <v>NUEVO</v>
          </cell>
          <cell r="H358" t="str">
            <v>CC</v>
          </cell>
          <cell r="I358">
            <v>733</v>
          </cell>
          <cell r="J358">
            <v>733</v>
          </cell>
          <cell r="K358" t="str">
            <v>Abr</v>
          </cell>
          <cell r="L358">
            <v>2030</v>
          </cell>
          <cell r="M358" t="str">
            <v>NES</v>
          </cell>
          <cell r="N358" t="str">
            <v>MONTERREY</v>
          </cell>
          <cell r="O358" t="str">
            <v>TER</v>
          </cell>
          <cell r="P358">
            <v>47574</v>
          </cell>
          <cell r="Q358">
            <v>0</v>
          </cell>
          <cell r="R358">
            <v>23.016199999999998</v>
          </cell>
          <cell r="S358">
            <v>675.17533552151713</v>
          </cell>
          <cell r="T358">
            <v>2.6951300867244583E-2</v>
          </cell>
          <cell r="V358" t="str">
            <v>N</v>
          </cell>
          <cell r="W358" t="str">
            <v>TAMS</v>
          </cell>
          <cell r="X358">
            <v>7.1099999999999997E-2</v>
          </cell>
          <cell r="Y358">
            <v>7.1099999999999997E-2</v>
          </cell>
          <cell r="Z358">
            <v>7.1099999999999997E-2</v>
          </cell>
          <cell r="AA358">
            <v>7.1099999999999997E-2</v>
          </cell>
          <cell r="AB358">
            <v>7.1099999999999997E-2</v>
          </cell>
          <cell r="AC358">
            <v>7.1099999999999997E-2</v>
          </cell>
          <cell r="AD358">
            <v>7.1099999999999997E-2</v>
          </cell>
          <cell r="AE358">
            <v>7.1099999999999997E-2</v>
          </cell>
          <cell r="AF358">
            <v>7.1099999999999997E-2</v>
          </cell>
          <cell r="AG358">
            <v>7.1099999999999997E-2</v>
          </cell>
          <cell r="AH358">
            <v>7.1099999999999997E-2</v>
          </cell>
          <cell r="AI358">
            <v>7.1099999999999997E-2</v>
          </cell>
          <cell r="AJ358">
            <v>3.1399999999999997E-2</v>
          </cell>
          <cell r="AK358">
            <v>3.1399999999999997E-2</v>
          </cell>
          <cell r="AL358">
            <v>3.1399999999999997E-2</v>
          </cell>
          <cell r="AM358">
            <v>3.1399999999999997E-2</v>
          </cell>
          <cell r="AN358">
            <v>3.1399999999999997E-2</v>
          </cell>
          <cell r="AO358">
            <v>3.1399999999999997E-2</v>
          </cell>
          <cell r="AP358">
            <v>3.1399999999999997E-2</v>
          </cell>
          <cell r="AQ358">
            <v>3.1399999999999997E-2</v>
          </cell>
          <cell r="AR358">
            <v>3.1399999999999997E-2</v>
          </cell>
          <cell r="AS358">
            <v>3.1399999999999997E-2</v>
          </cell>
          <cell r="AT358">
            <v>3.1399999999999997E-2</v>
          </cell>
          <cell r="AU358">
            <v>3.1399999999999997E-2</v>
          </cell>
          <cell r="AV358">
            <v>7.1099999999999997E-2</v>
          </cell>
          <cell r="AW358">
            <v>7.1099999999999997E-2</v>
          </cell>
          <cell r="AX358">
            <v>7.1099999999999997E-2</v>
          </cell>
          <cell r="AY358">
            <v>7.1099999999999997E-2</v>
          </cell>
          <cell r="AZ358">
            <v>7.1099999999999997E-2</v>
          </cell>
          <cell r="BA358">
            <v>7.1099999999999997E-2</v>
          </cell>
          <cell r="BB358">
            <v>7.1099999999999997E-2</v>
          </cell>
          <cell r="BC358">
            <v>7.1099999999999997E-2</v>
          </cell>
          <cell r="BD358">
            <v>7.1099999999999997E-2</v>
          </cell>
          <cell r="BE358">
            <v>7.1099999999999997E-2</v>
          </cell>
          <cell r="BF358">
            <v>7.1099999999999997E-2</v>
          </cell>
          <cell r="BG358">
            <v>7.1099999999999997E-2</v>
          </cell>
          <cell r="BH358">
            <v>3.1399999999999997E-2</v>
          </cell>
          <cell r="BI358">
            <v>3.1399999999999997E-2</v>
          </cell>
          <cell r="BJ358">
            <v>3.1399999999999997E-2</v>
          </cell>
          <cell r="BK358">
            <v>3.1399999999999997E-2</v>
          </cell>
          <cell r="BL358">
            <v>3.1399999999999997E-2</v>
          </cell>
          <cell r="BM358">
            <v>3.1399999999999997E-2</v>
          </cell>
          <cell r="BN358">
            <v>3.1399999999999997E-2</v>
          </cell>
          <cell r="BO358">
            <v>3.1399999999999997E-2</v>
          </cell>
          <cell r="BP358">
            <v>3.1399999999999997E-2</v>
          </cell>
          <cell r="BQ358">
            <v>3.1399999999999997E-2</v>
          </cell>
          <cell r="BR358">
            <v>3.1399999999999997E-2</v>
          </cell>
          <cell r="BS358">
            <v>3.1399999999999997E-2</v>
          </cell>
          <cell r="BT358" t="str">
            <v>PEE</v>
          </cell>
          <cell r="BU358" t="str">
            <v>INT</v>
          </cell>
          <cell r="BV358">
            <v>-453</v>
          </cell>
          <cell r="BX358">
            <v>57.824664478482859</v>
          </cell>
          <cell r="BY358">
            <v>0</v>
          </cell>
          <cell r="BZ358">
            <v>0</v>
          </cell>
          <cell r="CB358">
            <v>713.24469646430975</v>
          </cell>
          <cell r="CC358">
            <v>733</v>
          </cell>
          <cell r="CD358">
            <v>733</v>
          </cell>
          <cell r="CL358">
            <v>0</v>
          </cell>
          <cell r="CM358">
            <v>0</v>
          </cell>
          <cell r="CN358">
            <v>2030</v>
          </cell>
        </row>
        <row r="359">
          <cell r="A359">
            <v>1</v>
          </cell>
          <cell r="B359">
            <v>4</v>
          </cell>
          <cell r="D359">
            <v>-7653</v>
          </cell>
          <cell r="F359" t="str">
            <v>Tamazunchale IV  3/</v>
          </cell>
          <cell r="G359" t="str">
            <v>NUEVO</v>
          </cell>
          <cell r="H359" t="str">
            <v>CC</v>
          </cell>
          <cell r="I359">
            <v>1120.674</v>
          </cell>
          <cell r="J359">
            <v>1120.674</v>
          </cell>
          <cell r="K359" t="str">
            <v>Abr</v>
          </cell>
          <cell r="L359">
            <v>2050</v>
          </cell>
          <cell r="M359" t="str">
            <v>NES</v>
          </cell>
          <cell r="N359" t="str">
            <v>TAMAZUNCH</v>
          </cell>
          <cell r="O359" t="str">
            <v>TER</v>
          </cell>
          <cell r="P359">
            <v>54879</v>
          </cell>
          <cell r="Q359">
            <v>0</v>
          </cell>
          <cell r="R359">
            <v>22.41348</v>
          </cell>
          <cell r="S359">
            <v>1032.2666356892778</v>
          </cell>
          <cell r="T359">
            <v>3.2000000000000001E-2</v>
          </cell>
          <cell r="V359" t="str">
            <v>N</v>
          </cell>
          <cell r="W359" t="str">
            <v>TAMS</v>
          </cell>
          <cell r="X359">
            <v>0.05</v>
          </cell>
          <cell r="Y359">
            <v>0.04</v>
          </cell>
          <cell r="Z359">
            <v>0.04</v>
          </cell>
          <cell r="AA359">
            <v>0.04</v>
          </cell>
          <cell r="AB359">
            <v>0.02</v>
          </cell>
          <cell r="AC359">
            <v>0.02</v>
          </cell>
          <cell r="AD359">
            <v>0.02</v>
          </cell>
          <cell r="AE359">
            <v>0.03</v>
          </cell>
          <cell r="AF359">
            <v>0.03</v>
          </cell>
          <cell r="AG359">
            <v>0.04</v>
          </cell>
          <cell r="AH359">
            <v>0.04</v>
          </cell>
          <cell r="AI359">
            <v>0.05</v>
          </cell>
          <cell r="AJ359">
            <v>0.02</v>
          </cell>
          <cell r="AK359">
            <v>0.02</v>
          </cell>
          <cell r="AL359">
            <v>0.02</v>
          </cell>
          <cell r="AM359">
            <v>0.02</v>
          </cell>
          <cell r="AN359">
            <v>0.02</v>
          </cell>
          <cell r="AO359">
            <v>0.02</v>
          </cell>
          <cell r="AP359">
            <v>0.02</v>
          </cell>
          <cell r="AQ359">
            <v>0.02</v>
          </cell>
          <cell r="AR359">
            <v>0.02</v>
          </cell>
          <cell r="AS359">
            <v>0.02</v>
          </cell>
          <cell r="AT359">
            <v>0.02</v>
          </cell>
          <cell r="AU359">
            <v>0.02</v>
          </cell>
          <cell r="AV359">
            <v>0.05</v>
          </cell>
          <cell r="AW359">
            <v>0.04</v>
          </cell>
          <cell r="AX359">
            <v>0.04</v>
          </cell>
          <cell r="AY359">
            <v>0.04</v>
          </cell>
          <cell r="AZ359">
            <v>0.02</v>
          </cell>
          <cell r="BA359">
            <v>0.02</v>
          </cell>
          <cell r="BB359">
            <v>0.02</v>
          </cell>
          <cell r="BC359">
            <v>0.03</v>
          </cell>
          <cell r="BD359">
            <v>0.03</v>
          </cell>
          <cell r="BE359">
            <v>0.04</v>
          </cell>
          <cell r="BF359">
            <v>0.04</v>
          </cell>
          <cell r="BG359">
            <v>0.05</v>
          </cell>
          <cell r="BH359">
            <v>0.02</v>
          </cell>
          <cell r="BI359">
            <v>0.02</v>
          </cell>
          <cell r="BJ359">
            <v>0.02</v>
          </cell>
          <cell r="BK359">
            <v>0.02</v>
          </cell>
          <cell r="BL359">
            <v>0.02</v>
          </cell>
          <cell r="BM359">
            <v>0.02</v>
          </cell>
          <cell r="BN359">
            <v>0.02</v>
          </cell>
          <cell r="BO359">
            <v>0.02</v>
          </cell>
          <cell r="BP359">
            <v>0.02</v>
          </cell>
          <cell r="BQ359">
            <v>0.02</v>
          </cell>
          <cell r="BR359">
            <v>0.02</v>
          </cell>
          <cell r="BS359">
            <v>0.02</v>
          </cell>
          <cell r="BT359" t="str">
            <v>PEE</v>
          </cell>
          <cell r="BU359" t="str">
            <v>INT</v>
          </cell>
          <cell r="BV359">
            <v>-7653</v>
          </cell>
          <cell r="BX359">
            <v>88.407364310722102</v>
          </cell>
          <cell r="BY359">
            <v>0</v>
          </cell>
          <cell r="BZ359">
            <v>0</v>
          </cell>
          <cell r="CB359">
            <v>1084.8124319999999</v>
          </cell>
          <cell r="CC359">
            <v>1120.674</v>
          </cell>
          <cell r="CD359">
            <v>1120.674</v>
          </cell>
          <cell r="CL359">
            <v>0</v>
          </cell>
          <cell r="CM359">
            <v>0</v>
          </cell>
          <cell r="CN359">
            <v>2050</v>
          </cell>
        </row>
        <row r="360">
          <cell r="A360">
            <v>1</v>
          </cell>
          <cell r="B360">
            <v>4</v>
          </cell>
          <cell r="D360">
            <v>-11253</v>
          </cell>
          <cell r="F360" t="str">
            <v>Norte VII (Chihuahua Sur) 3/</v>
          </cell>
          <cell r="G360" t="str">
            <v>NUEVO</v>
          </cell>
          <cell r="H360" t="str">
            <v>CC</v>
          </cell>
          <cell r="I360">
            <v>1025.2</v>
          </cell>
          <cell r="J360">
            <v>1025.2</v>
          </cell>
          <cell r="K360" t="str">
            <v>Abr</v>
          </cell>
          <cell r="L360">
            <v>2060</v>
          </cell>
          <cell r="M360" t="str">
            <v>NTE</v>
          </cell>
          <cell r="N360" t="str">
            <v>CHIHUAHUA</v>
          </cell>
          <cell r="O360" t="str">
            <v>TER</v>
          </cell>
          <cell r="P360">
            <v>58532</v>
          </cell>
          <cell r="Q360">
            <v>0</v>
          </cell>
          <cell r="R360">
            <v>20.504000000000001</v>
          </cell>
          <cell r="S360">
            <v>944.32435740335529</v>
          </cell>
          <cell r="T360">
            <v>3.4200000000000001E-2</v>
          </cell>
          <cell r="V360" t="str">
            <v>N</v>
          </cell>
          <cell r="W360" t="str">
            <v>CHIH</v>
          </cell>
          <cell r="X360">
            <v>0.05</v>
          </cell>
          <cell r="Y360">
            <v>0.05</v>
          </cell>
          <cell r="Z360">
            <v>0.05</v>
          </cell>
          <cell r="AA360">
            <v>0.04</v>
          </cell>
          <cell r="AB360">
            <v>0.03</v>
          </cell>
          <cell r="AC360">
            <v>0.03</v>
          </cell>
          <cell r="AD360">
            <v>0.03</v>
          </cell>
          <cell r="AE360">
            <v>0.03</v>
          </cell>
          <cell r="AF360">
            <v>0.04</v>
          </cell>
          <cell r="AG360">
            <v>0.04</v>
          </cell>
          <cell r="AH360">
            <v>0.04</v>
          </cell>
          <cell r="AI360">
            <v>0.04</v>
          </cell>
          <cell r="AJ360">
            <v>0.02</v>
          </cell>
          <cell r="AK360">
            <v>0.02</v>
          </cell>
          <cell r="AL360">
            <v>0.02</v>
          </cell>
          <cell r="AM360">
            <v>0.02</v>
          </cell>
          <cell r="AN360">
            <v>0.02</v>
          </cell>
          <cell r="AO360">
            <v>0.02</v>
          </cell>
          <cell r="AP360">
            <v>0.02</v>
          </cell>
          <cell r="AQ360">
            <v>0.02</v>
          </cell>
          <cell r="AR360">
            <v>0.02</v>
          </cell>
          <cell r="AS360">
            <v>0.02</v>
          </cell>
          <cell r="AT360">
            <v>0.02</v>
          </cell>
          <cell r="AU360">
            <v>0.02</v>
          </cell>
          <cell r="AV360">
            <v>0.05</v>
          </cell>
          <cell r="AW360">
            <v>0.05</v>
          </cell>
          <cell r="AX360">
            <v>0.05</v>
          </cell>
          <cell r="AY360">
            <v>0.04</v>
          </cell>
          <cell r="AZ360">
            <v>0.03</v>
          </cell>
          <cell r="BA360">
            <v>0.03</v>
          </cell>
          <cell r="BB360">
            <v>0.03</v>
          </cell>
          <cell r="BC360">
            <v>0.03</v>
          </cell>
          <cell r="BD360">
            <v>0.04</v>
          </cell>
          <cell r="BE360">
            <v>0.04</v>
          </cell>
          <cell r="BF360">
            <v>0.04</v>
          </cell>
          <cell r="BG360">
            <v>0.04</v>
          </cell>
          <cell r="BH360">
            <v>0.02</v>
          </cell>
          <cell r="BI360">
            <v>0.02</v>
          </cell>
          <cell r="BJ360">
            <v>0.02</v>
          </cell>
          <cell r="BK360">
            <v>0.02</v>
          </cell>
          <cell r="BL360">
            <v>0.02</v>
          </cell>
          <cell r="BM360">
            <v>0.02</v>
          </cell>
          <cell r="BN360">
            <v>0.02</v>
          </cell>
          <cell r="BO360">
            <v>0.02</v>
          </cell>
          <cell r="BP360">
            <v>0.02</v>
          </cell>
          <cell r="BQ360">
            <v>0.02</v>
          </cell>
          <cell r="BR360">
            <v>0.02</v>
          </cell>
          <cell r="BS360">
            <v>0.02</v>
          </cell>
          <cell r="BT360" t="str">
            <v>PEE</v>
          </cell>
          <cell r="BU360" t="str">
            <v>INT</v>
          </cell>
          <cell r="BV360">
            <v>-11253</v>
          </cell>
          <cell r="BX360">
            <v>80.875642596644795</v>
          </cell>
          <cell r="BY360">
            <v>0</v>
          </cell>
          <cell r="BZ360">
            <v>0</v>
          </cell>
          <cell r="CB360">
            <v>990.13816000000008</v>
          </cell>
          <cell r="CC360">
            <v>1025.2</v>
          </cell>
          <cell r="CD360">
            <v>1025.2</v>
          </cell>
          <cell r="CL360">
            <v>0</v>
          </cell>
          <cell r="CM360">
            <v>0</v>
          </cell>
          <cell r="CN360">
            <v>2060</v>
          </cell>
        </row>
        <row r="361">
          <cell r="A361">
            <v>1</v>
          </cell>
          <cell r="B361">
            <v>4</v>
          </cell>
          <cell r="D361">
            <v>627</v>
          </cell>
          <cell r="E361" t="str">
            <v>C</v>
          </cell>
          <cell r="F361" t="str">
            <v>Pacífico III</v>
          </cell>
          <cell r="H361" t="str">
            <v>NGL</v>
          </cell>
          <cell r="I361">
            <v>1400</v>
          </cell>
          <cell r="J361">
            <v>1400</v>
          </cell>
          <cell r="K361" t="str">
            <v>Abr</v>
          </cell>
          <cell r="L361">
            <v>2027</v>
          </cell>
          <cell r="M361" t="str">
            <v>CEN</v>
          </cell>
          <cell r="N361" t="str">
            <v>LCARDENAS</v>
          </cell>
          <cell r="O361" t="str">
            <v>TER</v>
          </cell>
          <cell r="P361">
            <v>46478</v>
          </cell>
          <cell r="Q361">
            <v>114.38</v>
          </cell>
          <cell r="R361">
            <v>28</v>
          </cell>
          <cell r="S361">
            <v>1283.6198758698288</v>
          </cell>
          <cell r="T361">
            <v>3.2000000000000001E-2</v>
          </cell>
          <cell r="V361" t="str">
            <v>S</v>
          </cell>
          <cell r="W361" t="str">
            <v>CEN</v>
          </cell>
          <cell r="X361">
            <v>4.4999999999999998E-2</v>
          </cell>
          <cell r="Y361">
            <v>4.4999999999999998E-2</v>
          </cell>
          <cell r="Z361">
            <v>0.04</v>
          </cell>
          <cell r="AA361">
            <v>4.4999999999999998E-2</v>
          </cell>
          <cell r="AB361">
            <v>0.03</v>
          </cell>
          <cell r="AC361">
            <v>0.03</v>
          </cell>
          <cell r="AD361">
            <v>0.03</v>
          </cell>
          <cell r="AE361">
            <v>0.03</v>
          </cell>
          <cell r="AF361">
            <v>0.04</v>
          </cell>
          <cell r="AG361">
            <v>4.4999999999999998E-2</v>
          </cell>
          <cell r="AH361">
            <v>4.4999999999999998E-2</v>
          </cell>
          <cell r="AI361">
            <v>0.04</v>
          </cell>
          <cell r="AJ361">
            <v>0.02</v>
          </cell>
          <cell r="AK361">
            <v>0.02</v>
          </cell>
          <cell r="AL361">
            <v>0.02</v>
          </cell>
          <cell r="AM361">
            <v>0.02</v>
          </cell>
          <cell r="AN361">
            <v>0.02</v>
          </cell>
          <cell r="AO361">
            <v>0.02</v>
          </cell>
          <cell r="AP361">
            <v>0.02</v>
          </cell>
          <cell r="AQ361">
            <v>0.02</v>
          </cell>
          <cell r="AR361">
            <v>0.02</v>
          </cell>
          <cell r="AS361">
            <v>0.02</v>
          </cell>
          <cell r="AT361">
            <v>0.02</v>
          </cell>
          <cell r="AU361">
            <v>0.02</v>
          </cell>
          <cell r="AV361">
            <v>4.4999999999999998E-2</v>
          </cell>
          <cell r="AW361">
            <v>4.4999999999999998E-2</v>
          </cell>
          <cell r="AX361">
            <v>0.04</v>
          </cell>
          <cell r="AY361">
            <v>4.4999999999999998E-2</v>
          </cell>
          <cell r="AZ361">
            <v>0.03</v>
          </cell>
          <cell r="BA361">
            <v>0.03</v>
          </cell>
          <cell r="BB361">
            <v>0.03</v>
          </cell>
          <cell r="BC361">
            <v>0.03</v>
          </cell>
          <cell r="BD361">
            <v>0.04</v>
          </cell>
          <cell r="BE361">
            <v>4.4999999999999998E-2</v>
          </cell>
          <cell r="BF361">
            <v>4.4999999999999998E-2</v>
          </cell>
          <cell r="BG361">
            <v>0.04</v>
          </cell>
          <cell r="BH361">
            <v>0.02</v>
          </cell>
          <cell r="BI361">
            <v>0.02</v>
          </cell>
          <cell r="BJ361">
            <v>0.02</v>
          </cell>
          <cell r="BK361">
            <v>0.02</v>
          </cell>
          <cell r="BL361">
            <v>0.02</v>
          </cell>
          <cell r="BM361">
            <v>0.02</v>
          </cell>
          <cell r="BN361">
            <v>0.02</v>
          </cell>
          <cell r="BO361">
            <v>0.02</v>
          </cell>
          <cell r="BP361">
            <v>0.02</v>
          </cell>
          <cell r="BQ361">
            <v>0.02</v>
          </cell>
          <cell r="BR361">
            <v>0.02</v>
          </cell>
          <cell r="BS361">
            <v>0.02</v>
          </cell>
          <cell r="BT361" t="str">
            <v>CFE</v>
          </cell>
          <cell r="BU361" t="str">
            <v>INT</v>
          </cell>
          <cell r="BV361">
            <v>627</v>
          </cell>
          <cell r="BX361">
            <v>2.0001241301711774</v>
          </cell>
          <cell r="BZ361">
            <v>0</v>
          </cell>
          <cell r="CB361">
            <v>1355.2</v>
          </cell>
          <cell r="CC361">
            <v>1400</v>
          </cell>
          <cell r="CD361">
            <v>1400</v>
          </cell>
          <cell r="CL361">
            <v>109.2</v>
          </cell>
          <cell r="CM361">
            <v>114.38</v>
          </cell>
          <cell r="CN361">
            <v>2027</v>
          </cell>
        </row>
        <row r="362">
          <cell r="A362">
            <v>1</v>
          </cell>
          <cell r="B362">
            <v>4</v>
          </cell>
          <cell r="D362">
            <v>-453</v>
          </cell>
          <cell r="F362" t="str">
            <v>Occidental VI y VII 3/</v>
          </cell>
          <cell r="G362" t="str">
            <v>NUEVO</v>
          </cell>
          <cell r="H362" t="str">
            <v>CC</v>
          </cell>
          <cell r="I362">
            <v>939.8</v>
          </cell>
          <cell r="J362">
            <v>939.8</v>
          </cell>
          <cell r="K362" t="str">
            <v>Abr</v>
          </cell>
          <cell r="L362">
            <v>2030</v>
          </cell>
          <cell r="M362" t="str">
            <v>OCC</v>
          </cell>
          <cell r="N362" t="str">
            <v>AGUASCAL</v>
          </cell>
          <cell r="O362" t="str">
            <v>TER</v>
          </cell>
          <cell r="P362">
            <v>47574</v>
          </cell>
          <cell r="Q362">
            <v>0</v>
          </cell>
          <cell r="R362">
            <v>18.795999999999999</v>
          </cell>
          <cell r="S362">
            <v>865.66136469730122</v>
          </cell>
          <cell r="T362">
            <v>2.3E-2</v>
          </cell>
          <cell r="V362" t="str">
            <v>N</v>
          </cell>
          <cell r="W362" t="str">
            <v>CHIH</v>
          </cell>
          <cell r="X362">
            <v>0.05</v>
          </cell>
          <cell r="Y362">
            <v>0.05</v>
          </cell>
          <cell r="Z362">
            <v>0.05</v>
          </cell>
          <cell r="AA362">
            <v>0.04</v>
          </cell>
          <cell r="AB362">
            <v>0.03</v>
          </cell>
          <cell r="AC362">
            <v>0.03</v>
          </cell>
          <cell r="AD362">
            <v>0.03</v>
          </cell>
          <cell r="AE362">
            <v>0.03</v>
          </cell>
          <cell r="AF362">
            <v>0.04</v>
          </cell>
          <cell r="AG362">
            <v>0.04</v>
          </cell>
          <cell r="AH362">
            <v>0.04</v>
          </cell>
          <cell r="AI362">
            <v>0.04</v>
          </cell>
          <cell r="AJ362">
            <v>0.02</v>
          </cell>
          <cell r="AK362">
            <v>0.02</v>
          </cell>
          <cell r="AL362">
            <v>0.02</v>
          </cell>
          <cell r="AM362">
            <v>0.02</v>
          </cell>
          <cell r="AN362">
            <v>0.02</v>
          </cell>
          <cell r="AO362">
            <v>0.02</v>
          </cell>
          <cell r="AP362">
            <v>0.02</v>
          </cell>
          <cell r="AQ362">
            <v>0.02</v>
          </cell>
          <cell r="AR362">
            <v>0.02</v>
          </cell>
          <cell r="AS362">
            <v>0.02</v>
          </cell>
          <cell r="AT362">
            <v>0.02</v>
          </cell>
          <cell r="AU362">
            <v>0.02</v>
          </cell>
          <cell r="AV362">
            <v>0.05</v>
          </cell>
          <cell r="AW362">
            <v>0.05</v>
          </cell>
          <cell r="AX362">
            <v>0.05</v>
          </cell>
          <cell r="AY362">
            <v>0.04</v>
          </cell>
          <cell r="AZ362">
            <v>0.03</v>
          </cell>
          <cell r="BA362">
            <v>0.03</v>
          </cell>
          <cell r="BB362">
            <v>0.03</v>
          </cell>
          <cell r="BC362">
            <v>0.03</v>
          </cell>
          <cell r="BD362">
            <v>0.04</v>
          </cell>
          <cell r="BE362">
            <v>0.04</v>
          </cell>
          <cell r="BF362">
            <v>0.04</v>
          </cell>
          <cell r="BG362">
            <v>0.04</v>
          </cell>
          <cell r="BH362">
            <v>0.02</v>
          </cell>
          <cell r="BI362">
            <v>0.02</v>
          </cell>
          <cell r="BJ362">
            <v>0.02</v>
          </cell>
          <cell r="BK362">
            <v>0.02</v>
          </cell>
          <cell r="BL362">
            <v>0.02</v>
          </cell>
          <cell r="BM362">
            <v>0.02</v>
          </cell>
          <cell r="BN362">
            <v>0.02</v>
          </cell>
          <cell r="BO362">
            <v>0.02</v>
          </cell>
          <cell r="BP362">
            <v>0.02</v>
          </cell>
          <cell r="BQ362">
            <v>0.02</v>
          </cell>
          <cell r="BR362">
            <v>0.02</v>
          </cell>
          <cell r="BS362">
            <v>0.02</v>
          </cell>
          <cell r="BT362" t="str">
            <v>PEE</v>
          </cell>
          <cell r="BU362" t="str">
            <v>INT</v>
          </cell>
          <cell r="BV362">
            <v>-453</v>
          </cell>
          <cell r="BX362">
            <v>74.138635302698759</v>
          </cell>
          <cell r="BY362">
            <v>0</v>
          </cell>
          <cell r="BZ362">
            <v>0</v>
          </cell>
          <cell r="CB362">
            <v>918.18459999999993</v>
          </cell>
          <cell r="CC362">
            <v>939.8</v>
          </cell>
          <cell r="CD362">
            <v>939.8</v>
          </cell>
          <cell r="CL362">
            <v>0</v>
          </cell>
          <cell r="CM362">
            <v>0</v>
          </cell>
          <cell r="CN362">
            <v>2030</v>
          </cell>
        </row>
        <row r="363">
          <cell r="A363">
            <v>1</v>
          </cell>
          <cell r="B363">
            <v>4</v>
          </cell>
          <cell r="D363">
            <v>-453</v>
          </cell>
          <cell r="F363" t="str">
            <v>Peninsular II Y III</v>
          </cell>
          <cell r="G363" t="str">
            <v>NUEVO</v>
          </cell>
          <cell r="H363" t="str">
            <v>CC</v>
          </cell>
          <cell r="I363">
            <v>1084</v>
          </cell>
          <cell r="J363">
            <v>1084</v>
          </cell>
          <cell r="K363" t="str">
            <v>Abr</v>
          </cell>
          <cell r="L363">
            <v>2030</v>
          </cell>
          <cell r="M363" t="str">
            <v>PEN</v>
          </cell>
          <cell r="N363" t="str">
            <v>MERIDA</v>
          </cell>
          <cell r="O363" t="str">
            <v>TER</v>
          </cell>
          <cell r="P363">
            <v>47574</v>
          </cell>
          <cell r="Q363">
            <v>0</v>
          </cell>
          <cell r="R363">
            <v>34.037599999999998</v>
          </cell>
          <cell r="S363">
            <v>1006.8409545547495</v>
          </cell>
          <cell r="T363">
            <v>3.15E-2</v>
          </cell>
          <cell r="V363" t="str">
            <v>S</v>
          </cell>
          <cell r="W363" t="str">
            <v>YUC</v>
          </cell>
          <cell r="X363">
            <v>7.6149999999999995E-2</v>
          </cell>
          <cell r="Y363">
            <v>7.6149999999999995E-2</v>
          </cell>
          <cell r="Z363">
            <v>7.1099999999999997E-2</v>
          </cell>
          <cell r="AA363">
            <v>7.6149999999999995E-2</v>
          </cell>
          <cell r="AB363">
            <v>6.0999999999999999E-2</v>
          </cell>
          <cell r="AC363">
            <v>6.0999999999999999E-2</v>
          </cell>
          <cell r="AD363">
            <v>6.0999999999999999E-2</v>
          </cell>
          <cell r="AE363">
            <v>6.0999999999999999E-2</v>
          </cell>
          <cell r="AF363">
            <v>7.1099999999999997E-2</v>
          </cell>
          <cell r="AG363">
            <v>7.6149999999999995E-2</v>
          </cell>
          <cell r="AH363">
            <v>7.6149999999999995E-2</v>
          </cell>
          <cell r="AI363">
            <v>7.1099999999999997E-2</v>
          </cell>
          <cell r="AJ363">
            <v>3.1399999999999997E-2</v>
          </cell>
          <cell r="AK363">
            <v>3.1399999999999997E-2</v>
          </cell>
          <cell r="AL363">
            <v>3.1399999999999997E-2</v>
          </cell>
          <cell r="AM363">
            <v>3.1399999999999997E-2</v>
          </cell>
          <cell r="AN363">
            <v>3.1399999999999997E-2</v>
          </cell>
          <cell r="AO363">
            <v>3.1399999999999997E-2</v>
          </cell>
          <cell r="AP363">
            <v>3.1399999999999997E-2</v>
          </cell>
          <cell r="AQ363">
            <v>3.1399999999999997E-2</v>
          </cell>
          <cell r="AR363">
            <v>3.1399999999999997E-2</v>
          </cell>
          <cell r="AS363">
            <v>3.1399999999999997E-2</v>
          </cell>
          <cell r="AT363">
            <v>3.1399999999999997E-2</v>
          </cell>
          <cell r="AU363">
            <v>3.1399999999999997E-2</v>
          </cell>
          <cell r="AV363">
            <v>7.6149999999999995E-2</v>
          </cell>
          <cell r="AW363">
            <v>7.6149999999999995E-2</v>
          </cell>
          <cell r="AX363">
            <v>7.1099999999999997E-2</v>
          </cell>
          <cell r="AY363">
            <v>7.6149999999999995E-2</v>
          </cell>
          <cell r="AZ363">
            <v>6.0999999999999999E-2</v>
          </cell>
          <cell r="BA363">
            <v>6.0999999999999999E-2</v>
          </cell>
          <cell r="BB363">
            <v>6.0999999999999999E-2</v>
          </cell>
          <cell r="BC363">
            <v>6.0999999999999999E-2</v>
          </cell>
          <cell r="BD363">
            <v>7.1099999999999997E-2</v>
          </cell>
          <cell r="BE363">
            <v>7.6149999999999995E-2</v>
          </cell>
          <cell r="BF363">
            <v>7.6149999999999995E-2</v>
          </cell>
          <cell r="BG363">
            <v>7.1099999999999997E-2</v>
          </cell>
          <cell r="BH363">
            <v>3.1399999999999997E-2</v>
          </cell>
          <cell r="BI363">
            <v>3.1399999999999997E-2</v>
          </cell>
          <cell r="BJ363">
            <v>3.1399999999999997E-2</v>
          </cell>
          <cell r="BK363">
            <v>3.1399999999999997E-2</v>
          </cell>
          <cell r="BL363">
            <v>3.1399999999999997E-2</v>
          </cell>
          <cell r="BM363">
            <v>3.1399999999999997E-2</v>
          </cell>
          <cell r="BN363">
            <v>3.1399999999999997E-2</v>
          </cell>
          <cell r="BO363">
            <v>3.1399999999999997E-2</v>
          </cell>
          <cell r="BP363">
            <v>3.1399999999999997E-2</v>
          </cell>
          <cell r="BQ363">
            <v>3.1399999999999997E-2</v>
          </cell>
          <cell r="BR363">
            <v>3.1399999999999997E-2</v>
          </cell>
          <cell r="BS363">
            <v>3.1399999999999997E-2</v>
          </cell>
          <cell r="BT363" t="str">
            <v>CFE</v>
          </cell>
          <cell r="BU363" t="str">
            <v>INT</v>
          </cell>
          <cell r="BV363">
            <v>-453</v>
          </cell>
          <cell r="BX363">
            <v>77.159045445250527</v>
          </cell>
          <cell r="BY363">
            <v>0</v>
          </cell>
          <cell r="BZ363">
            <v>0</v>
          </cell>
          <cell r="CB363">
            <v>1049.854</v>
          </cell>
          <cell r="CC363">
            <v>1084</v>
          </cell>
          <cell r="CD363">
            <v>1084</v>
          </cell>
          <cell r="CL363">
            <v>0</v>
          </cell>
          <cell r="CM363">
            <v>0</v>
          </cell>
          <cell r="CN363">
            <v>2030</v>
          </cell>
        </row>
        <row r="364">
          <cell r="A364">
            <v>1</v>
          </cell>
          <cell r="B364">
            <v>4</v>
          </cell>
          <cell r="D364">
            <v>267</v>
          </cell>
          <cell r="E364" t="str">
            <v>C</v>
          </cell>
          <cell r="F364" t="str">
            <v>Occidental     I y II</v>
          </cell>
          <cell r="H364" t="str">
            <v>NGL</v>
          </cell>
          <cell r="I364">
            <v>1400</v>
          </cell>
          <cell r="J364">
            <v>1400</v>
          </cell>
          <cell r="K364" t="str">
            <v>Abr</v>
          </cell>
          <cell r="L364">
            <v>2028</v>
          </cell>
          <cell r="M364" t="str">
            <v>OCC</v>
          </cell>
          <cell r="N364" t="str">
            <v>AGUASCAL</v>
          </cell>
          <cell r="O364" t="str">
            <v>TER</v>
          </cell>
          <cell r="P364">
            <v>46844</v>
          </cell>
          <cell r="Q364">
            <v>0</v>
          </cell>
          <cell r="R364">
            <v>61.599999999999994</v>
          </cell>
          <cell r="S364">
            <v>1397.9998758698289</v>
          </cell>
          <cell r="T364">
            <v>4.4999999999999998E-2</v>
          </cell>
          <cell r="V364" t="str">
            <v>S</v>
          </cell>
          <cell r="W364" t="str">
            <v>VER</v>
          </cell>
          <cell r="X364">
            <v>6.0999999999999999E-2</v>
          </cell>
          <cell r="Y364">
            <v>6.0999999999999999E-2</v>
          </cell>
          <cell r="Z364">
            <v>5.6000000000000001E-2</v>
          </cell>
          <cell r="AA364">
            <v>6.0999999999999999E-2</v>
          </cell>
          <cell r="AB364">
            <v>4.5999999999999999E-2</v>
          </cell>
          <cell r="AC364">
            <v>4.5999999999999999E-2</v>
          </cell>
          <cell r="AD364">
            <v>4.5999999999999999E-2</v>
          </cell>
          <cell r="AE364">
            <v>4.5999999999999999E-2</v>
          </cell>
          <cell r="AF364">
            <v>5.6000000000000001E-2</v>
          </cell>
          <cell r="AG364">
            <v>6.0999999999999999E-2</v>
          </cell>
          <cell r="AH364">
            <v>6.0999999999999999E-2</v>
          </cell>
          <cell r="AI364">
            <v>5.6000000000000001E-2</v>
          </cell>
          <cell r="AJ364">
            <v>4.3999999999999997E-2</v>
          </cell>
          <cell r="AK364">
            <v>4.3999999999999997E-2</v>
          </cell>
          <cell r="AL364">
            <v>4.3999999999999997E-2</v>
          </cell>
          <cell r="AM364">
            <v>4.3999999999999997E-2</v>
          </cell>
          <cell r="AN364">
            <v>4.3999999999999997E-2</v>
          </cell>
          <cell r="AO364">
            <v>4.3999999999999997E-2</v>
          </cell>
          <cell r="AP364">
            <v>4.3999999999999997E-2</v>
          </cell>
          <cell r="AQ364">
            <v>4.3999999999999997E-2</v>
          </cell>
          <cell r="AR364">
            <v>4.3999999999999997E-2</v>
          </cell>
          <cell r="AS364">
            <v>4.3999999999999997E-2</v>
          </cell>
          <cell r="AT364">
            <v>4.3999999999999997E-2</v>
          </cell>
          <cell r="AU364">
            <v>4.3999999999999997E-2</v>
          </cell>
          <cell r="AV364">
            <v>6.0999999999999999E-2</v>
          </cell>
          <cell r="AW364">
            <v>6.0999999999999999E-2</v>
          </cell>
          <cell r="AX364">
            <v>5.6000000000000001E-2</v>
          </cell>
          <cell r="AY364">
            <v>6.0999999999999999E-2</v>
          </cell>
          <cell r="AZ364">
            <v>4.5999999999999999E-2</v>
          </cell>
          <cell r="BA364">
            <v>4.5999999999999999E-2</v>
          </cell>
          <cell r="BB364">
            <v>4.5999999999999999E-2</v>
          </cell>
          <cell r="BC364">
            <v>4.5999999999999999E-2</v>
          </cell>
          <cell r="BD364">
            <v>5.6000000000000001E-2</v>
          </cell>
          <cell r="BE364">
            <v>6.0999999999999999E-2</v>
          </cell>
          <cell r="BF364">
            <v>6.0999999999999999E-2</v>
          </cell>
          <cell r="BG364">
            <v>5.6000000000000001E-2</v>
          </cell>
          <cell r="BH364">
            <v>4.3999999999999997E-2</v>
          </cell>
          <cell r="BI364">
            <v>4.3999999999999997E-2</v>
          </cell>
          <cell r="BJ364">
            <v>4.3999999999999997E-2</v>
          </cell>
          <cell r="BK364">
            <v>4.3999999999999997E-2</v>
          </cell>
          <cell r="BL364">
            <v>4.3999999999999997E-2</v>
          </cell>
          <cell r="BM364">
            <v>4.3999999999999997E-2</v>
          </cell>
          <cell r="BN364">
            <v>4.3999999999999997E-2</v>
          </cell>
          <cell r="BO364">
            <v>4.3999999999999997E-2</v>
          </cell>
          <cell r="BP364">
            <v>4.3999999999999997E-2</v>
          </cell>
          <cell r="BQ364">
            <v>4.3999999999999997E-2</v>
          </cell>
          <cell r="BR364">
            <v>4.3999999999999997E-2</v>
          </cell>
          <cell r="BS364">
            <v>4.3999999999999997E-2</v>
          </cell>
          <cell r="BT364" t="str">
            <v>CFE</v>
          </cell>
          <cell r="BU364" t="str">
            <v>INT</v>
          </cell>
          <cell r="BV364">
            <v>267</v>
          </cell>
          <cell r="BX364">
            <v>2.0001241301711774</v>
          </cell>
          <cell r="BZ364">
            <v>0</v>
          </cell>
          <cell r="CB364">
            <v>1337</v>
          </cell>
          <cell r="CC364">
            <v>1400</v>
          </cell>
          <cell r="CD364">
            <v>1400</v>
          </cell>
          <cell r="CL364">
            <v>0</v>
          </cell>
          <cell r="CM364">
            <v>0</v>
          </cell>
          <cell r="CN364">
            <v>2028</v>
          </cell>
        </row>
        <row r="365">
          <cell r="A365">
            <v>1</v>
          </cell>
          <cell r="B365">
            <v>4</v>
          </cell>
          <cell r="D365">
            <v>-93</v>
          </cell>
          <cell r="F365" t="str">
            <v>Baja California VII (Ensenada)   3/</v>
          </cell>
          <cell r="G365" t="str">
            <v>NUEVO</v>
          </cell>
          <cell r="H365" t="str">
            <v>CC</v>
          </cell>
          <cell r="I365">
            <v>565</v>
          </cell>
          <cell r="J365">
            <v>565</v>
          </cell>
          <cell r="K365" t="str">
            <v>Abr</v>
          </cell>
          <cell r="L365">
            <v>2029</v>
          </cell>
          <cell r="M365" t="str">
            <v>BC</v>
          </cell>
          <cell r="N365" t="str">
            <v>ENSENADA</v>
          </cell>
          <cell r="O365" t="str">
            <v>TER</v>
          </cell>
          <cell r="P365">
            <v>47209</v>
          </cell>
          <cell r="Q365">
            <v>0</v>
          </cell>
          <cell r="R365">
            <v>11.3</v>
          </cell>
          <cell r="S365">
            <v>520.42846462436182</v>
          </cell>
          <cell r="T365">
            <v>2.5925925925926314E-2</v>
          </cell>
          <cell r="V365" t="str">
            <v>N</v>
          </cell>
          <cell r="W365" t="str">
            <v>BC</v>
          </cell>
          <cell r="X365">
            <v>0.04</v>
          </cell>
          <cell r="Y365">
            <v>0.04</v>
          </cell>
          <cell r="Z365">
            <v>0.04</v>
          </cell>
          <cell r="AA365">
            <v>0.04</v>
          </cell>
          <cell r="AB365">
            <v>0.04</v>
          </cell>
          <cell r="AC365">
            <v>0.04</v>
          </cell>
          <cell r="AD365">
            <v>0.04</v>
          </cell>
          <cell r="AE365">
            <v>0.04</v>
          </cell>
          <cell r="AF365">
            <v>0.04</v>
          </cell>
          <cell r="AG365">
            <v>0.04</v>
          </cell>
          <cell r="AH365">
            <v>0.04</v>
          </cell>
          <cell r="AI365">
            <v>0.04</v>
          </cell>
          <cell r="AJ365">
            <v>0.02</v>
          </cell>
          <cell r="AK365">
            <v>0.02</v>
          </cell>
          <cell r="AL365">
            <v>0.02</v>
          </cell>
          <cell r="AM365">
            <v>0.02</v>
          </cell>
          <cell r="AN365">
            <v>0.02</v>
          </cell>
          <cell r="AO365">
            <v>0.02</v>
          </cell>
          <cell r="AP365">
            <v>0.02</v>
          </cell>
          <cell r="AQ365">
            <v>0.02</v>
          </cell>
          <cell r="AR365">
            <v>0.02</v>
          </cell>
          <cell r="AS365">
            <v>0.02</v>
          </cell>
          <cell r="AT365">
            <v>0.02</v>
          </cell>
          <cell r="AU365">
            <v>0.02</v>
          </cell>
          <cell r="AV365">
            <v>0.04</v>
          </cell>
          <cell r="AW365">
            <v>0.04</v>
          </cell>
          <cell r="AX365">
            <v>0.04</v>
          </cell>
          <cell r="AY365">
            <v>0.04</v>
          </cell>
          <cell r="AZ365">
            <v>0.04</v>
          </cell>
          <cell r="BA365">
            <v>0.04</v>
          </cell>
          <cell r="BB365">
            <v>0.04</v>
          </cell>
          <cell r="BC365">
            <v>0.04</v>
          </cell>
          <cell r="BD365">
            <v>0.04</v>
          </cell>
          <cell r="BE365">
            <v>0.04</v>
          </cell>
          <cell r="BF365">
            <v>0.04</v>
          </cell>
          <cell r="BG365">
            <v>0.04</v>
          </cell>
          <cell r="BH365">
            <v>0.02</v>
          </cell>
          <cell r="BI365">
            <v>0.02</v>
          </cell>
          <cell r="BJ365">
            <v>0.02</v>
          </cell>
          <cell r="BK365">
            <v>0.02</v>
          </cell>
          <cell r="BL365">
            <v>0.02</v>
          </cell>
          <cell r="BM365">
            <v>0.02</v>
          </cell>
          <cell r="BN365">
            <v>0.02</v>
          </cell>
          <cell r="BO365">
            <v>0.02</v>
          </cell>
          <cell r="BP365">
            <v>0.02</v>
          </cell>
          <cell r="BQ365">
            <v>0.02</v>
          </cell>
          <cell r="BR365">
            <v>0.02</v>
          </cell>
          <cell r="BS365">
            <v>0.02</v>
          </cell>
          <cell r="BT365" t="str">
            <v>PEE</v>
          </cell>
          <cell r="BU365" t="str">
            <v>BC</v>
          </cell>
          <cell r="BV365">
            <v>-93</v>
          </cell>
          <cell r="BX365">
            <v>44.57153537563822</v>
          </cell>
          <cell r="BY365">
            <v>0</v>
          </cell>
          <cell r="BZ365">
            <v>0</v>
          </cell>
          <cell r="CB365">
            <v>550.35185185185162</v>
          </cell>
          <cell r="CC365">
            <v>565</v>
          </cell>
          <cell r="CD365">
            <v>565</v>
          </cell>
          <cell r="CL365">
            <v>0</v>
          </cell>
          <cell r="CM365">
            <v>0</v>
          </cell>
          <cell r="CN365">
            <v>2029</v>
          </cell>
        </row>
        <row r="366">
          <cell r="Q366">
            <v>0</v>
          </cell>
          <cell r="BU366" t="str">
            <v>INT</v>
          </cell>
          <cell r="CL366">
            <v>0</v>
          </cell>
          <cell r="CM366">
            <v>0</v>
          </cell>
          <cell r="CN366">
            <v>0</v>
          </cell>
        </row>
        <row r="367">
          <cell r="Q367">
            <v>0</v>
          </cell>
          <cell r="BU367" t="str">
            <v>INT</v>
          </cell>
          <cell r="CL367">
            <v>0</v>
          </cell>
          <cell r="CM367">
            <v>0</v>
          </cell>
          <cell r="CN367">
            <v>0</v>
          </cell>
        </row>
        <row r="368">
          <cell r="A368">
            <v>1</v>
          </cell>
          <cell r="B368">
            <v>4</v>
          </cell>
          <cell r="D368">
            <v>3507</v>
          </cell>
          <cell r="F368" t="str">
            <v>Solar I</v>
          </cell>
          <cell r="H368" t="str">
            <v>SOLAR</v>
          </cell>
          <cell r="I368">
            <v>100</v>
          </cell>
          <cell r="J368">
            <v>100</v>
          </cell>
          <cell r="K368" t="str">
            <v>Abr</v>
          </cell>
          <cell r="L368">
            <v>2019</v>
          </cell>
          <cell r="M368" t="str">
            <v>NOR</v>
          </cell>
          <cell r="N368" t="str">
            <v>HERMOSILL</v>
          </cell>
          <cell r="O368" t="str">
            <v>TER</v>
          </cell>
          <cell r="P368">
            <v>43556</v>
          </cell>
          <cell r="Q368">
            <v>0</v>
          </cell>
          <cell r="R368">
            <v>0</v>
          </cell>
          <cell r="S368">
            <v>100</v>
          </cell>
          <cell r="T368">
            <v>0</v>
          </cell>
          <cell r="V368" t="str">
            <v>N</v>
          </cell>
          <cell r="W368" t="str">
            <v>SON</v>
          </cell>
          <cell r="X368">
            <v>0.99999000000000005</v>
          </cell>
          <cell r="Y368">
            <v>0.99999000000000005</v>
          </cell>
          <cell r="Z368">
            <v>0.99999000000000005</v>
          </cell>
          <cell r="AA368">
            <v>0.99999000000000005</v>
          </cell>
          <cell r="AB368">
            <v>0.99999000000000005</v>
          </cell>
          <cell r="AC368">
            <v>0.99999000000000005</v>
          </cell>
          <cell r="AD368">
            <v>0.99999000000000005</v>
          </cell>
          <cell r="AE368">
            <v>0.99999000000000005</v>
          </cell>
          <cell r="AF368">
            <v>0.99999000000000005</v>
          </cell>
          <cell r="AG368">
            <v>0.99999000000000005</v>
          </cell>
          <cell r="AH368">
            <v>0.99999000000000005</v>
          </cell>
          <cell r="AI368">
            <v>0.99999000000000005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0.99999000000000005</v>
          </cell>
          <cell r="AW368">
            <v>0.99999000000000005</v>
          </cell>
          <cell r="AX368">
            <v>0.99999000000000005</v>
          </cell>
          <cell r="AY368">
            <v>0.99999000000000005</v>
          </cell>
          <cell r="AZ368">
            <v>0.99999000000000005</v>
          </cell>
          <cell r="BA368">
            <v>0.99999000000000005</v>
          </cell>
          <cell r="BB368">
            <v>0.99999000000000005</v>
          </cell>
          <cell r="BC368">
            <v>0.99999000000000005</v>
          </cell>
          <cell r="BD368">
            <v>0.99999000000000005</v>
          </cell>
          <cell r="BE368">
            <v>0.99999000000000005</v>
          </cell>
          <cell r="BF368">
            <v>0.99999000000000005</v>
          </cell>
          <cell r="BG368">
            <v>0.99999000000000005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 t="str">
            <v>CFE</v>
          </cell>
          <cell r="BU368" t="str">
            <v>INT</v>
          </cell>
          <cell r="BV368">
            <v>3507</v>
          </cell>
          <cell r="BZ368">
            <v>40</v>
          </cell>
          <cell r="CB368">
            <v>100</v>
          </cell>
          <cell r="CC368">
            <v>100</v>
          </cell>
          <cell r="CD368">
            <v>100</v>
          </cell>
          <cell r="CL368">
            <v>0</v>
          </cell>
          <cell r="CM368">
            <v>0</v>
          </cell>
          <cell r="CN368">
            <v>2019</v>
          </cell>
        </row>
        <row r="369">
          <cell r="A369">
            <v>1</v>
          </cell>
          <cell r="B369">
            <v>4</v>
          </cell>
          <cell r="D369">
            <v>3147</v>
          </cell>
          <cell r="F369" t="str">
            <v>Solar II</v>
          </cell>
          <cell r="H369" t="str">
            <v>SOLAR</v>
          </cell>
          <cell r="I369">
            <v>100</v>
          </cell>
          <cell r="J369">
            <v>100</v>
          </cell>
          <cell r="K369" t="str">
            <v>Abr</v>
          </cell>
          <cell r="L369">
            <v>2020</v>
          </cell>
          <cell r="M369" t="str">
            <v>NTE</v>
          </cell>
          <cell r="N369" t="str">
            <v>DURANGO</v>
          </cell>
          <cell r="O369" t="str">
            <v>TER</v>
          </cell>
          <cell r="P369">
            <v>43922</v>
          </cell>
          <cell r="Q369">
            <v>0</v>
          </cell>
          <cell r="R369">
            <v>0</v>
          </cell>
          <cell r="S369">
            <v>100</v>
          </cell>
          <cell r="T369">
            <v>0</v>
          </cell>
          <cell r="V369" t="str">
            <v>N</v>
          </cell>
          <cell r="W369" t="str">
            <v>SON</v>
          </cell>
          <cell r="X369">
            <v>0.99999000000000005</v>
          </cell>
          <cell r="Y369">
            <v>0.99999000000000005</v>
          </cell>
          <cell r="Z369">
            <v>0.99999000000000005</v>
          </cell>
          <cell r="AA369">
            <v>0.99999000000000005</v>
          </cell>
          <cell r="AB369">
            <v>0.99999000000000005</v>
          </cell>
          <cell r="AC369">
            <v>0.99999000000000005</v>
          </cell>
          <cell r="AD369">
            <v>0.99999000000000005</v>
          </cell>
          <cell r="AE369">
            <v>0.99999000000000005</v>
          </cell>
          <cell r="AF369">
            <v>0.99999000000000005</v>
          </cell>
          <cell r="AG369">
            <v>0.99999000000000005</v>
          </cell>
          <cell r="AH369">
            <v>0.99999000000000005</v>
          </cell>
          <cell r="AI369">
            <v>0.99999000000000005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0.99999000000000005</v>
          </cell>
          <cell r="AW369">
            <v>0.99999000000000005</v>
          </cell>
          <cell r="AX369">
            <v>0.99999000000000005</v>
          </cell>
          <cell r="AY369">
            <v>0.99999000000000005</v>
          </cell>
          <cell r="AZ369">
            <v>0.99999000000000005</v>
          </cell>
          <cell r="BA369">
            <v>0.99999000000000005</v>
          </cell>
          <cell r="BB369">
            <v>0.99999000000000005</v>
          </cell>
          <cell r="BC369">
            <v>0.99999000000000005</v>
          </cell>
          <cell r="BD369">
            <v>0.99999000000000005</v>
          </cell>
          <cell r="BE369">
            <v>0.99999000000000005</v>
          </cell>
          <cell r="BF369">
            <v>0.99999000000000005</v>
          </cell>
          <cell r="BG369">
            <v>0.99999000000000005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 t="str">
            <v>CFE</v>
          </cell>
          <cell r="BU369" t="str">
            <v>INT</v>
          </cell>
          <cell r="BV369">
            <v>3147</v>
          </cell>
          <cell r="BZ369">
            <v>40</v>
          </cell>
          <cell r="CB369">
            <v>100</v>
          </cell>
          <cell r="CC369">
            <v>100</v>
          </cell>
          <cell r="CD369">
            <v>100</v>
          </cell>
          <cell r="CL369">
            <v>0</v>
          </cell>
          <cell r="CM369">
            <v>0</v>
          </cell>
          <cell r="CN369">
            <v>2020</v>
          </cell>
        </row>
        <row r="370">
          <cell r="A370">
            <v>1</v>
          </cell>
          <cell r="B370">
            <v>4</v>
          </cell>
          <cell r="D370">
            <v>2787</v>
          </cell>
          <cell r="F370" t="str">
            <v>Solar III</v>
          </cell>
          <cell r="H370" t="str">
            <v>SOLAR</v>
          </cell>
          <cell r="I370">
            <v>100</v>
          </cell>
          <cell r="J370">
            <v>100</v>
          </cell>
          <cell r="K370" t="str">
            <v>Abr</v>
          </cell>
          <cell r="L370">
            <v>2021</v>
          </cell>
          <cell r="M370" t="str">
            <v>OCC</v>
          </cell>
          <cell r="N370" t="str">
            <v>SALAMANCA</v>
          </cell>
          <cell r="O370" t="str">
            <v>TER</v>
          </cell>
          <cell r="P370">
            <v>44287</v>
          </cell>
          <cell r="Q370">
            <v>0</v>
          </cell>
          <cell r="R370">
            <v>0</v>
          </cell>
          <cell r="S370">
            <v>100</v>
          </cell>
          <cell r="T370">
            <v>0</v>
          </cell>
          <cell r="V370" t="str">
            <v>N</v>
          </cell>
          <cell r="W370" t="str">
            <v>SON</v>
          </cell>
          <cell r="X370">
            <v>0.99999000000000005</v>
          </cell>
          <cell r="Y370">
            <v>0.99999000000000005</v>
          </cell>
          <cell r="Z370">
            <v>0.99999000000000005</v>
          </cell>
          <cell r="AA370">
            <v>0.99999000000000005</v>
          </cell>
          <cell r="AB370">
            <v>0.99999000000000005</v>
          </cell>
          <cell r="AC370">
            <v>0.99999000000000005</v>
          </cell>
          <cell r="AD370">
            <v>0.99999000000000005</v>
          </cell>
          <cell r="AE370">
            <v>0.99999000000000005</v>
          </cell>
          <cell r="AF370">
            <v>0.99999000000000005</v>
          </cell>
          <cell r="AG370">
            <v>0.99999000000000005</v>
          </cell>
          <cell r="AH370">
            <v>0.99999000000000005</v>
          </cell>
          <cell r="AI370">
            <v>0.99999000000000005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0.99999000000000005</v>
          </cell>
          <cell r="AW370">
            <v>0.99999000000000005</v>
          </cell>
          <cell r="AX370">
            <v>0.99999000000000005</v>
          </cell>
          <cell r="AY370">
            <v>0.99999000000000005</v>
          </cell>
          <cell r="AZ370">
            <v>0.99999000000000005</v>
          </cell>
          <cell r="BA370">
            <v>0.99999000000000005</v>
          </cell>
          <cell r="BB370">
            <v>0.99999000000000005</v>
          </cell>
          <cell r="BC370">
            <v>0.99999000000000005</v>
          </cell>
          <cell r="BD370">
            <v>0.99999000000000005</v>
          </cell>
          <cell r="BE370">
            <v>0.99999000000000005</v>
          </cell>
          <cell r="BF370">
            <v>0.99999000000000005</v>
          </cell>
          <cell r="BG370">
            <v>0.99999000000000005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 t="str">
            <v>CFE</v>
          </cell>
          <cell r="BU370" t="str">
            <v>INT</v>
          </cell>
          <cell r="BV370">
            <v>2787</v>
          </cell>
          <cell r="BZ370">
            <v>40</v>
          </cell>
          <cell r="CB370">
            <v>100</v>
          </cell>
          <cell r="CC370">
            <v>100</v>
          </cell>
          <cell r="CD370">
            <v>100</v>
          </cell>
          <cell r="CL370">
            <v>0</v>
          </cell>
          <cell r="CM370">
            <v>0</v>
          </cell>
          <cell r="CN370">
            <v>2021</v>
          </cell>
        </row>
        <row r="371">
          <cell r="A371">
            <v>1</v>
          </cell>
          <cell r="B371">
            <v>4</v>
          </cell>
          <cell r="D371">
            <v>2427</v>
          </cell>
          <cell r="F371" t="str">
            <v>Solar  IV</v>
          </cell>
          <cell r="H371" t="str">
            <v>SOLAR</v>
          </cell>
          <cell r="I371">
            <v>100</v>
          </cell>
          <cell r="J371">
            <v>100</v>
          </cell>
          <cell r="K371" t="str">
            <v>Abr</v>
          </cell>
          <cell r="L371">
            <v>2022</v>
          </cell>
          <cell r="M371" t="str">
            <v>OCC</v>
          </cell>
          <cell r="N371" t="str">
            <v>AGUASCAL</v>
          </cell>
          <cell r="O371" t="str">
            <v>TER</v>
          </cell>
          <cell r="P371">
            <v>44652</v>
          </cell>
          <cell r="Q371">
            <v>0</v>
          </cell>
          <cell r="R371">
            <v>0</v>
          </cell>
          <cell r="S371">
            <v>100</v>
          </cell>
          <cell r="T371">
            <v>0</v>
          </cell>
          <cell r="V371" t="str">
            <v>N</v>
          </cell>
          <cell r="W371" t="str">
            <v>SON</v>
          </cell>
          <cell r="X371">
            <v>0.99999000000000005</v>
          </cell>
          <cell r="Y371">
            <v>0.99999000000000005</v>
          </cell>
          <cell r="Z371">
            <v>0.99999000000000005</v>
          </cell>
          <cell r="AA371">
            <v>0.99999000000000005</v>
          </cell>
          <cell r="AB371">
            <v>0.99999000000000005</v>
          </cell>
          <cell r="AC371">
            <v>0.99999000000000005</v>
          </cell>
          <cell r="AD371">
            <v>0.99999000000000005</v>
          </cell>
          <cell r="AE371">
            <v>0.99999000000000005</v>
          </cell>
          <cell r="AF371">
            <v>0.99999000000000005</v>
          </cell>
          <cell r="AG371">
            <v>0.99999000000000005</v>
          </cell>
          <cell r="AH371">
            <v>0.99999000000000005</v>
          </cell>
          <cell r="AI371">
            <v>0.99999000000000005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0.99999000000000005</v>
          </cell>
          <cell r="AW371">
            <v>0.99999000000000005</v>
          </cell>
          <cell r="AX371">
            <v>0.99999000000000005</v>
          </cell>
          <cell r="AY371">
            <v>0.99999000000000005</v>
          </cell>
          <cell r="AZ371">
            <v>0.99999000000000005</v>
          </cell>
          <cell r="BA371">
            <v>0.99999000000000005</v>
          </cell>
          <cell r="BB371">
            <v>0.99999000000000005</v>
          </cell>
          <cell r="BC371">
            <v>0.99999000000000005</v>
          </cell>
          <cell r="BD371">
            <v>0.99999000000000005</v>
          </cell>
          <cell r="BE371">
            <v>0.99999000000000005</v>
          </cell>
          <cell r="BF371">
            <v>0.99999000000000005</v>
          </cell>
          <cell r="BG371">
            <v>0.99999000000000005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 t="str">
            <v>CFE</v>
          </cell>
          <cell r="BU371" t="str">
            <v>INT</v>
          </cell>
          <cell r="BV371">
            <v>2427</v>
          </cell>
          <cell r="BZ371">
            <v>40</v>
          </cell>
          <cell r="CB371">
            <v>100</v>
          </cell>
          <cell r="CC371">
            <v>100</v>
          </cell>
          <cell r="CD371">
            <v>100</v>
          </cell>
          <cell r="CL371">
            <v>0</v>
          </cell>
          <cell r="CM371">
            <v>0</v>
          </cell>
          <cell r="CN371">
            <v>2022</v>
          </cell>
        </row>
        <row r="372">
          <cell r="A372">
            <v>1</v>
          </cell>
          <cell r="B372">
            <v>4</v>
          </cell>
          <cell r="D372">
            <v>2067</v>
          </cell>
          <cell r="F372" t="str">
            <v>Solar  V</v>
          </cell>
          <cell r="H372" t="str">
            <v>SOLAR</v>
          </cell>
          <cell r="I372">
            <v>100</v>
          </cell>
          <cell r="J372">
            <v>100</v>
          </cell>
          <cell r="K372" t="str">
            <v>Abr</v>
          </cell>
          <cell r="L372">
            <v>2023</v>
          </cell>
          <cell r="M372" t="str">
            <v>BC</v>
          </cell>
          <cell r="N372" t="str">
            <v>MEXICALI</v>
          </cell>
          <cell r="O372" t="str">
            <v>TER</v>
          </cell>
          <cell r="P372">
            <v>45017</v>
          </cell>
          <cell r="Q372">
            <v>0</v>
          </cell>
          <cell r="R372">
            <v>0</v>
          </cell>
          <cell r="S372">
            <v>100</v>
          </cell>
          <cell r="T372">
            <v>0</v>
          </cell>
          <cell r="V372" t="str">
            <v>N</v>
          </cell>
          <cell r="W372" t="str">
            <v>SON</v>
          </cell>
          <cell r="X372">
            <v>0.99999000000000005</v>
          </cell>
          <cell r="Y372">
            <v>0.99999000000000005</v>
          </cell>
          <cell r="Z372">
            <v>0.99999000000000005</v>
          </cell>
          <cell r="AA372">
            <v>0.99999000000000005</v>
          </cell>
          <cell r="AB372">
            <v>0.99999000000000005</v>
          </cell>
          <cell r="AC372">
            <v>0.99999000000000005</v>
          </cell>
          <cell r="AD372">
            <v>0.99999000000000005</v>
          </cell>
          <cell r="AE372">
            <v>0.99999000000000005</v>
          </cell>
          <cell r="AF372">
            <v>0.99999000000000005</v>
          </cell>
          <cell r="AG372">
            <v>0.99999000000000005</v>
          </cell>
          <cell r="AH372">
            <v>0.99999000000000005</v>
          </cell>
          <cell r="AI372">
            <v>0.99999000000000005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0.99999000000000005</v>
          </cell>
          <cell r="AW372">
            <v>0.99999000000000005</v>
          </cell>
          <cell r="AX372">
            <v>0.99999000000000005</v>
          </cell>
          <cell r="AY372">
            <v>0.99999000000000005</v>
          </cell>
          <cell r="AZ372">
            <v>0.99999000000000005</v>
          </cell>
          <cell r="BA372">
            <v>0.99999000000000005</v>
          </cell>
          <cell r="BB372">
            <v>0.99999000000000005</v>
          </cell>
          <cell r="BC372">
            <v>0.99999000000000005</v>
          </cell>
          <cell r="BD372">
            <v>0.99999000000000005</v>
          </cell>
          <cell r="BE372">
            <v>0.99999000000000005</v>
          </cell>
          <cell r="BF372">
            <v>0.99999000000000005</v>
          </cell>
          <cell r="BG372">
            <v>0.99999000000000005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 t="str">
            <v>CFE</v>
          </cell>
          <cell r="BU372" t="str">
            <v>BC</v>
          </cell>
          <cell r="BV372">
            <v>2067</v>
          </cell>
          <cell r="BZ372">
            <v>40</v>
          </cell>
          <cell r="CB372">
            <v>100</v>
          </cell>
          <cell r="CC372">
            <v>100</v>
          </cell>
          <cell r="CD372">
            <v>100</v>
          </cell>
          <cell r="CL372">
            <v>0</v>
          </cell>
          <cell r="CM372">
            <v>0</v>
          </cell>
          <cell r="CN372">
            <v>2023</v>
          </cell>
        </row>
        <row r="373">
          <cell r="A373">
            <v>1</v>
          </cell>
          <cell r="B373">
            <v>4</v>
          </cell>
          <cell r="D373">
            <v>1707</v>
          </cell>
          <cell r="F373" t="str">
            <v>Solar  VI</v>
          </cell>
          <cell r="H373" t="str">
            <v>SOLAR</v>
          </cell>
          <cell r="I373">
            <v>100</v>
          </cell>
          <cell r="J373">
            <v>100</v>
          </cell>
          <cell r="K373" t="str">
            <v>Abr</v>
          </cell>
          <cell r="L373">
            <v>2024</v>
          </cell>
          <cell r="M373" t="str">
            <v>NTE</v>
          </cell>
          <cell r="N373" t="str">
            <v>CHIHUAHUA</v>
          </cell>
          <cell r="O373" t="str">
            <v>TER</v>
          </cell>
          <cell r="P373">
            <v>45383</v>
          </cell>
          <cell r="Q373">
            <v>0</v>
          </cell>
          <cell r="R373">
            <v>0</v>
          </cell>
          <cell r="S373">
            <v>100</v>
          </cell>
          <cell r="T373">
            <v>0</v>
          </cell>
          <cell r="V373" t="str">
            <v>N</v>
          </cell>
          <cell r="W373" t="str">
            <v>SON</v>
          </cell>
          <cell r="X373">
            <v>0.99999000000000005</v>
          </cell>
          <cell r="Y373">
            <v>0.99999000000000005</v>
          </cell>
          <cell r="Z373">
            <v>0.99999000000000005</v>
          </cell>
          <cell r="AA373">
            <v>0.99999000000000005</v>
          </cell>
          <cell r="AB373">
            <v>0.99999000000000005</v>
          </cell>
          <cell r="AC373">
            <v>0.99999000000000005</v>
          </cell>
          <cell r="AD373">
            <v>0.99999000000000005</v>
          </cell>
          <cell r="AE373">
            <v>0.99999000000000005</v>
          </cell>
          <cell r="AF373">
            <v>0.99999000000000005</v>
          </cell>
          <cell r="AG373">
            <v>0.99999000000000005</v>
          </cell>
          <cell r="AH373">
            <v>0.99999000000000005</v>
          </cell>
          <cell r="AI373">
            <v>0.99999000000000005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0.99999000000000005</v>
          </cell>
          <cell r="AW373">
            <v>0.99999000000000005</v>
          </cell>
          <cell r="AX373">
            <v>0.99999000000000005</v>
          </cell>
          <cell r="AY373">
            <v>0.99999000000000005</v>
          </cell>
          <cell r="AZ373">
            <v>0.99999000000000005</v>
          </cell>
          <cell r="BA373">
            <v>0.99999000000000005</v>
          </cell>
          <cell r="BB373">
            <v>0.99999000000000005</v>
          </cell>
          <cell r="BC373">
            <v>0.99999000000000005</v>
          </cell>
          <cell r="BD373">
            <v>0.99999000000000005</v>
          </cell>
          <cell r="BE373">
            <v>0.99999000000000005</v>
          </cell>
          <cell r="BF373">
            <v>0.99999000000000005</v>
          </cell>
          <cell r="BG373">
            <v>0.99999000000000005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 t="str">
            <v>CFE</v>
          </cell>
          <cell r="BU373" t="str">
            <v>INT</v>
          </cell>
          <cell r="BV373">
            <v>1707</v>
          </cell>
          <cell r="BZ373">
            <v>40</v>
          </cell>
          <cell r="CB373">
            <v>100</v>
          </cell>
          <cell r="CC373">
            <v>100</v>
          </cell>
          <cell r="CD373">
            <v>100</v>
          </cell>
          <cell r="CL373">
            <v>0</v>
          </cell>
          <cell r="CM373">
            <v>0</v>
          </cell>
          <cell r="CN373">
            <v>2024</v>
          </cell>
        </row>
        <row r="374">
          <cell r="A374">
            <v>1</v>
          </cell>
          <cell r="B374">
            <v>4</v>
          </cell>
          <cell r="D374">
            <v>1347</v>
          </cell>
          <cell r="F374" t="str">
            <v>Solar  VII</v>
          </cell>
          <cell r="H374" t="str">
            <v>SOLAR</v>
          </cell>
          <cell r="I374">
            <v>100</v>
          </cell>
          <cell r="J374">
            <v>100</v>
          </cell>
          <cell r="K374" t="str">
            <v>Abr</v>
          </cell>
          <cell r="L374">
            <v>2025</v>
          </cell>
          <cell r="M374" t="str">
            <v>NOR</v>
          </cell>
          <cell r="N374" t="str">
            <v>HERMOSILL</v>
          </cell>
          <cell r="O374" t="str">
            <v>TER</v>
          </cell>
          <cell r="P374">
            <v>45748</v>
          </cell>
          <cell r="Q374">
            <v>0</v>
          </cell>
          <cell r="R374">
            <v>0</v>
          </cell>
          <cell r="S374">
            <v>100</v>
          </cell>
          <cell r="T374">
            <v>0</v>
          </cell>
          <cell r="V374" t="str">
            <v>N</v>
          </cell>
          <cell r="W374" t="str">
            <v>SON</v>
          </cell>
          <cell r="X374">
            <v>0.99999000000000005</v>
          </cell>
          <cell r="Y374">
            <v>0.99999000000000005</v>
          </cell>
          <cell r="Z374">
            <v>0.99999000000000005</v>
          </cell>
          <cell r="AA374">
            <v>0.99999000000000005</v>
          </cell>
          <cell r="AB374">
            <v>0.99999000000000005</v>
          </cell>
          <cell r="AC374">
            <v>0.99999000000000005</v>
          </cell>
          <cell r="AD374">
            <v>0.99999000000000005</v>
          </cell>
          <cell r="AE374">
            <v>0.99999000000000005</v>
          </cell>
          <cell r="AF374">
            <v>0.99999000000000005</v>
          </cell>
          <cell r="AG374">
            <v>0.99999000000000005</v>
          </cell>
          <cell r="AH374">
            <v>0.99999000000000005</v>
          </cell>
          <cell r="AI374">
            <v>0.99999000000000005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0.99999000000000005</v>
          </cell>
          <cell r="AW374">
            <v>0.99999000000000005</v>
          </cell>
          <cell r="AX374">
            <v>0.99999000000000005</v>
          </cell>
          <cell r="AY374">
            <v>0.99999000000000005</v>
          </cell>
          <cell r="AZ374">
            <v>0.99999000000000005</v>
          </cell>
          <cell r="BA374">
            <v>0.99999000000000005</v>
          </cell>
          <cell r="BB374">
            <v>0.99999000000000005</v>
          </cell>
          <cell r="BC374">
            <v>0.99999000000000005</v>
          </cell>
          <cell r="BD374">
            <v>0.99999000000000005</v>
          </cell>
          <cell r="BE374">
            <v>0.99999000000000005</v>
          </cell>
          <cell r="BF374">
            <v>0.99999000000000005</v>
          </cell>
          <cell r="BG374">
            <v>0.99999000000000005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 t="str">
            <v>CFE</v>
          </cell>
          <cell r="BU374" t="str">
            <v>INT</v>
          </cell>
          <cell r="BV374">
            <v>1347</v>
          </cell>
          <cell r="BZ374">
            <v>40</v>
          </cell>
          <cell r="CB374">
            <v>100</v>
          </cell>
          <cell r="CC374">
            <v>100</v>
          </cell>
          <cell r="CD374">
            <v>100</v>
          </cell>
          <cell r="CL374">
            <v>0</v>
          </cell>
          <cell r="CM374">
            <v>0</v>
          </cell>
          <cell r="CN374">
            <v>2025</v>
          </cell>
        </row>
        <row r="375">
          <cell r="A375">
            <v>1</v>
          </cell>
          <cell r="B375">
            <v>4</v>
          </cell>
          <cell r="D375">
            <v>987</v>
          </cell>
          <cell r="F375" t="str">
            <v>Solar  VIII</v>
          </cell>
          <cell r="H375" t="str">
            <v>SOLAR</v>
          </cell>
          <cell r="I375">
            <v>100</v>
          </cell>
          <cell r="J375">
            <v>100</v>
          </cell>
          <cell r="K375" t="str">
            <v>Abr</v>
          </cell>
          <cell r="L375">
            <v>2026</v>
          </cell>
          <cell r="M375" t="str">
            <v>OCC</v>
          </cell>
          <cell r="N375" t="str">
            <v>CARAPAN</v>
          </cell>
          <cell r="O375" t="str">
            <v>TER</v>
          </cell>
          <cell r="P375">
            <v>46113</v>
          </cell>
          <cell r="Q375">
            <v>0</v>
          </cell>
          <cell r="R375">
            <v>0</v>
          </cell>
          <cell r="S375">
            <v>100</v>
          </cell>
          <cell r="T375">
            <v>0</v>
          </cell>
          <cell r="V375" t="str">
            <v>N</v>
          </cell>
          <cell r="W375" t="str">
            <v>SON</v>
          </cell>
          <cell r="X375">
            <v>0.99999000000000005</v>
          </cell>
          <cell r="Y375">
            <v>0.99999000000000005</v>
          </cell>
          <cell r="Z375">
            <v>0.99999000000000005</v>
          </cell>
          <cell r="AA375">
            <v>0.99999000000000005</v>
          </cell>
          <cell r="AB375">
            <v>0.99999000000000005</v>
          </cell>
          <cell r="AC375">
            <v>0.99999000000000005</v>
          </cell>
          <cell r="AD375">
            <v>0.99999000000000005</v>
          </cell>
          <cell r="AE375">
            <v>0.99999000000000005</v>
          </cell>
          <cell r="AF375">
            <v>0.99999000000000005</v>
          </cell>
          <cell r="AG375">
            <v>0.99999000000000005</v>
          </cell>
          <cell r="AH375">
            <v>0.99999000000000005</v>
          </cell>
          <cell r="AI375">
            <v>0.99999000000000005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0.99999000000000005</v>
          </cell>
          <cell r="AW375">
            <v>0.99999000000000005</v>
          </cell>
          <cell r="AX375">
            <v>0.99999000000000005</v>
          </cell>
          <cell r="AY375">
            <v>0.99999000000000005</v>
          </cell>
          <cell r="AZ375">
            <v>0.99999000000000005</v>
          </cell>
          <cell r="BA375">
            <v>0.99999000000000005</v>
          </cell>
          <cell r="BB375">
            <v>0.99999000000000005</v>
          </cell>
          <cell r="BC375">
            <v>0.99999000000000005</v>
          </cell>
          <cell r="BD375">
            <v>0.99999000000000005</v>
          </cell>
          <cell r="BE375">
            <v>0.99999000000000005</v>
          </cell>
          <cell r="BF375">
            <v>0.99999000000000005</v>
          </cell>
          <cell r="BG375">
            <v>0.99999000000000005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 t="str">
            <v>CFE</v>
          </cell>
          <cell r="BU375" t="str">
            <v>INT</v>
          </cell>
          <cell r="BV375">
            <v>987</v>
          </cell>
          <cell r="BZ375">
            <v>40</v>
          </cell>
          <cell r="CB375">
            <v>100</v>
          </cell>
          <cell r="CC375">
            <v>100</v>
          </cell>
          <cell r="CD375">
            <v>100</v>
          </cell>
          <cell r="CL375">
            <v>0</v>
          </cell>
          <cell r="CM375">
            <v>0</v>
          </cell>
          <cell r="CN375">
            <v>2026</v>
          </cell>
        </row>
        <row r="376">
          <cell r="A376">
            <v>1</v>
          </cell>
          <cell r="B376">
            <v>4</v>
          </cell>
          <cell r="D376">
            <v>627</v>
          </cell>
          <cell r="F376" t="str">
            <v>Solar  IX</v>
          </cell>
          <cell r="H376" t="str">
            <v>SOLAR</v>
          </cell>
          <cell r="I376">
            <v>100</v>
          </cell>
          <cell r="J376">
            <v>100</v>
          </cell>
          <cell r="K376" t="str">
            <v>Abr</v>
          </cell>
          <cell r="L376">
            <v>2027</v>
          </cell>
          <cell r="M376" t="str">
            <v>NOR</v>
          </cell>
          <cell r="N376" t="str">
            <v>MOCHIS</v>
          </cell>
          <cell r="O376" t="str">
            <v>TER</v>
          </cell>
          <cell r="P376">
            <v>46478</v>
          </cell>
          <cell r="Q376">
            <v>0</v>
          </cell>
          <cell r="R376">
            <v>0</v>
          </cell>
          <cell r="S376">
            <v>100</v>
          </cell>
          <cell r="T376">
            <v>0</v>
          </cell>
          <cell r="V376" t="str">
            <v>N</v>
          </cell>
          <cell r="W376" t="str">
            <v>SON</v>
          </cell>
          <cell r="X376">
            <v>0.99999000000000005</v>
          </cell>
          <cell r="Y376">
            <v>0.99999000000000005</v>
          </cell>
          <cell r="Z376">
            <v>0.99999000000000005</v>
          </cell>
          <cell r="AA376">
            <v>0.99999000000000005</v>
          </cell>
          <cell r="AB376">
            <v>0.99999000000000005</v>
          </cell>
          <cell r="AC376">
            <v>0.99999000000000005</v>
          </cell>
          <cell r="AD376">
            <v>0.99999000000000005</v>
          </cell>
          <cell r="AE376">
            <v>0.99999000000000005</v>
          </cell>
          <cell r="AF376">
            <v>0.99999000000000005</v>
          </cell>
          <cell r="AG376">
            <v>0.99999000000000005</v>
          </cell>
          <cell r="AH376">
            <v>0.99999000000000005</v>
          </cell>
          <cell r="AI376">
            <v>0.99999000000000005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0.99999000000000005</v>
          </cell>
          <cell r="AW376">
            <v>0.99999000000000005</v>
          </cell>
          <cell r="AX376">
            <v>0.99999000000000005</v>
          </cell>
          <cell r="AY376">
            <v>0.99999000000000005</v>
          </cell>
          <cell r="AZ376">
            <v>0.99999000000000005</v>
          </cell>
          <cell r="BA376">
            <v>0.99999000000000005</v>
          </cell>
          <cell r="BB376">
            <v>0.99999000000000005</v>
          </cell>
          <cell r="BC376">
            <v>0.99999000000000005</v>
          </cell>
          <cell r="BD376">
            <v>0.99999000000000005</v>
          </cell>
          <cell r="BE376">
            <v>0.99999000000000005</v>
          </cell>
          <cell r="BF376">
            <v>0.99999000000000005</v>
          </cell>
          <cell r="BG376">
            <v>0.99999000000000005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 t="str">
            <v>CFE</v>
          </cell>
          <cell r="BU376" t="str">
            <v>INT</v>
          </cell>
          <cell r="BV376">
            <v>627</v>
          </cell>
          <cell r="BZ376">
            <v>40</v>
          </cell>
          <cell r="CB376">
            <v>100</v>
          </cell>
          <cell r="CC376">
            <v>100</v>
          </cell>
          <cell r="CD376">
            <v>100</v>
          </cell>
          <cell r="CL376">
            <v>0</v>
          </cell>
          <cell r="CM376">
            <v>0</v>
          </cell>
          <cell r="CN376">
            <v>2027</v>
          </cell>
        </row>
        <row r="377">
          <cell r="A377">
            <v>1</v>
          </cell>
          <cell r="B377">
            <v>4</v>
          </cell>
          <cell r="D377">
            <v>267</v>
          </cell>
          <cell r="F377" t="str">
            <v>Solar  X</v>
          </cell>
          <cell r="H377" t="str">
            <v>SOLAR</v>
          </cell>
          <cell r="I377">
            <v>100</v>
          </cell>
          <cell r="J377">
            <v>100</v>
          </cell>
          <cell r="K377" t="str">
            <v>Abr</v>
          </cell>
          <cell r="L377">
            <v>2028</v>
          </cell>
          <cell r="M377" t="str">
            <v>NTE</v>
          </cell>
          <cell r="N377" t="str">
            <v>DURANGO</v>
          </cell>
          <cell r="O377" t="str">
            <v>TER</v>
          </cell>
          <cell r="P377">
            <v>46844</v>
          </cell>
          <cell r="Q377">
            <v>0</v>
          </cell>
          <cell r="R377">
            <v>0</v>
          </cell>
          <cell r="S377">
            <v>100</v>
          </cell>
          <cell r="T377">
            <v>0</v>
          </cell>
          <cell r="V377" t="str">
            <v>N</v>
          </cell>
          <cell r="W377" t="str">
            <v>SON</v>
          </cell>
          <cell r="X377">
            <v>0.99999000000000005</v>
          </cell>
          <cell r="Y377">
            <v>0.99999000000000005</v>
          </cell>
          <cell r="Z377">
            <v>0.99999000000000005</v>
          </cell>
          <cell r="AA377">
            <v>0.99999000000000005</v>
          </cell>
          <cell r="AB377">
            <v>0.99999000000000005</v>
          </cell>
          <cell r="AC377">
            <v>0.99999000000000005</v>
          </cell>
          <cell r="AD377">
            <v>0.99999000000000005</v>
          </cell>
          <cell r="AE377">
            <v>0.99999000000000005</v>
          </cell>
          <cell r="AF377">
            <v>0.99999000000000005</v>
          </cell>
          <cell r="AG377">
            <v>0.99999000000000005</v>
          </cell>
          <cell r="AH377">
            <v>0.99999000000000005</v>
          </cell>
          <cell r="AI377">
            <v>0.99999000000000005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0.99999000000000005</v>
          </cell>
          <cell r="AW377">
            <v>0.99999000000000005</v>
          </cell>
          <cell r="AX377">
            <v>0.99999000000000005</v>
          </cell>
          <cell r="AY377">
            <v>0.99999000000000005</v>
          </cell>
          <cell r="AZ377">
            <v>0.99999000000000005</v>
          </cell>
          <cell r="BA377">
            <v>0.99999000000000005</v>
          </cell>
          <cell r="BB377">
            <v>0.99999000000000005</v>
          </cell>
          <cell r="BC377">
            <v>0.99999000000000005</v>
          </cell>
          <cell r="BD377">
            <v>0.99999000000000005</v>
          </cell>
          <cell r="BE377">
            <v>0.99999000000000005</v>
          </cell>
          <cell r="BF377">
            <v>0.99999000000000005</v>
          </cell>
          <cell r="BG377">
            <v>0.99999000000000005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 t="str">
            <v>CFE</v>
          </cell>
          <cell r="BU377" t="str">
            <v>INT</v>
          </cell>
          <cell r="BV377">
            <v>267</v>
          </cell>
          <cell r="BZ377">
            <v>40</v>
          </cell>
          <cell r="CB377">
            <v>100</v>
          </cell>
          <cell r="CC377">
            <v>100</v>
          </cell>
          <cell r="CD377">
            <v>100</v>
          </cell>
          <cell r="CL377">
            <v>0</v>
          </cell>
          <cell r="CM377">
            <v>0</v>
          </cell>
          <cell r="CN377">
            <v>2028</v>
          </cell>
        </row>
        <row r="378">
          <cell r="A378">
            <v>1</v>
          </cell>
          <cell r="B378">
            <v>4</v>
          </cell>
          <cell r="D378">
            <v>-453</v>
          </cell>
          <cell r="F378" t="str">
            <v>Solar XI</v>
          </cell>
          <cell r="H378" t="str">
            <v>SOLAR</v>
          </cell>
          <cell r="I378">
            <v>100</v>
          </cell>
          <cell r="J378">
            <v>100</v>
          </cell>
          <cell r="K378" t="str">
            <v>Abr</v>
          </cell>
          <cell r="L378">
            <v>2030</v>
          </cell>
          <cell r="M378" t="str">
            <v>NOR</v>
          </cell>
          <cell r="N378" t="str">
            <v>HERMOSILL</v>
          </cell>
          <cell r="O378" t="str">
            <v>TER</v>
          </cell>
          <cell r="P378">
            <v>47574</v>
          </cell>
          <cell r="Q378">
            <v>0</v>
          </cell>
          <cell r="R378">
            <v>0</v>
          </cell>
          <cell r="S378">
            <v>100</v>
          </cell>
          <cell r="T378">
            <v>0</v>
          </cell>
          <cell r="V378" t="str">
            <v>N</v>
          </cell>
          <cell r="W378" t="str">
            <v>SON</v>
          </cell>
          <cell r="X378">
            <v>0.99999000000000005</v>
          </cell>
          <cell r="Y378">
            <v>0.99999000000000005</v>
          </cell>
          <cell r="Z378">
            <v>0.99999000000000005</v>
          </cell>
          <cell r="AA378">
            <v>0.99999000000000005</v>
          </cell>
          <cell r="AB378">
            <v>0.99999000000000005</v>
          </cell>
          <cell r="AC378">
            <v>0.99999000000000005</v>
          </cell>
          <cell r="AD378">
            <v>0.99999000000000005</v>
          </cell>
          <cell r="AE378">
            <v>0.99999000000000005</v>
          </cell>
          <cell r="AF378">
            <v>0.99999000000000005</v>
          </cell>
          <cell r="AG378">
            <v>0.99999000000000005</v>
          </cell>
          <cell r="AH378">
            <v>0.99999000000000005</v>
          </cell>
          <cell r="AI378">
            <v>0.99999000000000005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0.99999000000000005</v>
          </cell>
          <cell r="AW378">
            <v>0.99999000000000005</v>
          </cell>
          <cell r="AX378">
            <v>0.99999000000000005</v>
          </cell>
          <cell r="AY378">
            <v>0.99999000000000005</v>
          </cell>
          <cell r="AZ378">
            <v>0.99999000000000005</v>
          </cell>
          <cell r="BA378">
            <v>0.99999000000000005</v>
          </cell>
          <cell r="BB378">
            <v>0.99999000000000005</v>
          </cell>
          <cell r="BC378">
            <v>0.99999000000000005</v>
          </cell>
          <cell r="BD378">
            <v>0.99999000000000005</v>
          </cell>
          <cell r="BE378">
            <v>0.99999000000000005</v>
          </cell>
          <cell r="BF378">
            <v>0.99999000000000005</v>
          </cell>
          <cell r="BG378">
            <v>0.99999000000000005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 t="str">
            <v>CFE</v>
          </cell>
          <cell r="BU378" t="str">
            <v>INT</v>
          </cell>
          <cell r="BV378">
            <v>-453</v>
          </cell>
          <cell r="BZ378">
            <v>40</v>
          </cell>
          <cell r="CB378">
            <v>100</v>
          </cell>
          <cell r="CC378">
            <v>100</v>
          </cell>
          <cell r="CD378">
            <v>100</v>
          </cell>
          <cell r="CL378">
            <v>0</v>
          </cell>
          <cell r="CM378">
            <v>0</v>
          </cell>
          <cell r="CN378">
            <v>2030</v>
          </cell>
        </row>
        <row r="379">
          <cell r="Q379">
            <v>0</v>
          </cell>
          <cell r="BU379" t="str">
            <v>INT</v>
          </cell>
          <cell r="CL379">
            <v>0</v>
          </cell>
          <cell r="CM379">
            <v>0</v>
          </cell>
          <cell r="CN379">
            <v>0</v>
          </cell>
        </row>
        <row r="380">
          <cell r="A380">
            <v>1</v>
          </cell>
          <cell r="B380">
            <v>10</v>
          </cell>
          <cell r="D380">
            <v>3327</v>
          </cell>
          <cell r="F380" t="str">
            <v>Cerritos Colorados Fase I</v>
          </cell>
          <cell r="H380" t="str">
            <v>GEO</v>
          </cell>
          <cell r="I380">
            <v>27</v>
          </cell>
          <cell r="J380">
            <v>27</v>
          </cell>
          <cell r="K380" t="str">
            <v>Oct</v>
          </cell>
          <cell r="L380">
            <v>2019</v>
          </cell>
          <cell r="M380" t="str">
            <v>OCC</v>
          </cell>
          <cell r="N380" t="str">
            <v>GUADALAJA</v>
          </cell>
          <cell r="O380" t="str">
            <v>TER</v>
          </cell>
          <cell r="P380">
            <v>43739</v>
          </cell>
          <cell r="Q380">
            <v>1.5390000000000001</v>
          </cell>
          <cell r="R380">
            <v>0.54809999999999992</v>
          </cell>
          <cell r="S380">
            <v>25.422426177489555</v>
          </cell>
          <cell r="T380">
            <v>6.7164179104477598E-2</v>
          </cell>
          <cell r="V380" t="str">
            <v>S</v>
          </cell>
          <cell r="W380" t="str">
            <v>GUAD</v>
          </cell>
          <cell r="X380">
            <v>6.2699999999999992E-2</v>
          </cell>
          <cell r="Y380">
            <v>6.2699999999999992E-2</v>
          </cell>
          <cell r="Z380">
            <v>5.7799999999999997E-2</v>
          </cell>
          <cell r="AA380">
            <v>6.2699999999999992E-2</v>
          </cell>
          <cell r="AB380">
            <v>4.8000000000000001E-2</v>
          </cell>
          <cell r="AC380">
            <v>4.8000000000000001E-2</v>
          </cell>
          <cell r="AD380">
            <v>4.8000000000000001E-2</v>
          </cell>
          <cell r="AE380">
            <v>4.8000000000000001E-2</v>
          </cell>
          <cell r="AF380">
            <v>5.7799999999999997E-2</v>
          </cell>
          <cell r="AG380">
            <v>6.2699999999999992E-2</v>
          </cell>
          <cell r="AH380">
            <v>6.2699999999999992E-2</v>
          </cell>
          <cell r="AI380">
            <v>5.7799999999999997E-2</v>
          </cell>
          <cell r="AJ380">
            <v>2.0299999999999999E-2</v>
          </cell>
          <cell r="AK380">
            <v>2.0299999999999999E-2</v>
          </cell>
          <cell r="AL380">
            <v>2.0299999999999999E-2</v>
          </cell>
          <cell r="AM380">
            <v>2.0299999999999999E-2</v>
          </cell>
          <cell r="AN380">
            <v>2.0299999999999999E-2</v>
          </cell>
          <cell r="AO380">
            <v>2.0299999999999999E-2</v>
          </cell>
          <cell r="AP380">
            <v>2.0299999999999999E-2</v>
          </cell>
          <cell r="AQ380">
            <v>2.0299999999999999E-2</v>
          </cell>
          <cell r="AR380">
            <v>2.0299999999999999E-2</v>
          </cell>
          <cell r="AS380">
            <v>2.0299999999999999E-2</v>
          </cell>
          <cell r="AT380">
            <v>2.0299999999999999E-2</v>
          </cell>
          <cell r="AU380">
            <v>2.0299999999999999E-2</v>
          </cell>
          <cell r="AV380">
            <v>6.2699999999999992E-2</v>
          </cell>
          <cell r="AW380">
            <v>6.2699999999999992E-2</v>
          </cell>
          <cell r="AX380">
            <v>5.7799999999999997E-2</v>
          </cell>
          <cell r="AY380">
            <v>6.2699999999999992E-2</v>
          </cell>
          <cell r="AZ380">
            <v>4.8000000000000001E-2</v>
          </cell>
          <cell r="BA380">
            <v>4.8000000000000001E-2</v>
          </cell>
          <cell r="BB380">
            <v>4.8000000000000001E-2</v>
          </cell>
          <cell r="BC380">
            <v>4.8000000000000001E-2</v>
          </cell>
          <cell r="BD380">
            <v>5.7799999999999997E-2</v>
          </cell>
          <cell r="BE380">
            <v>6.2699999999999992E-2</v>
          </cell>
          <cell r="BF380">
            <v>6.2699999999999992E-2</v>
          </cell>
          <cell r="BG380">
            <v>5.7799999999999997E-2</v>
          </cell>
          <cell r="BH380">
            <v>2.0299999999999999E-2</v>
          </cell>
          <cell r="BI380">
            <v>2.0299999999999999E-2</v>
          </cell>
          <cell r="BJ380">
            <v>2.0299999999999999E-2</v>
          </cell>
          <cell r="BK380">
            <v>2.0299999999999999E-2</v>
          </cell>
          <cell r="BL380">
            <v>2.0299999999999999E-2</v>
          </cell>
          <cell r="BM380">
            <v>2.0299999999999999E-2</v>
          </cell>
          <cell r="BN380">
            <v>2.0299999999999999E-2</v>
          </cell>
          <cell r="BO380">
            <v>2.0299999999999999E-2</v>
          </cell>
          <cell r="BP380">
            <v>2.0299999999999999E-2</v>
          </cell>
          <cell r="BQ380">
            <v>2.0299999999999999E-2</v>
          </cell>
          <cell r="BR380">
            <v>2.0299999999999999E-2</v>
          </cell>
          <cell r="BS380">
            <v>2.0299999999999999E-2</v>
          </cell>
          <cell r="BT380" t="str">
            <v>CFE</v>
          </cell>
          <cell r="BU380" t="str">
            <v>INT</v>
          </cell>
          <cell r="BV380">
            <v>3327</v>
          </cell>
          <cell r="BX380">
            <v>3.8573822510444139E-2</v>
          </cell>
          <cell r="BZ380">
            <v>0</v>
          </cell>
          <cell r="CB380">
            <v>25.186567164179106</v>
          </cell>
          <cell r="CC380">
            <v>27</v>
          </cell>
          <cell r="CD380">
            <v>27</v>
          </cell>
          <cell r="CL380">
            <v>1.5390000000000001</v>
          </cell>
          <cell r="CM380">
            <v>1.5390000000000001</v>
          </cell>
          <cell r="CN380">
            <v>2019</v>
          </cell>
        </row>
        <row r="381">
          <cell r="A381">
            <v>1</v>
          </cell>
          <cell r="B381">
            <v>4</v>
          </cell>
          <cell r="D381">
            <v>2787</v>
          </cell>
          <cell r="F381" t="str">
            <v>Cerritos Colorados Fase II</v>
          </cell>
          <cell r="H381" t="str">
            <v>GEO</v>
          </cell>
          <cell r="I381">
            <v>27</v>
          </cell>
          <cell r="J381">
            <v>27</v>
          </cell>
          <cell r="K381" t="str">
            <v>Abr</v>
          </cell>
          <cell r="L381">
            <v>2021</v>
          </cell>
          <cell r="M381" t="str">
            <v>OCC</v>
          </cell>
          <cell r="N381" t="str">
            <v>GUADALAJA</v>
          </cell>
          <cell r="O381" t="str">
            <v>TER</v>
          </cell>
          <cell r="P381">
            <v>44287</v>
          </cell>
          <cell r="Q381">
            <v>1.5390000000000001</v>
          </cell>
          <cell r="R381">
            <v>0.54809999999999992</v>
          </cell>
          <cell r="S381">
            <v>25.422426177489555</v>
          </cell>
          <cell r="T381">
            <v>6.7164179104477598E-2</v>
          </cell>
          <cell r="V381" t="str">
            <v>S</v>
          </cell>
          <cell r="W381" t="str">
            <v>GUAD</v>
          </cell>
          <cell r="X381">
            <v>6.2699999999999992E-2</v>
          </cell>
          <cell r="Y381">
            <v>6.2699999999999992E-2</v>
          </cell>
          <cell r="Z381">
            <v>5.7799999999999997E-2</v>
          </cell>
          <cell r="AA381">
            <v>6.2699999999999992E-2</v>
          </cell>
          <cell r="AB381">
            <v>4.8000000000000001E-2</v>
          </cell>
          <cell r="AC381">
            <v>4.8000000000000001E-2</v>
          </cell>
          <cell r="AD381">
            <v>4.8000000000000001E-2</v>
          </cell>
          <cell r="AE381">
            <v>4.8000000000000001E-2</v>
          </cell>
          <cell r="AF381">
            <v>5.7799999999999997E-2</v>
          </cell>
          <cell r="AG381">
            <v>6.2699999999999992E-2</v>
          </cell>
          <cell r="AH381">
            <v>6.2699999999999992E-2</v>
          </cell>
          <cell r="AI381">
            <v>5.7799999999999997E-2</v>
          </cell>
          <cell r="AJ381">
            <v>2.0299999999999999E-2</v>
          </cell>
          <cell r="AK381">
            <v>2.0299999999999999E-2</v>
          </cell>
          <cell r="AL381">
            <v>2.0299999999999999E-2</v>
          </cell>
          <cell r="AM381">
            <v>2.0299999999999999E-2</v>
          </cell>
          <cell r="AN381">
            <v>2.0299999999999999E-2</v>
          </cell>
          <cell r="AO381">
            <v>2.0299999999999999E-2</v>
          </cell>
          <cell r="AP381">
            <v>2.0299999999999999E-2</v>
          </cell>
          <cell r="AQ381">
            <v>2.0299999999999999E-2</v>
          </cell>
          <cell r="AR381">
            <v>2.0299999999999999E-2</v>
          </cell>
          <cell r="AS381">
            <v>2.0299999999999999E-2</v>
          </cell>
          <cell r="AT381">
            <v>2.0299999999999999E-2</v>
          </cell>
          <cell r="AU381">
            <v>2.0299999999999999E-2</v>
          </cell>
          <cell r="AV381">
            <v>6.2699999999999992E-2</v>
          </cell>
          <cell r="AW381">
            <v>6.2699999999999992E-2</v>
          </cell>
          <cell r="AX381">
            <v>5.7799999999999997E-2</v>
          </cell>
          <cell r="AY381">
            <v>6.2699999999999992E-2</v>
          </cell>
          <cell r="AZ381">
            <v>4.8000000000000001E-2</v>
          </cell>
          <cell r="BA381">
            <v>4.8000000000000001E-2</v>
          </cell>
          <cell r="BB381">
            <v>4.8000000000000001E-2</v>
          </cell>
          <cell r="BC381">
            <v>4.8000000000000001E-2</v>
          </cell>
          <cell r="BD381">
            <v>5.7799999999999997E-2</v>
          </cell>
          <cell r="BE381">
            <v>6.2699999999999992E-2</v>
          </cell>
          <cell r="BF381">
            <v>6.2699999999999992E-2</v>
          </cell>
          <cell r="BG381">
            <v>5.7799999999999997E-2</v>
          </cell>
          <cell r="BH381">
            <v>2.0299999999999999E-2</v>
          </cell>
          <cell r="BI381">
            <v>2.0299999999999999E-2</v>
          </cell>
          <cell r="BJ381">
            <v>2.0299999999999999E-2</v>
          </cell>
          <cell r="BK381">
            <v>2.0299999999999999E-2</v>
          </cell>
          <cell r="BL381">
            <v>2.0299999999999999E-2</v>
          </cell>
          <cell r="BM381">
            <v>2.0299999999999999E-2</v>
          </cell>
          <cell r="BN381">
            <v>2.0299999999999999E-2</v>
          </cell>
          <cell r="BO381">
            <v>2.0299999999999999E-2</v>
          </cell>
          <cell r="BP381">
            <v>2.0299999999999999E-2</v>
          </cell>
          <cell r="BQ381">
            <v>2.0299999999999999E-2</v>
          </cell>
          <cell r="BR381">
            <v>2.0299999999999999E-2</v>
          </cell>
          <cell r="BS381">
            <v>2.0299999999999999E-2</v>
          </cell>
          <cell r="BT381" t="str">
            <v>CFE</v>
          </cell>
          <cell r="BU381" t="str">
            <v>INT</v>
          </cell>
          <cell r="BV381">
            <v>2787</v>
          </cell>
          <cell r="BX381">
            <v>3.8573822510444139E-2</v>
          </cell>
          <cell r="BZ381">
            <v>0</v>
          </cell>
          <cell r="CB381">
            <v>25.186567164179106</v>
          </cell>
          <cell r="CC381">
            <v>27</v>
          </cell>
          <cell r="CD381">
            <v>27</v>
          </cell>
          <cell r="CL381">
            <v>1.5390000000000001</v>
          </cell>
          <cell r="CM381">
            <v>1.5390000000000001</v>
          </cell>
          <cell r="CN381">
            <v>2021</v>
          </cell>
        </row>
        <row r="382">
          <cell r="A382">
            <v>1</v>
          </cell>
          <cell r="B382">
            <v>4</v>
          </cell>
          <cell r="D382">
            <v>2067</v>
          </cell>
          <cell r="F382" t="str">
            <v>Cerritos Colorados Fase III</v>
          </cell>
          <cell r="H382" t="str">
            <v>GEO</v>
          </cell>
          <cell r="I382">
            <v>27</v>
          </cell>
          <cell r="J382">
            <v>27</v>
          </cell>
          <cell r="K382" t="str">
            <v>Abr</v>
          </cell>
          <cell r="L382">
            <v>2023</v>
          </cell>
          <cell r="M382" t="str">
            <v>OCC</v>
          </cell>
          <cell r="N382" t="str">
            <v>GUADALAJA</v>
          </cell>
          <cell r="O382" t="str">
            <v>TER</v>
          </cell>
          <cell r="P382">
            <v>45017</v>
          </cell>
          <cell r="Q382">
            <v>1.5390000000000001</v>
          </cell>
          <cell r="R382">
            <v>0.54809999999999992</v>
          </cell>
          <cell r="S382">
            <v>25.422426177489555</v>
          </cell>
          <cell r="T382">
            <v>6.7164179104477598E-2</v>
          </cell>
          <cell r="V382" t="str">
            <v>S</v>
          </cell>
          <cell r="W382" t="str">
            <v>GUAD</v>
          </cell>
          <cell r="X382">
            <v>6.2699999999999992E-2</v>
          </cell>
          <cell r="Y382">
            <v>6.2699999999999992E-2</v>
          </cell>
          <cell r="Z382">
            <v>5.7799999999999997E-2</v>
          </cell>
          <cell r="AA382">
            <v>6.2699999999999992E-2</v>
          </cell>
          <cell r="AB382">
            <v>4.8000000000000001E-2</v>
          </cell>
          <cell r="AC382">
            <v>4.8000000000000001E-2</v>
          </cell>
          <cell r="AD382">
            <v>4.8000000000000001E-2</v>
          </cell>
          <cell r="AE382">
            <v>4.8000000000000001E-2</v>
          </cell>
          <cell r="AF382">
            <v>5.7799999999999997E-2</v>
          </cell>
          <cell r="AG382">
            <v>6.2699999999999992E-2</v>
          </cell>
          <cell r="AH382">
            <v>6.2699999999999992E-2</v>
          </cell>
          <cell r="AI382">
            <v>5.7799999999999997E-2</v>
          </cell>
          <cell r="AJ382">
            <v>2.0299999999999999E-2</v>
          </cell>
          <cell r="AK382">
            <v>2.0299999999999999E-2</v>
          </cell>
          <cell r="AL382">
            <v>2.0299999999999999E-2</v>
          </cell>
          <cell r="AM382">
            <v>2.0299999999999999E-2</v>
          </cell>
          <cell r="AN382">
            <v>2.0299999999999999E-2</v>
          </cell>
          <cell r="AO382">
            <v>2.0299999999999999E-2</v>
          </cell>
          <cell r="AP382">
            <v>2.0299999999999999E-2</v>
          </cell>
          <cell r="AQ382">
            <v>2.0299999999999999E-2</v>
          </cell>
          <cell r="AR382">
            <v>2.0299999999999999E-2</v>
          </cell>
          <cell r="AS382">
            <v>2.0299999999999999E-2</v>
          </cell>
          <cell r="AT382">
            <v>2.0299999999999999E-2</v>
          </cell>
          <cell r="AU382">
            <v>2.0299999999999999E-2</v>
          </cell>
          <cell r="AV382">
            <v>6.2699999999999992E-2</v>
          </cell>
          <cell r="AW382">
            <v>6.2699999999999992E-2</v>
          </cell>
          <cell r="AX382">
            <v>5.7799999999999997E-2</v>
          </cell>
          <cell r="AY382">
            <v>6.2699999999999992E-2</v>
          </cell>
          <cell r="AZ382">
            <v>4.8000000000000001E-2</v>
          </cell>
          <cell r="BA382">
            <v>4.8000000000000001E-2</v>
          </cell>
          <cell r="BB382">
            <v>4.8000000000000001E-2</v>
          </cell>
          <cell r="BC382">
            <v>4.8000000000000001E-2</v>
          </cell>
          <cell r="BD382">
            <v>5.7799999999999997E-2</v>
          </cell>
          <cell r="BE382">
            <v>6.2699999999999992E-2</v>
          </cell>
          <cell r="BF382">
            <v>6.2699999999999992E-2</v>
          </cell>
          <cell r="BG382">
            <v>5.7799999999999997E-2</v>
          </cell>
          <cell r="BH382">
            <v>2.0299999999999999E-2</v>
          </cell>
          <cell r="BI382">
            <v>2.0299999999999999E-2</v>
          </cell>
          <cell r="BJ382">
            <v>2.0299999999999999E-2</v>
          </cell>
          <cell r="BK382">
            <v>2.0299999999999999E-2</v>
          </cell>
          <cell r="BL382">
            <v>2.0299999999999999E-2</v>
          </cell>
          <cell r="BM382">
            <v>2.0299999999999999E-2</v>
          </cell>
          <cell r="BN382">
            <v>2.0299999999999999E-2</v>
          </cell>
          <cell r="BO382">
            <v>2.0299999999999999E-2</v>
          </cell>
          <cell r="BP382">
            <v>2.0299999999999999E-2</v>
          </cell>
          <cell r="BQ382">
            <v>2.0299999999999999E-2</v>
          </cell>
          <cell r="BR382">
            <v>2.0299999999999999E-2</v>
          </cell>
          <cell r="BS382">
            <v>2.0299999999999999E-2</v>
          </cell>
          <cell r="BT382" t="str">
            <v>CFE</v>
          </cell>
          <cell r="BU382" t="str">
            <v>INT</v>
          </cell>
          <cell r="BV382">
            <v>2067</v>
          </cell>
          <cell r="BX382">
            <v>3.8573822510444139E-2</v>
          </cell>
          <cell r="BZ382">
            <v>0</v>
          </cell>
          <cell r="CB382">
            <v>25.186567164179106</v>
          </cell>
          <cell r="CC382">
            <v>27</v>
          </cell>
          <cell r="CD382">
            <v>27</v>
          </cell>
          <cell r="CL382">
            <v>1.5390000000000001</v>
          </cell>
          <cell r="CM382">
            <v>1.5390000000000001</v>
          </cell>
          <cell r="CN382">
            <v>2023</v>
          </cell>
        </row>
        <row r="383">
          <cell r="Q383">
            <v>0</v>
          </cell>
          <cell r="BU383" t="str">
            <v>INT</v>
          </cell>
          <cell r="CL383">
            <v>0</v>
          </cell>
          <cell r="CM383">
            <v>0</v>
          </cell>
          <cell r="CN383">
            <v>0</v>
          </cell>
        </row>
        <row r="384">
          <cell r="Q384">
            <v>0</v>
          </cell>
          <cell r="BU384" t="str">
            <v>INT</v>
          </cell>
          <cell r="CL384">
            <v>0</v>
          </cell>
          <cell r="CM384">
            <v>0</v>
          </cell>
          <cell r="CN384">
            <v>0</v>
          </cell>
        </row>
        <row r="385">
          <cell r="A385">
            <v>1</v>
          </cell>
          <cell r="B385">
            <v>11</v>
          </cell>
          <cell r="D385">
            <v>4737</v>
          </cell>
          <cell r="F385" t="str">
            <v>Peq. Prod Solar (FV)    IV  11/</v>
          </cell>
          <cell r="H385" t="str">
            <v>SOLAR</v>
          </cell>
          <cell r="I385">
            <v>30</v>
          </cell>
          <cell r="J385">
            <v>30</v>
          </cell>
          <cell r="K385" t="str">
            <v>Nov</v>
          </cell>
          <cell r="L385">
            <v>2015</v>
          </cell>
          <cell r="M385" t="str">
            <v>NOR</v>
          </cell>
          <cell r="N385" t="str">
            <v>MOCHIS</v>
          </cell>
          <cell r="O385" t="str">
            <v>TER</v>
          </cell>
          <cell r="P385">
            <v>42309</v>
          </cell>
          <cell r="Q385">
            <v>0</v>
          </cell>
          <cell r="R385">
            <v>0</v>
          </cell>
          <cell r="S385">
            <v>30</v>
          </cell>
          <cell r="T385">
            <v>0</v>
          </cell>
          <cell r="V385" t="str">
            <v>N</v>
          </cell>
          <cell r="W385" t="str">
            <v>DURANGO</v>
          </cell>
          <cell r="X385">
            <v>0.99999000000000005</v>
          </cell>
          <cell r="Y385">
            <v>0.99999000000000005</v>
          </cell>
          <cell r="Z385">
            <v>0.99999000000000005</v>
          </cell>
          <cell r="AA385">
            <v>0.99999000000000005</v>
          </cell>
          <cell r="AB385">
            <v>0.99999000000000005</v>
          </cell>
          <cell r="AC385">
            <v>0.99999000000000005</v>
          </cell>
          <cell r="AD385">
            <v>0.99999000000000005</v>
          </cell>
          <cell r="AE385">
            <v>0.99999000000000005</v>
          </cell>
          <cell r="AF385">
            <v>0.99999000000000005</v>
          </cell>
          <cell r="AG385">
            <v>0.99999000000000005</v>
          </cell>
          <cell r="AH385">
            <v>0.99999000000000005</v>
          </cell>
          <cell r="AI385">
            <v>0.99999000000000005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0.99999000000000005</v>
          </cell>
          <cell r="AW385">
            <v>0.99999000000000005</v>
          </cell>
          <cell r="AX385">
            <v>0.99999000000000005</v>
          </cell>
          <cell r="AY385">
            <v>0.99999000000000005</v>
          </cell>
          <cell r="AZ385">
            <v>0.99999000000000005</v>
          </cell>
          <cell r="BA385">
            <v>0.99999000000000005</v>
          </cell>
          <cell r="BB385">
            <v>0.99999000000000005</v>
          </cell>
          <cell r="BC385">
            <v>0.99999000000000005</v>
          </cell>
          <cell r="BD385">
            <v>0.99999000000000005</v>
          </cell>
          <cell r="BE385">
            <v>0.99999000000000005</v>
          </cell>
          <cell r="BF385">
            <v>0.99999000000000005</v>
          </cell>
          <cell r="BG385">
            <v>0.99999000000000005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 t="str">
            <v>PEE</v>
          </cell>
          <cell r="BU385" t="str">
            <v>INT</v>
          </cell>
          <cell r="BV385">
            <v>4737</v>
          </cell>
          <cell r="BZ385">
            <v>12</v>
          </cell>
          <cell r="CB385">
            <v>30</v>
          </cell>
          <cell r="CC385">
            <v>30</v>
          </cell>
          <cell r="CD385">
            <v>30</v>
          </cell>
          <cell r="CL385">
            <v>0</v>
          </cell>
          <cell r="CM385">
            <v>0</v>
          </cell>
          <cell r="CN385">
            <v>2015</v>
          </cell>
        </row>
        <row r="386">
          <cell r="A386">
            <v>1</v>
          </cell>
          <cell r="B386">
            <v>11</v>
          </cell>
          <cell r="D386">
            <v>4737</v>
          </cell>
          <cell r="F386" t="str">
            <v>Peq. Prod Solar (FV)    V 11/</v>
          </cell>
          <cell r="H386" t="str">
            <v>SOLAR</v>
          </cell>
          <cell r="I386">
            <v>30</v>
          </cell>
          <cell r="J386">
            <v>30</v>
          </cell>
          <cell r="K386" t="str">
            <v>Nov</v>
          </cell>
          <cell r="L386">
            <v>2015</v>
          </cell>
          <cell r="M386" t="str">
            <v>NTE</v>
          </cell>
          <cell r="N386" t="str">
            <v>DURANGO</v>
          </cell>
          <cell r="O386" t="str">
            <v>TER</v>
          </cell>
          <cell r="P386">
            <v>42309</v>
          </cell>
          <cell r="Q386">
            <v>0</v>
          </cell>
          <cell r="R386">
            <v>0</v>
          </cell>
          <cell r="S386">
            <v>30</v>
          </cell>
          <cell r="T386">
            <v>0</v>
          </cell>
          <cell r="V386" t="str">
            <v>N</v>
          </cell>
          <cell r="W386" t="str">
            <v>DURANGO</v>
          </cell>
          <cell r="X386">
            <v>0.99999000000000005</v>
          </cell>
          <cell r="Y386">
            <v>0.99999000000000005</v>
          </cell>
          <cell r="Z386">
            <v>0.99999000000000005</v>
          </cell>
          <cell r="AA386">
            <v>0.99999000000000005</v>
          </cell>
          <cell r="AB386">
            <v>0.99999000000000005</v>
          </cell>
          <cell r="AC386">
            <v>0.99999000000000005</v>
          </cell>
          <cell r="AD386">
            <v>0.99999000000000005</v>
          </cell>
          <cell r="AE386">
            <v>0.99999000000000005</v>
          </cell>
          <cell r="AF386">
            <v>0.99999000000000005</v>
          </cell>
          <cell r="AG386">
            <v>0.99999000000000005</v>
          </cell>
          <cell r="AH386">
            <v>0.99999000000000005</v>
          </cell>
          <cell r="AI386">
            <v>0.99999000000000005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0.99999000000000005</v>
          </cell>
          <cell r="AW386">
            <v>0.99999000000000005</v>
          </cell>
          <cell r="AX386">
            <v>0.99999000000000005</v>
          </cell>
          <cell r="AY386">
            <v>0.99999000000000005</v>
          </cell>
          <cell r="AZ386">
            <v>0.99999000000000005</v>
          </cell>
          <cell r="BA386">
            <v>0.99999000000000005</v>
          </cell>
          <cell r="BB386">
            <v>0.99999000000000005</v>
          </cell>
          <cell r="BC386">
            <v>0.99999000000000005</v>
          </cell>
          <cell r="BD386">
            <v>0.99999000000000005</v>
          </cell>
          <cell r="BE386">
            <v>0.99999000000000005</v>
          </cell>
          <cell r="BF386">
            <v>0.99999000000000005</v>
          </cell>
          <cell r="BG386">
            <v>0.99999000000000005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 t="str">
            <v>PEE</v>
          </cell>
          <cell r="BU386" t="str">
            <v>INT</v>
          </cell>
          <cell r="BV386">
            <v>4737</v>
          </cell>
          <cell r="BZ386">
            <v>12</v>
          </cell>
          <cell r="CB386">
            <v>30</v>
          </cell>
          <cell r="CC386">
            <v>30</v>
          </cell>
          <cell r="CD386">
            <v>30</v>
          </cell>
          <cell r="CL386">
            <v>0</v>
          </cell>
          <cell r="CM386">
            <v>0</v>
          </cell>
          <cell r="CN386">
            <v>2015</v>
          </cell>
        </row>
        <row r="387">
          <cell r="A387">
            <v>1</v>
          </cell>
          <cell r="B387">
            <v>4</v>
          </cell>
          <cell r="D387">
            <v>4587</v>
          </cell>
          <cell r="F387" t="str">
            <v>Peq. Prod Solar (FV)    VI 11/</v>
          </cell>
          <cell r="H387" t="str">
            <v>SOLAR</v>
          </cell>
          <cell r="I387">
            <v>30</v>
          </cell>
          <cell r="J387">
            <v>30</v>
          </cell>
          <cell r="K387" t="str">
            <v>Abr</v>
          </cell>
          <cell r="L387">
            <v>2016</v>
          </cell>
          <cell r="M387" t="str">
            <v>NTE</v>
          </cell>
          <cell r="N387" t="str">
            <v>LAGUNA</v>
          </cell>
          <cell r="O387" t="str">
            <v>TER</v>
          </cell>
          <cell r="P387">
            <v>42461</v>
          </cell>
          <cell r="Q387">
            <v>0</v>
          </cell>
          <cell r="R387">
            <v>0</v>
          </cell>
          <cell r="S387">
            <v>30</v>
          </cell>
          <cell r="T387">
            <v>0</v>
          </cell>
          <cell r="V387" t="str">
            <v>N</v>
          </cell>
          <cell r="W387" t="str">
            <v>DURANGO</v>
          </cell>
          <cell r="X387">
            <v>0.99999000000000005</v>
          </cell>
          <cell r="Y387">
            <v>0.99999000000000005</v>
          </cell>
          <cell r="Z387">
            <v>0.99999000000000005</v>
          </cell>
          <cell r="AA387">
            <v>0.99999000000000005</v>
          </cell>
          <cell r="AB387">
            <v>0.99999000000000005</v>
          </cell>
          <cell r="AC387">
            <v>0.99999000000000005</v>
          </cell>
          <cell r="AD387">
            <v>0.99999000000000005</v>
          </cell>
          <cell r="AE387">
            <v>0.99999000000000005</v>
          </cell>
          <cell r="AF387">
            <v>0.99999000000000005</v>
          </cell>
          <cell r="AG387">
            <v>0.99999000000000005</v>
          </cell>
          <cell r="AH387">
            <v>0.99999000000000005</v>
          </cell>
          <cell r="AI387">
            <v>0.99999000000000005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0.99999000000000005</v>
          </cell>
          <cell r="AW387">
            <v>0.99999000000000005</v>
          </cell>
          <cell r="AX387">
            <v>0.99999000000000005</v>
          </cell>
          <cell r="AY387">
            <v>0.99999000000000005</v>
          </cell>
          <cell r="AZ387">
            <v>0.99999000000000005</v>
          </cell>
          <cell r="BA387">
            <v>0.99999000000000005</v>
          </cell>
          <cell r="BB387">
            <v>0.99999000000000005</v>
          </cell>
          <cell r="BC387">
            <v>0.99999000000000005</v>
          </cell>
          <cell r="BD387">
            <v>0.99999000000000005</v>
          </cell>
          <cell r="BE387">
            <v>0.99999000000000005</v>
          </cell>
          <cell r="BF387">
            <v>0.99999000000000005</v>
          </cell>
          <cell r="BG387">
            <v>0.99999000000000005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 t="str">
            <v>PEE</v>
          </cell>
          <cell r="BU387" t="str">
            <v>INT</v>
          </cell>
          <cell r="BV387">
            <v>4587</v>
          </cell>
          <cell r="BZ387">
            <v>12</v>
          </cell>
          <cell r="CB387">
            <v>30</v>
          </cell>
          <cell r="CC387">
            <v>30</v>
          </cell>
          <cell r="CD387">
            <v>30</v>
          </cell>
          <cell r="CL387">
            <v>0</v>
          </cell>
          <cell r="CM387">
            <v>0</v>
          </cell>
          <cell r="CN387">
            <v>2016</v>
          </cell>
        </row>
        <row r="388">
          <cell r="A388">
            <v>1</v>
          </cell>
          <cell r="B388">
            <v>4</v>
          </cell>
          <cell r="D388">
            <v>4587</v>
          </cell>
          <cell r="F388" t="str">
            <v>Peq. Prod Solar (FV)    VII 11/</v>
          </cell>
          <cell r="H388" t="str">
            <v>SOLAR</v>
          </cell>
          <cell r="I388">
            <v>30</v>
          </cell>
          <cell r="J388">
            <v>30</v>
          </cell>
          <cell r="K388" t="str">
            <v>Abr</v>
          </cell>
          <cell r="L388">
            <v>2016</v>
          </cell>
          <cell r="M388" t="str">
            <v>NTE</v>
          </cell>
          <cell r="N388" t="str">
            <v>CHIHUAHUA</v>
          </cell>
          <cell r="O388" t="str">
            <v>TER</v>
          </cell>
          <cell r="P388">
            <v>42461</v>
          </cell>
          <cell r="Q388">
            <v>0</v>
          </cell>
          <cell r="R388">
            <v>0</v>
          </cell>
          <cell r="S388">
            <v>30</v>
          </cell>
          <cell r="T388">
            <v>0</v>
          </cell>
          <cell r="V388" t="str">
            <v>N</v>
          </cell>
          <cell r="W388" t="str">
            <v>DURANGO</v>
          </cell>
          <cell r="X388">
            <v>0.99999000000000005</v>
          </cell>
          <cell r="Y388">
            <v>0.99999000000000005</v>
          </cell>
          <cell r="Z388">
            <v>0.99999000000000005</v>
          </cell>
          <cell r="AA388">
            <v>0.99999000000000005</v>
          </cell>
          <cell r="AB388">
            <v>0.99999000000000005</v>
          </cell>
          <cell r="AC388">
            <v>0.99999000000000005</v>
          </cell>
          <cell r="AD388">
            <v>0.99999000000000005</v>
          </cell>
          <cell r="AE388">
            <v>0.99999000000000005</v>
          </cell>
          <cell r="AF388">
            <v>0.99999000000000005</v>
          </cell>
          <cell r="AG388">
            <v>0.99999000000000005</v>
          </cell>
          <cell r="AH388">
            <v>0.99999000000000005</v>
          </cell>
          <cell r="AI388">
            <v>0.99999000000000005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0.99999000000000005</v>
          </cell>
          <cell r="AW388">
            <v>0.99999000000000005</v>
          </cell>
          <cell r="AX388">
            <v>0.99999000000000005</v>
          </cell>
          <cell r="AY388">
            <v>0.99999000000000005</v>
          </cell>
          <cell r="AZ388">
            <v>0.99999000000000005</v>
          </cell>
          <cell r="BA388">
            <v>0.99999000000000005</v>
          </cell>
          <cell r="BB388">
            <v>0.99999000000000005</v>
          </cell>
          <cell r="BC388">
            <v>0.99999000000000005</v>
          </cell>
          <cell r="BD388">
            <v>0.99999000000000005</v>
          </cell>
          <cell r="BE388">
            <v>0.99999000000000005</v>
          </cell>
          <cell r="BF388">
            <v>0.99999000000000005</v>
          </cell>
          <cell r="BG388">
            <v>0.99999000000000005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 t="str">
            <v>PEE</v>
          </cell>
          <cell r="BU388" t="str">
            <v>INT</v>
          </cell>
          <cell r="BV388">
            <v>4587</v>
          </cell>
          <cell r="BZ388">
            <v>12</v>
          </cell>
          <cell r="CB388">
            <v>30</v>
          </cell>
          <cell r="CC388">
            <v>30</v>
          </cell>
          <cell r="CD388">
            <v>30</v>
          </cell>
          <cell r="CL388">
            <v>0</v>
          </cell>
          <cell r="CM388">
            <v>0</v>
          </cell>
          <cell r="CN388">
            <v>2016</v>
          </cell>
        </row>
        <row r="389">
          <cell r="A389">
            <v>1</v>
          </cell>
          <cell r="B389">
            <v>4</v>
          </cell>
          <cell r="D389">
            <v>4587</v>
          </cell>
          <cell r="F389" t="str">
            <v>Peq. Prod Solar (FV)    VIII 11/</v>
          </cell>
          <cell r="H389" t="str">
            <v>SOLAR</v>
          </cell>
          <cell r="I389">
            <v>30</v>
          </cell>
          <cell r="J389">
            <v>30</v>
          </cell>
          <cell r="K389" t="str">
            <v>Abr</v>
          </cell>
          <cell r="L389">
            <v>2016</v>
          </cell>
          <cell r="M389" t="str">
            <v>NOR</v>
          </cell>
          <cell r="N389" t="str">
            <v>HERMOSILL</v>
          </cell>
          <cell r="O389" t="str">
            <v>TER</v>
          </cell>
          <cell r="P389">
            <v>42461</v>
          </cell>
          <cell r="Q389">
            <v>0</v>
          </cell>
          <cell r="R389">
            <v>0</v>
          </cell>
          <cell r="S389">
            <v>30</v>
          </cell>
          <cell r="T389">
            <v>0</v>
          </cell>
          <cell r="V389" t="str">
            <v>N</v>
          </cell>
          <cell r="W389" t="str">
            <v>DURANGO</v>
          </cell>
          <cell r="X389">
            <v>0.99999000000000005</v>
          </cell>
          <cell r="Y389">
            <v>0.99999000000000005</v>
          </cell>
          <cell r="Z389">
            <v>0.99999000000000005</v>
          </cell>
          <cell r="AA389">
            <v>0.99999000000000005</v>
          </cell>
          <cell r="AB389">
            <v>0.99999000000000005</v>
          </cell>
          <cell r="AC389">
            <v>0.99999000000000005</v>
          </cell>
          <cell r="AD389">
            <v>0.99999000000000005</v>
          </cell>
          <cell r="AE389">
            <v>0.99999000000000005</v>
          </cell>
          <cell r="AF389">
            <v>0.99999000000000005</v>
          </cell>
          <cell r="AG389">
            <v>0.99999000000000005</v>
          </cell>
          <cell r="AH389">
            <v>0.99999000000000005</v>
          </cell>
          <cell r="AI389">
            <v>0.99999000000000005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0.99999000000000005</v>
          </cell>
          <cell r="AW389">
            <v>0.99999000000000005</v>
          </cell>
          <cell r="AX389">
            <v>0.99999000000000005</v>
          </cell>
          <cell r="AY389">
            <v>0.99999000000000005</v>
          </cell>
          <cell r="AZ389">
            <v>0.99999000000000005</v>
          </cell>
          <cell r="BA389">
            <v>0.99999000000000005</v>
          </cell>
          <cell r="BB389">
            <v>0.99999000000000005</v>
          </cell>
          <cell r="BC389">
            <v>0.99999000000000005</v>
          </cell>
          <cell r="BD389">
            <v>0.99999000000000005</v>
          </cell>
          <cell r="BE389">
            <v>0.99999000000000005</v>
          </cell>
          <cell r="BF389">
            <v>0.99999000000000005</v>
          </cell>
          <cell r="BG389">
            <v>0.99999000000000005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 t="str">
            <v>PEE</v>
          </cell>
          <cell r="BU389" t="str">
            <v>INT</v>
          </cell>
          <cell r="BV389">
            <v>4587</v>
          </cell>
          <cell r="BZ389">
            <v>12</v>
          </cell>
          <cell r="CB389">
            <v>30</v>
          </cell>
          <cell r="CC389">
            <v>30</v>
          </cell>
          <cell r="CD389">
            <v>30</v>
          </cell>
          <cell r="CL389">
            <v>0</v>
          </cell>
          <cell r="CM389">
            <v>0</v>
          </cell>
          <cell r="CN389">
            <v>2016</v>
          </cell>
        </row>
        <row r="390">
          <cell r="A390">
            <v>1</v>
          </cell>
          <cell r="B390">
            <v>4</v>
          </cell>
          <cell r="D390">
            <v>4227</v>
          </cell>
          <cell r="F390" t="str">
            <v>Peq. Prod Solar (FV)    IX 11/</v>
          </cell>
          <cell r="H390" t="str">
            <v>SOLAR</v>
          </cell>
          <cell r="I390">
            <v>30</v>
          </cell>
          <cell r="J390">
            <v>30</v>
          </cell>
          <cell r="K390" t="str">
            <v>Abr</v>
          </cell>
          <cell r="L390">
            <v>2017</v>
          </cell>
          <cell r="M390" t="str">
            <v>NTE</v>
          </cell>
          <cell r="N390" t="str">
            <v>DURANGO</v>
          </cell>
          <cell r="O390" t="str">
            <v>TER</v>
          </cell>
          <cell r="P390">
            <v>42826</v>
          </cell>
          <cell r="Q390">
            <v>0</v>
          </cell>
          <cell r="R390">
            <v>0</v>
          </cell>
          <cell r="S390">
            <v>30</v>
          </cell>
          <cell r="T390">
            <v>0</v>
          </cell>
          <cell r="V390" t="str">
            <v>N</v>
          </cell>
          <cell r="W390" t="str">
            <v>DURANGO</v>
          </cell>
          <cell r="X390">
            <v>0.99999000000000005</v>
          </cell>
          <cell r="Y390">
            <v>0.99999000000000005</v>
          </cell>
          <cell r="Z390">
            <v>0.99999000000000005</v>
          </cell>
          <cell r="AA390">
            <v>0.99999000000000005</v>
          </cell>
          <cell r="AB390">
            <v>0.99999000000000005</v>
          </cell>
          <cell r="AC390">
            <v>0.99999000000000005</v>
          </cell>
          <cell r="AD390">
            <v>0.99999000000000005</v>
          </cell>
          <cell r="AE390">
            <v>0.99999000000000005</v>
          </cell>
          <cell r="AF390">
            <v>0.99999000000000005</v>
          </cell>
          <cell r="AG390">
            <v>0.99999000000000005</v>
          </cell>
          <cell r="AH390">
            <v>0.99999000000000005</v>
          </cell>
          <cell r="AI390">
            <v>0.99999000000000005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0.99999000000000005</v>
          </cell>
          <cell r="AW390">
            <v>0.99999000000000005</v>
          </cell>
          <cell r="AX390">
            <v>0.99999000000000005</v>
          </cell>
          <cell r="AY390">
            <v>0.99999000000000005</v>
          </cell>
          <cell r="AZ390">
            <v>0.99999000000000005</v>
          </cell>
          <cell r="BA390">
            <v>0.99999000000000005</v>
          </cell>
          <cell r="BB390">
            <v>0.99999000000000005</v>
          </cell>
          <cell r="BC390">
            <v>0.99999000000000005</v>
          </cell>
          <cell r="BD390">
            <v>0.99999000000000005</v>
          </cell>
          <cell r="BE390">
            <v>0.99999000000000005</v>
          </cell>
          <cell r="BF390">
            <v>0.99999000000000005</v>
          </cell>
          <cell r="BG390">
            <v>0.99999000000000005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 t="str">
            <v>PEE</v>
          </cell>
          <cell r="BU390" t="str">
            <v>INT</v>
          </cell>
          <cell r="BV390">
            <v>4227</v>
          </cell>
          <cell r="BZ390">
            <v>12</v>
          </cell>
          <cell r="CB390">
            <v>30</v>
          </cell>
          <cell r="CC390">
            <v>30</v>
          </cell>
          <cell r="CD390">
            <v>30</v>
          </cell>
          <cell r="CL390">
            <v>0</v>
          </cell>
          <cell r="CM390">
            <v>0</v>
          </cell>
          <cell r="CN390">
            <v>2017</v>
          </cell>
        </row>
        <row r="391">
          <cell r="A391">
            <v>1</v>
          </cell>
          <cell r="B391">
            <v>4</v>
          </cell>
          <cell r="D391">
            <v>4227</v>
          </cell>
          <cell r="F391" t="str">
            <v>Peq. Prod Solar (FV)    X 11/</v>
          </cell>
          <cell r="H391" t="str">
            <v>SOLAR</v>
          </cell>
          <cell r="I391">
            <v>30</v>
          </cell>
          <cell r="J391">
            <v>30</v>
          </cell>
          <cell r="K391" t="str">
            <v>Abr</v>
          </cell>
          <cell r="L391">
            <v>2017</v>
          </cell>
          <cell r="M391" t="str">
            <v>NTE</v>
          </cell>
          <cell r="N391" t="str">
            <v>CHIHUAHUA</v>
          </cell>
          <cell r="O391" t="str">
            <v>TER</v>
          </cell>
          <cell r="P391">
            <v>42826</v>
          </cell>
          <cell r="Q391">
            <v>0</v>
          </cell>
          <cell r="R391">
            <v>0</v>
          </cell>
          <cell r="S391">
            <v>30</v>
          </cell>
          <cell r="T391">
            <v>0</v>
          </cell>
          <cell r="V391" t="str">
            <v>N</v>
          </cell>
          <cell r="W391" t="str">
            <v>DURANGO</v>
          </cell>
          <cell r="X391">
            <v>0.99999000000000005</v>
          </cell>
          <cell r="Y391">
            <v>0.99999000000000005</v>
          </cell>
          <cell r="Z391">
            <v>0.99999000000000005</v>
          </cell>
          <cell r="AA391">
            <v>0.99999000000000005</v>
          </cell>
          <cell r="AB391">
            <v>0.99999000000000005</v>
          </cell>
          <cell r="AC391">
            <v>0.99999000000000005</v>
          </cell>
          <cell r="AD391">
            <v>0.99999000000000005</v>
          </cell>
          <cell r="AE391">
            <v>0.99999000000000005</v>
          </cell>
          <cell r="AF391">
            <v>0.99999000000000005</v>
          </cell>
          <cell r="AG391">
            <v>0.99999000000000005</v>
          </cell>
          <cell r="AH391">
            <v>0.99999000000000005</v>
          </cell>
          <cell r="AI391">
            <v>0.99999000000000005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0.99999000000000005</v>
          </cell>
          <cell r="AW391">
            <v>0.99999000000000005</v>
          </cell>
          <cell r="AX391">
            <v>0.99999000000000005</v>
          </cell>
          <cell r="AY391">
            <v>0.99999000000000005</v>
          </cell>
          <cell r="AZ391">
            <v>0.99999000000000005</v>
          </cell>
          <cell r="BA391">
            <v>0.99999000000000005</v>
          </cell>
          <cell r="BB391">
            <v>0.99999000000000005</v>
          </cell>
          <cell r="BC391">
            <v>0.99999000000000005</v>
          </cell>
          <cell r="BD391">
            <v>0.99999000000000005</v>
          </cell>
          <cell r="BE391">
            <v>0.99999000000000005</v>
          </cell>
          <cell r="BF391">
            <v>0.99999000000000005</v>
          </cell>
          <cell r="BG391">
            <v>0.99999000000000005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 t="str">
            <v>PEE</v>
          </cell>
          <cell r="BU391" t="str">
            <v>INT</v>
          </cell>
          <cell r="BV391">
            <v>4227</v>
          </cell>
          <cell r="BZ391">
            <v>12</v>
          </cell>
          <cell r="CB391">
            <v>30</v>
          </cell>
          <cell r="CC391">
            <v>30</v>
          </cell>
          <cell r="CD391">
            <v>30</v>
          </cell>
          <cell r="CL391">
            <v>0</v>
          </cell>
          <cell r="CM391">
            <v>0</v>
          </cell>
          <cell r="CN391">
            <v>2017</v>
          </cell>
        </row>
        <row r="392">
          <cell r="A392">
            <v>1</v>
          </cell>
          <cell r="B392">
            <v>4</v>
          </cell>
          <cell r="D392">
            <v>3867</v>
          </cell>
          <cell r="F392" t="str">
            <v>Peq. Prod Solar (FV)    XI 11/</v>
          </cell>
          <cell r="H392" t="str">
            <v>SOLAR</v>
          </cell>
          <cell r="I392">
            <v>30</v>
          </cell>
          <cell r="J392">
            <v>30</v>
          </cell>
          <cell r="K392" t="str">
            <v>Abr</v>
          </cell>
          <cell r="L392">
            <v>2018</v>
          </cell>
          <cell r="M392" t="str">
            <v>NOR</v>
          </cell>
          <cell r="N392" t="str">
            <v>HERMOSILL</v>
          </cell>
          <cell r="O392" t="str">
            <v>TER</v>
          </cell>
          <cell r="P392">
            <v>43191</v>
          </cell>
          <cell r="Q392">
            <v>0</v>
          </cell>
          <cell r="R392">
            <v>0</v>
          </cell>
          <cell r="S392">
            <v>30</v>
          </cell>
          <cell r="T392">
            <v>0</v>
          </cell>
          <cell r="V392" t="str">
            <v>N</v>
          </cell>
          <cell r="W392" t="str">
            <v>DURANGO</v>
          </cell>
          <cell r="X392">
            <v>0.99999000000000005</v>
          </cell>
          <cell r="Y392">
            <v>0.99999000000000005</v>
          </cell>
          <cell r="Z392">
            <v>0.99999000000000005</v>
          </cell>
          <cell r="AA392">
            <v>0.99999000000000005</v>
          </cell>
          <cell r="AB392">
            <v>0.99999000000000005</v>
          </cell>
          <cell r="AC392">
            <v>0.99999000000000005</v>
          </cell>
          <cell r="AD392">
            <v>0.99999000000000005</v>
          </cell>
          <cell r="AE392">
            <v>0.99999000000000005</v>
          </cell>
          <cell r="AF392">
            <v>0.99999000000000005</v>
          </cell>
          <cell r="AG392">
            <v>0.99999000000000005</v>
          </cell>
          <cell r="AH392">
            <v>0.99999000000000005</v>
          </cell>
          <cell r="AI392">
            <v>0.99999000000000005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0.99999000000000005</v>
          </cell>
          <cell r="AW392">
            <v>0.99999000000000005</v>
          </cell>
          <cell r="AX392">
            <v>0.99999000000000005</v>
          </cell>
          <cell r="AY392">
            <v>0.99999000000000005</v>
          </cell>
          <cell r="AZ392">
            <v>0.99999000000000005</v>
          </cell>
          <cell r="BA392">
            <v>0.99999000000000005</v>
          </cell>
          <cell r="BB392">
            <v>0.99999000000000005</v>
          </cell>
          <cell r="BC392">
            <v>0.99999000000000005</v>
          </cell>
          <cell r="BD392">
            <v>0.99999000000000005</v>
          </cell>
          <cell r="BE392">
            <v>0.99999000000000005</v>
          </cell>
          <cell r="BF392">
            <v>0.99999000000000005</v>
          </cell>
          <cell r="BG392">
            <v>0.99999000000000005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 t="str">
            <v>PEE</v>
          </cell>
          <cell r="BU392" t="str">
            <v>INT</v>
          </cell>
          <cell r="BV392">
            <v>3867</v>
          </cell>
          <cell r="BZ392">
            <v>12</v>
          </cell>
          <cell r="CB392">
            <v>30</v>
          </cell>
          <cell r="CC392">
            <v>30</v>
          </cell>
          <cell r="CD392">
            <v>30</v>
          </cell>
          <cell r="CL392">
            <v>0</v>
          </cell>
          <cell r="CM392">
            <v>0</v>
          </cell>
          <cell r="CN392">
            <v>2018</v>
          </cell>
        </row>
        <row r="393">
          <cell r="A393">
            <v>1</v>
          </cell>
          <cell r="B393">
            <v>4</v>
          </cell>
          <cell r="D393">
            <v>3867</v>
          </cell>
          <cell r="F393" t="str">
            <v>Peq. Prod Solar (FV)    XII 11/</v>
          </cell>
          <cell r="H393" t="str">
            <v>SOLAR</v>
          </cell>
          <cell r="I393">
            <v>30</v>
          </cell>
          <cell r="J393">
            <v>30</v>
          </cell>
          <cell r="K393" t="str">
            <v>Abr</v>
          </cell>
          <cell r="L393">
            <v>2018</v>
          </cell>
          <cell r="M393" t="str">
            <v>OCC</v>
          </cell>
          <cell r="N393" t="str">
            <v>AGUASCAL</v>
          </cell>
          <cell r="O393" t="str">
            <v>TER</v>
          </cell>
          <cell r="P393">
            <v>43191</v>
          </cell>
          <cell r="Q393">
            <v>0</v>
          </cell>
          <cell r="R393">
            <v>0</v>
          </cell>
          <cell r="S393">
            <v>30</v>
          </cell>
          <cell r="T393">
            <v>0</v>
          </cell>
          <cell r="V393" t="str">
            <v>N</v>
          </cell>
          <cell r="W393" t="str">
            <v>DURANGO</v>
          </cell>
          <cell r="X393">
            <v>0.99999000000000005</v>
          </cell>
          <cell r="Y393">
            <v>0.99999000000000005</v>
          </cell>
          <cell r="Z393">
            <v>0.99999000000000005</v>
          </cell>
          <cell r="AA393">
            <v>0.99999000000000005</v>
          </cell>
          <cell r="AB393">
            <v>0.99999000000000005</v>
          </cell>
          <cell r="AC393">
            <v>0.99999000000000005</v>
          </cell>
          <cell r="AD393">
            <v>0.99999000000000005</v>
          </cell>
          <cell r="AE393">
            <v>0.99999000000000005</v>
          </cell>
          <cell r="AF393">
            <v>0.99999000000000005</v>
          </cell>
          <cell r="AG393">
            <v>0.99999000000000005</v>
          </cell>
          <cell r="AH393">
            <v>0.99999000000000005</v>
          </cell>
          <cell r="AI393">
            <v>0.99999000000000005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0.99999000000000005</v>
          </cell>
          <cell r="AW393">
            <v>0.99999000000000005</v>
          </cell>
          <cell r="AX393">
            <v>0.99999000000000005</v>
          </cell>
          <cell r="AY393">
            <v>0.99999000000000005</v>
          </cell>
          <cell r="AZ393">
            <v>0.99999000000000005</v>
          </cell>
          <cell r="BA393">
            <v>0.99999000000000005</v>
          </cell>
          <cell r="BB393">
            <v>0.99999000000000005</v>
          </cell>
          <cell r="BC393">
            <v>0.99999000000000005</v>
          </cell>
          <cell r="BD393">
            <v>0.99999000000000005</v>
          </cell>
          <cell r="BE393">
            <v>0.99999000000000005</v>
          </cell>
          <cell r="BF393">
            <v>0.99999000000000005</v>
          </cell>
          <cell r="BG393">
            <v>0.99999000000000005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 t="str">
            <v>PEE</v>
          </cell>
          <cell r="BU393" t="str">
            <v>INT</v>
          </cell>
          <cell r="BV393">
            <v>3867</v>
          </cell>
          <cell r="BZ393">
            <v>12</v>
          </cell>
          <cell r="CB393">
            <v>30</v>
          </cell>
          <cell r="CC393">
            <v>30</v>
          </cell>
          <cell r="CD393">
            <v>30</v>
          </cell>
          <cell r="CL393">
            <v>0</v>
          </cell>
          <cell r="CM393">
            <v>0</v>
          </cell>
          <cell r="CN393">
            <v>2018</v>
          </cell>
        </row>
        <row r="394">
          <cell r="A394">
            <v>1</v>
          </cell>
          <cell r="B394">
            <v>4</v>
          </cell>
          <cell r="D394">
            <v>3867</v>
          </cell>
          <cell r="F394" t="str">
            <v>Peq. Prod Solar (FV)    XIII 11/</v>
          </cell>
          <cell r="H394" t="str">
            <v>SOLAR</v>
          </cell>
          <cell r="I394">
            <v>30</v>
          </cell>
          <cell r="J394">
            <v>30</v>
          </cell>
          <cell r="K394" t="str">
            <v>Abr</v>
          </cell>
          <cell r="L394">
            <v>2018</v>
          </cell>
          <cell r="M394" t="str">
            <v>PEN</v>
          </cell>
          <cell r="N394" t="str">
            <v>MERIDA</v>
          </cell>
          <cell r="O394" t="str">
            <v>TER</v>
          </cell>
          <cell r="P394">
            <v>43191</v>
          </cell>
          <cell r="Q394">
            <v>0</v>
          </cell>
          <cell r="R394">
            <v>0</v>
          </cell>
          <cell r="S394">
            <v>30</v>
          </cell>
          <cell r="T394">
            <v>0</v>
          </cell>
          <cell r="V394" t="str">
            <v>N</v>
          </cell>
          <cell r="W394" t="str">
            <v>DURANGO</v>
          </cell>
          <cell r="X394">
            <v>0.99999000000000005</v>
          </cell>
          <cell r="Y394">
            <v>0.99999000000000005</v>
          </cell>
          <cell r="Z394">
            <v>0.99999000000000005</v>
          </cell>
          <cell r="AA394">
            <v>0.99999000000000005</v>
          </cell>
          <cell r="AB394">
            <v>0.99999000000000005</v>
          </cell>
          <cell r="AC394">
            <v>0.99999000000000005</v>
          </cell>
          <cell r="AD394">
            <v>0.99999000000000005</v>
          </cell>
          <cell r="AE394">
            <v>0.99999000000000005</v>
          </cell>
          <cell r="AF394">
            <v>0.99999000000000005</v>
          </cell>
          <cell r="AG394">
            <v>0.99999000000000005</v>
          </cell>
          <cell r="AH394">
            <v>0.99999000000000005</v>
          </cell>
          <cell r="AI394">
            <v>0.99999000000000005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0.99999000000000005</v>
          </cell>
          <cell r="AW394">
            <v>0.99999000000000005</v>
          </cell>
          <cell r="AX394">
            <v>0.99999000000000005</v>
          </cell>
          <cell r="AY394">
            <v>0.99999000000000005</v>
          </cell>
          <cell r="AZ394">
            <v>0.99999000000000005</v>
          </cell>
          <cell r="BA394">
            <v>0.99999000000000005</v>
          </cell>
          <cell r="BB394">
            <v>0.99999000000000005</v>
          </cell>
          <cell r="BC394">
            <v>0.99999000000000005</v>
          </cell>
          <cell r="BD394">
            <v>0.99999000000000005</v>
          </cell>
          <cell r="BE394">
            <v>0.99999000000000005</v>
          </cell>
          <cell r="BF394">
            <v>0.99999000000000005</v>
          </cell>
          <cell r="BG394">
            <v>0.99999000000000005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 t="str">
            <v>PEE</v>
          </cell>
          <cell r="BU394" t="str">
            <v>INT</v>
          </cell>
          <cell r="BV394">
            <v>3867</v>
          </cell>
          <cell r="BZ394">
            <v>12</v>
          </cell>
          <cell r="CB394">
            <v>30</v>
          </cell>
          <cell r="CC394">
            <v>30</v>
          </cell>
          <cell r="CD394">
            <v>30</v>
          </cell>
          <cell r="CL394">
            <v>0</v>
          </cell>
          <cell r="CM394">
            <v>0</v>
          </cell>
          <cell r="CN394">
            <v>2018</v>
          </cell>
        </row>
        <row r="395">
          <cell r="Q395">
            <v>0</v>
          </cell>
          <cell r="BU395" t="str">
            <v>INT</v>
          </cell>
          <cell r="CL395">
            <v>0</v>
          </cell>
          <cell r="CM395">
            <v>0</v>
          </cell>
          <cell r="CN395">
            <v>0</v>
          </cell>
        </row>
        <row r="396">
          <cell r="Q396">
            <v>0</v>
          </cell>
          <cell r="BU396" t="str">
            <v>INT</v>
          </cell>
          <cell r="CL396">
            <v>0</v>
          </cell>
          <cell r="CM396">
            <v>0</v>
          </cell>
          <cell r="CN396">
            <v>0</v>
          </cell>
        </row>
        <row r="397">
          <cell r="Q397">
            <v>0</v>
          </cell>
          <cell r="BU397" t="str">
            <v>INT</v>
          </cell>
          <cell r="CL397">
            <v>0</v>
          </cell>
          <cell r="CM397">
            <v>0</v>
          </cell>
          <cell r="CN397">
            <v>0</v>
          </cell>
        </row>
        <row r="398">
          <cell r="Q398">
            <v>0</v>
          </cell>
          <cell r="BU398" t="str">
            <v>INT</v>
          </cell>
          <cell r="CL398">
            <v>0</v>
          </cell>
          <cell r="CM398">
            <v>0</v>
          </cell>
          <cell r="CN398">
            <v>0</v>
          </cell>
        </row>
        <row r="399">
          <cell r="Q399">
            <v>0</v>
          </cell>
          <cell r="BU399" t="str">
            <v>INT</v>
          </cell>
          <cell r="CL399">
            <v>0</v>
          </cell>
          <cell r="CM399">
            <v>0</v>
          </cell>
          <cell r="CN399">
            <v>0</v>
          </cell>
        </row>
        <row r="400">
          <cell r="Q400">
            <v>0</v>
          </cell>
          <cell r="BU400" t="str">
            <v>INT</v>
          </cell>
          <cell r="CL400">
            <v>0</v>
          </cell>
          <cell r="CM400">
            <v>0</v>
          </cell>
          <cell r="CN400">
            <v>0</v>
          </cell>
        </row>
        <row r="401">
          <cell r="Q401">
            <v>0</v>
          </cell>
          <cell r="BU401" t="str">
            <v>INT</v>
          </cell>
          <cell r="CL401">
            <v>0</v>
          </cell>
          <cell r="CM401">
            <v>0</v>
          </cell>
          <cell r="CN401">
            <v>0</v>
          </cell>
        </row>
        <row r="402">
          <cell r="Q402">
            <v>0</v>
          </cell>
          <cell r="BU402" t="str">
            <v>INT</v>
          </cell>
          <cell r="CL402">
            <v>0</v>
          </cell>
          <cell r="CM402">
            <v>0</v>
          </cell>
          <cell r="CN402">
            <v>0</v>
          </cell>
        </row>
        <row r="403">
          <cell r="Q403">
            <v>0</v>
          </cell>
          <cell r="BU403" t="str">
            <v>INT</v>
          </cell>
          <cell r="CL403">
            <v>0</v>
          </cell>
          <cell r="CM403">
            <v>0</v>
          </cell>
          <cell r="CN403">
            <v>0</v>
          </cell>
        </row>
        <row r="404">
          <cell r="Q404">
            <v>0</v>
          </cell>
          <cell r="BU404" t="str">
            <v>INT</v>
          </cell>
          <cell r="CL404">
            <v>0</v>
          </cell>
          <cell r="CM404">
            <v>0</v>
          </cell>
          <cell r="CN404">
            <v>0</v>
          </cell>
        </row>
        <row r="405">
          <cell r="Q405">
            <v>0</v>
          </cell>
          <cell r="BU405" t="str">
            <v>INT</v>
          </cell>
          <cell r="CL405">
            <v>0</v>
          </cell>
          <cell r="CM405">
            <v>0</v>
          </cell>
          <cell r="CN405">
            <v>0</v>
          </cell>
        </row>
        <row r="406">
          <cell r="Q406">
            <v>0</v>
          </cell>
          <cell r="BU406" t="str">
            <v>INT</v>
          </cell>
          <cell r="CL406">
            <v>0</v>
          </cell>
          <cell r="CM406">
            <v>0</v>
          </cell>
          <cell r="CN406">
            <v>0</v>
          </cell>
        </row>
        <row r="407">
          <cell r="Q407">
            <v>0</v>
          </cell>
          <cell r="BU407" t="str">
            <v>INT</v>
          </cell>
          <cell r="CL407">
            <v>0</v>
          </cell>
          <cell r="CM407">
            <v>0</v>
          </cell>
          <cell r="CN407">
            <v>0</v>
          </cell>
        </row>
        <row r="408">
          <cell r="Q408">
            <v>0</v>
          </cell>
          <cell r="BU408" t="str">
            <v>INT</v>
          </cell>
          <cell r="CL408">
            <v>0</v>
          </cell>
          <cell r="CM408">
            <v>0</v>
          </cell>
          <cell r="CN408">
            <v>0</v>
          </cell>
        </row>
        <row r="409">
          <cell r="Q409">
            <v>0</v>
          </cell>
          <cell r="BU409" t="str">
            <v>INT</v>
          </cell>
          <cell r="CL409">
            <v>0</v>
          </cell>
          <cell r="CM409">
            <v>0</v>
          </cell>
          <cell r="CN409">
            <v>0</v>
          </cell>
        </row>
        <row r="410">
          <cell r="Q410">
            <v>0</v>
          </cell>
          <cell r="BU410" t="str">
            <v>INT</v>
          </cell>
          <cell r="CL410">
            <v>0</v>
          </cell>
          <cell r="CM410">
            <v>0</v>
          </cell>
          <cell r="CN410">
            <v>0</v>
          </cell>
        </row>
        <row r="411">
          <cell r="Q411">
            <v>0</v>
          </cell>
          <cell r="BU411" t="str">
            <v>INT</v>
          </cell>
          <cell r="CL411">
            <v>0</v>
          </cell>
          <cell r="CM411">
            <v>0</v>
          </cell>
          <cell r="CN411">
            <v>0</v>
          </cell>
        </row>
        <row r="412">
          <cell r="Q412">
            <v>0</v>
          </cell>
          <cell r="BU412" t="str">
            <v>INT</v>
          </cell>
          <cell r="CL412">
            <v>0</v>
          </cell>
          <cell r="CM412">
            <v>0</v>
          </cell>
          <cell r="CN412">
            <v>0</v>
          </cell>
        </row>
        <row r="413">
          <cell r="Q413">
            <v>0</v>
          </cell>
          <cell r="BU413" t="str">
            <v>INT</v>
          </cell>
          <cell r="CL413">
            <v>0</v>
          </cell>
          <cell r="CM413">
            <v>0</v>
          </cell>
          <cell r="CN413">
            <v>0</v>
          </cell>
        </row>
        <row r="414">
          <cell r="Q414">
            <v>0</v>
          </cell>
          <cell r="BU414" t="str">
            <v>INT</v>
          </cell>
          <cell r="CL414">
            <v>0</v>
          </cell>
          <cell r="CM414">
            <v>0</v>
          </cell>
          <cell r="CN414">
            <v>0</v>
          </cell>
        </row>
        <row r="415">
          <cell r="Q415">
            <v>0</v>
          </cell>
          <cell r="BU415" t="str">
            <v>INT</v>
          </cell>
          <cell r="CL415">
            <v>0</v>
          </cell>
          <cell r="CM415">
            <v>0</v>
          </cell>
          <cell r="CN415">
            <v>0</v>
          </cell>
        </row>
        <row r="416">
          <cell r="Q416">
            <v>0</v>
          </cell>
          <cell r="BU416" t="str">
            <v>INT</v>
          </cell>
          <cell r="CL416">
            <v>0</v>
          </cell>
          <cell r="CM416">
            <v>0</v>
          </cell>
          <cell r="CN416">
            <v>0</v>
          </cell>
        </row>
        <row r="417">
          <cell r="Q417">
            <v>0</v>
          </cell>
          <cell r="BU417" t="str">
            <v>INT</v>
          </cell>
          <cell r="CL417">
            <v>0</v>
          </cell>
          <cell r="CM417">
            <v>0</v>
          </cell>
          <cell r="CN417">
            <v>0</v>
          </cell>
        </row>
        <row r="418">
          <cell r="Q418">
            <v>0</v>
          </cell>
          <cell r="BU418" t="str">
            <v>INT</v>
          </cell>
          <cell r="CL418">
            <v>0</v>
          </cell>
          <cell r="CM418">
            <v>0</v>
          </cell>
          <cell r="CN418">
            <v>0</v>
          </cell>
        </row>
        <row r="419">
          <cell r="Q419">
            <v>0</v>
          </cell>
          <cell r="BU419" t="str">
            <v>INT</v>
          </cell>
          <cell r="CL419">
            <v>0</v>
          </cell>
          <cell r="CM419">
            <v>0</v>
          </cell>
          <cell r="CN419">
            <v>0</v>
          </cell>
        </row>
        <row r="420">
          <cell r="Q420">
            <v>0</v>
          </cell>
          <cell r="BU420" t="str">
            <v>INT</v>
          </cell>
          <cell r="CL420">
            <v>0</v>
          </cell>
          <cell r="CM420">
            <v>0</v>
          </cell>
          <cell r="CN420">
            <v>0</v>
          </cell>
        </row>
        <row r="421">
          <cell r="Q421">
            <v>0</v>
          </cell>
          <cell r="BU421" t="str">
            <v>INT</v>
          </cell>
          <cell r="CL421">
            <v>0</v>
          </cell>
          <cell r="CM421">
            <v>0</v>
          </cell>
          <cell r="CN421">
            <v>0</v>
          </cell>
        </row>
        <row r="422">
          <cell r="Q422">
            <v>0</v>
          </cell>
          <cell r="BU422" t="str">
            <v>INT</v>
          </cell>
          <cell r="CL422">
            <v>0</v>
          </cell>
          <cell r="CM422">
            <v>0</v>
          </cell>
          <cell r="CN422">
            <v>0</v>
          </cell>
        </row>
        <row r="423">
          <cell r="Q423">
            <v>0</v>
          </cell>
          <cell r="BU423" t="str">
            <v>INT</v>
          </cell>
          <cell r="CL423">
            <v>0</v>
          </cell>
          <cell r="CM423">
            <v>0</v>
          </cell>
          <cell r="CN423">
            <v>0</v>
          </cell>
        </row>
        <row r="424">
          <cell r="Q424">
            <v>0</v>
          </cell>
          <cell r="BU424" t="str">
            <v>INT</v>
          </cell>
          <cell r="CL424">
            <v>0</v>
          </cell>
          <cell r="CM424">
            <v>0</v>
          </cell>
          <cell r="CN424">
            <v>0</v>
          </cell>
        </row>
        <row r="425">
          <cell r="Q425">
            <v>0</v>
          </cell>
          <cell r="BU425" t="str">
            <v>INT</v>
          </cell>
          <cell r="CL425">
            <v>0</v>
          </cell>
          <cell r="CM425">
            <v>0</v>
          </cell>
          <cell r="CN425">
            <v>0</v>
          </cell>
        </row>
        <row r="426">
          <cell r="Q426">
            <v>0</v>
          </cell>
          <cell r="BU426" t="str">
            <v>INT</v>
          </cell>
          <cell r="CL426">
            <v>0</v>
          </cell>
          <cell r="CM426">
            <v>0</v>
          </cell>
          <cell r="CN426">
            <v>0</v>
          </cell>
        </row>
        <row r="427">
          <cell r="Q427">
            <v>0</v>
          </cell>
          <cell r="BU427" t="str">
            <v>INT</v>
          </cell>
          <cell r="CL427">
            <v>0</v>
          </cell>
          <cell r="CM427">
            <v>0</v>
          </cell>
          <cell r="CN427">
            <v>0</v>
          </cell>
        </row>
        <row r="428">
          <cell r="Q428">
            <v>0</v>
          </cell>
          <cell r="BU428" t="str">
            <v>INT</v>
          </cell>
          <cell r="CL428">
            <v>0</v>
          </cell>
          <cell r="CM428">
            <v>0</v>
          </cell>
          <cell r="CN428">
            <v>0</v>
          </cell>
        </row>
        <row r="429">
          <cell r="Q429">
            <v>0</v>
          </cell>
          <cell r="BU429" t="str">
            <v>INT</v>
          </cell>
          <cell r="CL429">
            <v>0</v>
          </cell>
          <cell r="CM429">
            <v>0</v>
          </cell>
          <cell r="CN429">
            <v>0</v>
          </cell>
        </row>
        <row r="430">
          <cell r="Q430">
            <v>0</v>
          </cell>
          <cell r="BU430" t="str">
            <v>INT</v>
          </cell>
          <cell r="CL430">
            <v>0</v>
          </cell>
          <cell r="CM430">
            <v>0</v>
          </cell>
          <cell r="CN430">
            <v>0</v>
          </cell>
        </row>
        <row r="431">
          <cell r="Q431">
            <v>0</v>
          </cell>
          <cell r="BU431" t="str">
            <v>INT</v>
          </cell>
          <cell r="CL431">
            <v>0</v>
          </cell>
          <cell r="CM431">
            <v>0</v>
          </cell>
          <cell r="CN431">
            <v>0</v>
          </cell>
        </row>
        <row r="432">
          <cell r="Q432">
            <v>0</v>
          </cell>
          <cell r="BU432" t="str">
            <v>INT</v>
          </cell>
          <cell r="CL432">
            <v>0</v>
          </cell>
          <cell r="CM432">
            <v>0</v>
          </cell>
          <cell r="CN432">
            <v>0</v>
          </cell>
        </row>
        <row r="433">
          <cell r="Q433">
            <v>0</v>
          </cell>
          <cell r="BU433" t="str">
            <v>INT</v>
          </cell>
          <cell r="CL433">
            <v>0</v>
          </cell>
          <cell r="CM433">
            <v>0</v>
          </cell>
          <cell r="CN433">
            <v>0</v>
          </cell>
        </row>
        <row r="434">
          <cell r="Q434">
            <v>0</v>
          </cell>
          <cell r="BU434" t="str">
            <v>INT</v>
          </cell>
          <cell r="CL434">
            <v>0</v>
          </cell>
          <cell r="CM434">
            <v>0</v>
          </cell>
          <cell r="CN434">
            <v>0</v>
          </cell>
        </row>
        <row r="435">
          <cell r="Q435">
            <v>0</v>
          </cell>
          <cell r="BU435" t="str">
            <v>INT</v>
          </cell>
          <cell r="CL435">
            <v>0</v>
          </cell>
          <cell r="CM435">
            <v>0</v>
          </cell>
          <cell r="CN435">
            <v>0</v>
          </cell>
        </row>
        <row r="436">
          <cell r="Q436">
            <v>0</v>
          </cell>
          <cell r="BU436" t="str">
            <v>INT</v>
          </cell>
          <cell r="CL436">
            <v>0</v>
          </cell>
          <cell r="CM436">
            <v>0</v>
          </cell>
          <cell r="CN436">
            <v>0</v>
          </cell>
        </row>
        <row r="437">
          <cell r="Q437">
            <v>0</v>
          </cell>
          <cell r="BU437" t="str">
            <v>INT</v>
          </cell>
          <cell r="CL437">
            <v>0</v>
          </cell>
          <cell r="CM437">
            <v>0</v>
          </cell>
          <cell r="CN437">
            <v>0</v>
          </cell>
        </row>
        <row r="438">
          <cell r="Q438">
            <v>0</v>
          </cell>
          <cell r="BU438" t="str">
            <v>INT</v>
          </cell>
          <cell r="CL438">
            <v>0</v>
          </cell>
          <cell r="CM438">
            <v>0</v>
          </cell>
          <cell r="CN438">
            <v>0</v>
          </cell>
        </row>
        <row r="439">
          <cell r="Q439">
            <v>0</v>
          </cell>
          <cell r="BU439" t="str">
            <v>INT</v>
          </cell>
          <cell r="CL439">
            <v>0</v>
          </cell>
          <cell r="CM439">
            <v>0</v>
          </cell>
          <cell r="CN439">
            <v>0</v>
          </cell>
        </row>
        <row r="440">
          <cell r="Q440">
            <v>0</v>
          </cell>
          <cell r="BU440" t="str">
            <v>INT</v>
          </cell>
          <cell r="CL440">
            <v>0</v>
          </cell>
          <cell r="CM440">
            <v>0</v>
          </cell>
          <cell r="CN440">
            <v>0</v>
          </cell>
        </row>
        <row r="441">
          <cell r="Q441">
            <v>0</v>
          </cell>
          <cell r="BU441" t="str">
            <v>INT</v>
          </cell>
          <cell r="CL441">
            <v>0</v>
          </cell>
          <cell r="CM441">
            <v>0</v>
          </cell>
          <cell r="CN441">
            <v>0</v>
          </cell>
        </row>
        <row r="442">
          <cell r="Q442">
            <v>0</v>
          </cell>
          <cell r="BU442" t="str">
            <v>INT</v>
          </cell>
          <cell r="CL442">
            <v>0</v>
          </cell>
          <cell r="CM442">
            <v>0</v>
          </cell>
          <cell r="CN442">
            <v>0</v>
          </cell>
        </row>
        <row r="443">
          <cell r="Q443">
            <v>0</v>
          </cell>
          <cell r="BU443" t="str">
            <v>INT</v>
          </cell>
          <cell r="CL443">
            <v>0</v>
          </cell>
          <cell r="CM443">
            <v>0</v>
          </cell>
          <cell r="CN443">
            <v>0</v>
          </cell>
        </row>
        <row r="444">
          <cell r="Q444">
            <v>0</v>
          </cell>
          <cell r="BU444" t="str">
            <v>INT</v>
          </cell>
          <cell r="CL444">
            <v>0</v>
          </cell>
          <cell r="CM444">
            <v>0</v>
          </cell>
          <cell r="CN444">
            <v>0</v>
          </cell>
        </row>
        <row r="445">
          <cell r="Q445">
            <v>0</v>
          </cell>
          <cell r="BU445" t="str">
            <v>INT</v>
          </cell>
          <cell r="CL445">
            <v>0</v>
          </cell>
          <cell r="CM445">
            <v>0</v>
          </cell>
          <cell r="CN445">
            <v>0</v>
          </cell>
        </row>
        <row r="446">
          <cell r="Q446">
            <v>0</v>
          </cell>
          <cell r="BU446" t="str">
            <v>INT</v>
          </cell>
          <cell r="CL446">
            <v>0</v>
          </cell>
          <cell r="CM446">
            <v>0</v>
          </cell>
          <cell r="CN446">
            <v>0</v>
          </cell>
        </row>
        <row r="447">
          <cell r="Q447">
            <v>0</v>
          </cell>
          <cell r="BU447" t="str">
            <v>INT</v>
          </cell>
          <cell r="CL447">
            <v>0</v>
          </cell>
          <cell r="CM447">
            <v>0</v>
          </cell>
          <cell r="CN447">
            <v>0</v>
          </cell>
        </row>
        <row r="448">
          <cell r="Q448">
            <v>0</v>
          </cell>
          <cell r="BU448" t="str">
            <v>INT</v>
          </cell>
          <cell r="CL448">
            <v>0</v>
          </cell>
          <cell r="CM448">
            <v>0</v>
          </cell>
          <cell r="CN448">
            <v>0</v>
          </cell>
        </row>
        <row r="449">
          <cell r="Q449">
            <v>0</v>
          </cell>
          <cell r="BU449" t="str">
            <v>INT</v>
          </cell>
          <cell r="CL449">
            <v>0</v>
          </cell>
          <cell r="CM449">
            <v>0</v>
          </cell>
          <cell r="CN449">
            <v>0</v>
          </cell>
        </row>
        <row r="450">
          <cell r="Q450">
            <v>0</v>
          </cell>
          <cell r="BU450" t="str">
            <v>INT</v>
          </cell>
          <cell r="CL450">
            <v>0</v>
          </cell>
          <cell r="CM450">
            <v>0</v>
          </cell>
          <cell r="CN450">
            <v>0</v>
          </cell>
        </row>
        <row r="451">
          <cell r="Q451">
            <v>0</v>
          </cell>
          <cell r="BU451" t="str">
            <v>INT</v>
          </cell>
          <cell r="CL451">
            <v>0</v>
          </cell>
          <cell r="CM451">
            <v>0</v>
          </cell>
          <cell r="CN451">
            <v>0</v>
          </cell>
        </row>
        <row r="452">
          <cell r="Q452">
            <v>0</v>
          </cell>
          <cell r="BU452" t="str">
            <v>INT</v>
          </cell>
          <cell r="CL452">
            <v>0</v>
          </cell>
          <cell r="CM452">
            <v>0</v>
          </cell>
          <cell r="CN452">
            <v>0</v>
          </cell>
        </row>
        <row r="453">
          <cell r="Q453">
            <v>0</v>
          </cell>
          <cell r="BU453" t="str">
            <v>INT</v>
          </cell>
          <cell r="CL453">
            <v>0</v>
          </cell>
          <cell r="CM453">
            <v>0</v>
          </cell>
          <cell r="CN453">
            <v>0</v>
          </cell>
        </row>
        <row r="454">
          <cell r="Q454">
            <v>0</v>
          </cell>
          <cell r="BU454" t="str">
            <v>INT</v>
          </cell>
          <cell r="CL454">
            <v>0</v>
          </cell>
          <cell r="CM454">
            <v>0</v>
          </cell>
          <cell r="CN454">
            <v>0</v>
          </cell>
        </row>
        <row r="455">
          <cell r="Q455">
            <v>0</v>
          </cell>
          <cell r="BU455" t="str">
            <v>INT</v>
          </cell>
          <cell r="CL455">
            <v>0</v>
          </cell>
          <cell r="CM455">
            <v>0</v>
          </cell>
          <cell r="CN455">
            <v>0</v>
          </cell>
        </row>
        <row r="456">
          <cell r="Q456">
            <v>0</v>
          </cell>
          <cell r="BU456" t="str">
            <v>INT</v>
          </cell>
          <cell r="CL456">
            <v>0</v>
          </cell>
          <cell r="CM456">
            <v>0</v>
          </cell>
          <cell r="CN456">
            <v>0</v>
          </cell>
        </row>
        <row r="457">
          <cell r="Q457">
            <v>0</v>
          </cell>
          <cell r="BU457" t="str">
            <v>INT</v>
          </cell>
          <cell r="CL457">
            <v>0</v>
          </cell>
          <cell r="CM457">
            <v>0</v>
          </cell>
          <cell r="CN457">
            <v>0</v>
          </cell>
        </row>
        <row r="458">
          <cell r="Q458">
            <v>0</v>
          </cell>
          <cell r="BU458" t="str">
            <v>INT</v>
          </cell>
          <cell r="CL458">
            <v>0</v>
          </cell>
          <cell r="CM458">
            <v>0</v>
          </cell>
          <cell r="CN458">
            <v>0</v>
          </cell>
        </row>
        <row r="459">
          <cell r="Q459">
            <v>0</v>
          </cell>
          <cell r="BU459" t="str">
            <v>INT</v>
          </cell>
          <cell r="CL459">
            <v>0</v>
          </cell>
          <cell r="CM459">
            <v>0</v>
          </cell>
          <cell r="CN459">
            <v>0</v>
          </cell>
        </row>
        <row r="460">
          <cell r="Q460">
            <v>0</v>
          </cell>
          <cell r="BU460" t="str">
            <v>INT</v>
          </cell>
          <cell r="CL460">
            <v>0</v>
          </cell>
          <cell r="CM460">
            <v>0</v>
          </cell>
          <cell r="CN460">
            <v>0</v>
          </cell>
        </row>
        <row r="461">
          <cell r="Q461">
            <v>0</v>
          </cell>
          <cell r="BU461" t="str">
            <v>INT</v>
          </cell>
          <cell r="CL461">
            <v>0</v>
          </cell>
          <cell r="CM461">
            <v>0</v>
          </cell>
          <cell r="CN461">
            <v>0</v>
          </cell>
        </row>
        <row r="462">
          <cell r="Q462">
            <v>0</v>
          </cell>
          <cell r="BU462" t="str">
            <v>INT</v>
          </cell>
          <cell r="CL462">
            <v>0</v>
          </cell>
          <cell r="CM462">
            <v>0</v>
          </cell>
          <cell r="CN462">
            <v>0</v>
          </cell>
        </row>
        <row r="463">
          <cell r="Q463">
            <v>0</v>
          </cell>
          <cell r="BU463" t="str">
            <v>INT</v>
          </cell>
          <cell r="CL463">
            <v>0</v>
          </cell>
          <cell r="CM463">
            <v>0</v>
          </cell>
          <cell r="CN463">
            <v>0</v>
          </cell>
        </row>
        <row r="464">
          <cell r="Q464">
            <v>0</v>
          </cell>
          <cell r="BU464" t="str">
            <v>INT</v>
          </cell>
          <cell r="CL464">
            <v>0</v>
          </cell>
          <cell r="CM464">
            <v>0</v>
          </cell>
          <cell r="CN464">
            <v>0</v>
          </cell>
        </row>
        <row r="465">
          <cell r="Q465">
            <v>0</v>
          </cell>
          <cell r="BU465" t="str">
            <v>INT</v>
          </cell>
          <cell r="CL465">
            <v>0</v>
          </cell>
          <cell r="CM465">
            <v>0</v>
          </cell>
          <cell r="CN465">
            <v>0</v>
          </cell>
        </row>
        <row r="466">
          <cell r="Q466">
            <v>0</v>
          </cell>
          <cell r="BU466" t="str">
            <v>INT</v>
          </cell>
          <cell r="CL466">
            <v>0</v>
          </cell>
          <cell r="CM466">
            <v>0</v>
          </cell>
          <cell r="CN466">
            <v>0</v>
          </cell>
        </row>
        <row r="467">
          <cell r="Q467">
            <v>0</v>
          </cell>
          <cell r="BU467" t="str">
            <v>INT</v>
          </cell>
          <cell r="CL467">
            <v>0</v>
          </cell>
          <cell r="CM467">
            <v>0</v>
          </cell>
          <cell r="CN467">
            <v>0</v>
          </cell>
        </row>
        <row r="468">
          <cell r="Q468">
            <v>0</v>
          </cell>
          <cell r="BU468" t="str">
            <v>INT</v>
          </cell>
          <cell r="CL468">
            <v>0</v>
          </cell>
          <cell r="CM468">
            <v>0</v>
          </cell>
          <cell r="CN468">
            <v>0</v>
          </cell>
        </row>
        <row r="469">
          <cell r="Q469">
            <v>0</v>
          </cell>
          <cell r="BU469" t="str">
            <v>INT</v>
          </cell>
          <cell r="CL469">
            <v>0</v>
          </cell>
          <cell r="CM469">
            <v>0</v>
          </cell>
          <cell r="CN469">
            <v>0</v>
          </cell>
        </row>
        <row r="470">
          <cell r="Q470">
            <v>0</v>
          </cell>
          <cell r="BU470" t="str">
            <v>INT</v>
          </cell>
          <cell r="CL470">
            <v>0</v>
          </cell>
          <cell r="CM470">
            <v>0</v>
          </cell>
          <cell r="CN470">
            <v>0</v>
          </cell>
        </row>
        <row r="471">
          <cell r="Q471">
            <v>0</v>
          </cell>
          <cell r="BU471" t="str">
            <v>INT</v>
          </cell>
          <cell r="CL471">
            <v>0</v>
          </cell>
          <cell r="CM471">
            <v>0</v>
          </cell>
          <cell r="CN471">
            <v>0</v>
          </cell>
        </row>
        <row r="472">
          <cell r="Q472">
            <v>0</v>
          </cell>
          <cell r="BU472" t="str">
            <v>INT</v>
          </cell>
          <cell r="CL472">
            <v>0</v>
          </cell>
          <cell r="CM472">
            <v>0</v>
          </cell>
          <cell r="CN472">
            <v>0</v>
          </cell>
        </row>
        <row r="473">
          <cell r="Q473">
            <v>0</v>
          </cell>
          <cell r="BU473" t="str">
            <v>INT</v>
          </cell>
          <cell r="CL473">
            <v>0</v>
          </cell>
          <cell r="CM473">
            <v>0</v>
          </cell>
          <cell r="CN473">
            <v>0</v>
          </cell>
        </row>
        <row r="474">
          <cell r="Q474">
            <v>0</v>
          </cell>
          <cell r="BU474" t="str">
            <v>INT</v>
          </cell>
          <cell r="CL474">
            <v>0</v>
          </cell>
          <cell r="CM474">
            <v>0</v>
          </cell>
          <cell r="CN474">
            <v>0</v>
          </cell>
        </row>
        <row r="475">
          <cell r="Q475">
            <v>0</v>
          </cell>
          <cell r="BU475" t="str">
            <v>INT</v>
          </cell>
          <cell r="CL475">
            <v>0</v>
          </cell>
          <cell r="CM475">
            <v>0</v>
          </cell>
          <cell r="CN475">
            <v>0</v>
          </cell>
        </row>
        <row r="476">
          <cell r="BU476" t="str">
            <v>INT</v>
          </cell>
          <cell r="CL476">
            <v>0</v>
          </cell>
          <cell r="CM476">
            <v>0</v>
          </cell>
          <cell r="CN476">
            <v>0</v>
          </cell>
        </row>
        <row r="477">
          <cell r="BU477" t="str">
            <v>INT</v>
          </cell>
          <cell r="CL477">
            <v>0</v>
          </cell>
          <cell r="CM477">
            <v>0</v>
          </cell>
          <cell r="CN477">
            <v>0</v>
          </cell>
        </row>
        <row r="478">
          <cell r="BU478" t="str">
            <v>INT</v>
          </cell>
          <cell r="CL478">
            <v>0</v>
          </cell>
          <cell r="CM478">
            <v>0</v>
          </cell>
          <cell r="CN478">
            <v>0</v>
          </cell>
        </row>
        <row r="479">
          <cell r="BU479" t="str">
            <v>INT</v>
          </cell>
          <cell r="CL479">
            <v>0</v>
          </cell>
          <cell r="CM479">
            <v>0</v>
          </cell>
          <cell r="CN479">
            <v>0</v>
          </cell>
        </row>
        <row r="480">
          <cell r="BU480" t="str">
            <v>INT</v>
          </cell>
          <cell r="CL480">
            <v>0</v>
          </cell>
          <cell r="CM480">
            <v>0</v>
          </cell>
          <cell r="CN480">
            <v>0</v>
          </cell>
        </row>
        <row r="481">
          <cell r="BU481" t="str">
            <v>INT</v>
          </cell>
          <cell r="CL481">
            <v>0</v>
          </cell>
          <cell r="CM481">
            <v>0</v>
          </cell>
          <cell r="CN481">
            <v>0</v>
          </cell>
        </row>
        <row r="482">
          <cell r="BU482" t="str">
            <v>INT</v>
          </cell>
          <cell r="CL482">
            <v>0</v>
          </cell>
          <cell r="CM482">
            <v>0</v>
          </cell>
          <cell r="CN482">
            <v>0</v>
          </cell>
        </row>
        <row r="483">
          <cell r="BU483" t="str">
            <v>INT</v>
          </cell>
          <cell r="CL483">
            <v>0</v>
          </cell>
          <cell r="CM483">
            <v>0</v>
          </cell>
          <cell r="CN483">
            <v>0</v>
          </cell>
        </row>
        <row r="484">
          <cell r="BU484" t="str">
            <v>INT</v>
          </cell>
          <cell r="CL484">
            <v>0</v>
          </cell>
          <cell r="CM484">
            <v>0</v>
          </cell>
          <cell r="CN484">
            <v>0</v>
          </cell>
        </row>
        <row r="485">
          <cell r="BU485" t="str">
            <v>INT</v>
          </cell>
          <cell r="CL485">
            <v>0</v>
          </cell>
          <cell r="CM485">
            <v>0</v>
          </cell>
          <cell r="CN485">
            <v>0</v>
          </cell>
        </row>
        <row r="486">
          <cell r="BU486" t="str">
            <v>INT</v>
          </cell>
          <cell r="CL486">
            <v>0</v>
          </cell>
          <cell r="CM486">
            <v>0</v>
          </cell>
          <cell r="CN486">
            <v>0</v>
          </cell>
        </row>
        <row r="487">
          <cell r="BU487" t="str">
            <v>INT</v>
          </cell>
          <cell r="CL487">
            <v>0</v>
          </cell>
          <cell r="CM487">
            <v>0</v>
          </cell>
          <cell r="CN487">
            <v>0</v>
          </cell>
        </row>
        <row r="488">
          <cell r="BU488" t="str">
            <v>INT</v>
          </cell>
          <cell r="CL488">
            <v>0</v>
          </cell>
          <cell r="CM488">
            <v>0</v>
          </cell>
          <cell r="CN488">
            <v>0</v>
          </cell>
        </row>
        <row r="489">
          <cell r="BU489" t="str">
            <v>INT</v>
          </cell>
          <cell r="CL489">
            <v>0</v>
          </cell>
          <cell r="CM489">
            <v>0</v>
          </cell>
          <cell r="CN489">
            <v>0</v>
          </cell>
        </row>
        <row r="490">
          <cell r="BU490" t="str">
            <v>INT</v>
          </cell>
          <cell r="CL490">
            <v>0</v>
          </cell>
          <cell r="CM490">
            <v>0</v>
          </cell>
          <cell r="CN490">
            <v>0</v>
          </cell>
        </row>
        <row r="491">
          <cell r="BU491" t="str">
            <v>INT</v>
          </cell>
          <cell r="CL491">
            <v>0</v>
          </cell>
          <cell r="CM491">
            <v>0</v>
          </cell>
          <cell r="CN491">
            <v>0</v>
          </cell>
        </row>
        <row r="492">
          <cell r="BU492" t="str">
            <v>INT</v>
          </cell>
          <cell r="CL492">
            <v>0</v>
          </cell>
          <cell r="CM492">
            <v>0</v>
          </cell>
          <cell r="CN492">
            <v>0</v>
          </cell>
        </row>
        <row r="493">
          <cell r="BU493" t="str">
            <v>INT</v>
          </cell>
          <cell r="CL493">
            <v>0</v>
          </cell>
          <cell r="CM493">
            <v>0</v>
          </cell>
          <cell r="CN493">
            <v>0</v>
          </cell>
        </row>
        <row r="494">
          <cell r="BU494" t="str">
            <v>INT</v>
          </cell>
          <cell r="CL494">
            <v>0</v>
          </cell>
          <cell r="CM494">
            <v>0</v>
          </cell>
          <cell r="CN494">
            <v>0</v>
          </cell>
        </row>
        <row r="495">
          <cell r="BU495" t="str">
            <v>INT</v>
          </cell>
          <cell r="CL495">
            <v>0</v>
          </cell>
          <cell r="CM495">
            <v>0</v>
          </cell>
          <cell r="CN495">
            <v>0</v>
          </cell>
        </row>
        <row r="496">
          <cell r="BU496" t="str">
            <v>INT</v>
          </cell>
          <cell r="CL496">
            <v>0</v>
          </cell>
          <cell r="CM496">
            <v>0</v>
          </cell>
          <cell r="CN496">
            <v>0</v>
          </cell>
        </row>
        <row r="497">
          <cell r="BU497" t="str">
            <v>INT</v>
          </cell>
          <cell r="CL497">
            <v>0</v>
          </cell>
          <cell r="CM497">
            <v>0</v>
          </cell>
          <cell r="CN497">
            <v>0</v>
          </cell>
        </row>
        <row r="498">
          <cell r="BU498" t="str">
            <v>INT</v>
          </cell>
          <cell r="CL498">
            <v>0</v>
          </cell>
          <cell r="CM498">
            <v>0</v>
          </cell>
          <cell r="CN498">
            <v>0</v>
          </cell>
        </row>
        <row r="499">
          <cell r="BU499" t="str">
            <v>INT</v>
          </cell>
          <cell r="CL499">
            <v>0</v>
          </cell>
          <cell r="CM499">
            <v>0</v>
          </cell>
          <cell r="CN499">
            <v>0</v>
          </cell>
        </row>
        <row r="500">
          <cell r="BU500" t="str">
            <v>INT</v>
          </cell>
          <cell r="CL500">
            <v>0</v>
          </cell>
          <cell r="CM500">
            <v>0</v>
          </cell>
          <cell r="CN500">
            <v>0</v>
          </cell>
        </row>
        <row r="501">
          <cell r="BU501" t="str">
            <v>INT</v>
          </cell>
          <cell r="CL501">
            <v>0</v>
          </cell>
          <cell r="CM501">
            <v>0</v>
          </cell>
          <cell r="CN501">
            <v>0</v>
          </cell>
        </row>
        <row r="502">
          <cell r="BU502" t="str">
            <v>INT</v>
          </cell>
          <cell r="CL502">
            <v>0</v>
          </cell>
          <cell r="CM502">
            <v>0</v>
          </cell>
          <cell r="CN502">
            <v>0</v>
          </cell>
        </row>
        <row r="503">
          <cell r="BU503" t="str">
            <v>INT</v>
          </cell>
          <cell r="CL503">
            <v>0</v>
          </cell>
          <cell r="CM503">
            <v>0</v>
          </cell>
          <cell r="CN503">
            <v>0</v>
          </cell>
        </row>
        <row r="504">
          <cell r="BU504" t="str">
            <v>INT</v>
          </cell>
          <cell r="CL504">
            <v>0</v>
          </cell>
          <cell r="CM504">
            <v>0</v>
          </cell>
          <cell r="CN504">
            <v>0</v>
          </cell>
        </row>
        <row r="505">
          <cell r="BU505" t="str">
            <v>INT</v>
          </cell>
          <cell r="CL505">
            <v>0</v>
          </cell>
          <cell r="CM505">
            <v>0</v>
          </cell>
          <cell r="CN505">
            <v>0</v>
          </cell>
        </row>
        <row r="506">
          <cell r="BU506" t="str">
            <v>INT</v>
          </cell>
          <cell r="CL506">
            <v>0</v>
          </cell>
          <cell r="CM506">
            <v>0</v>
          </cell>
          <cell r="CN506">
            <v>0</v>
          </cell>
        </row>
        <row r="507">
          <cell r="BU507" t="str">
            <v>INT</v>
          </cell>
          <cell r="CL507">
            <v>0</v>
          </cell>
          <cell r="CM507">
            <v>0</v>
          </cell>
          <cell r="CN507">
            <v>0</v>
          </cell>
        </row>
        <row r="508">
          <cell r="BU508" t="str">
            <v>INT</v>
          </cell>
          <cell r="CL508">
            <v>0</v>
          </cell>
          <cell r="CM508">
            <v>0</v>
          </cell>
          <cell r="CN508">
            <v>0</v>
          </cell>
        </row>
        <row r="509">
          <cell r="BU509" t="str">
            <v>INT</v>
          </cell>
          <cell r="CL509">
            <v>0</v>
          </cell>
          <cell r="CM509">
            <v>0</v>
          </cell>
          <cell r="CN509">
            <v>0</v>
          </cell>
        </row>
        <row r="510">
          <cell r="BU510" t="str">
            <v>INT</v>
          </cell>
          <cell r="CL510">
            <v>0</v>
          </cell>
          <cell r="CM510">
            <v>0</v>
          </cell>
          <cell r="CN510">
            <v>0</v>
          </cell>
        </row>
        <row r="511">
          <cell r="BU511" t="str">
            <v>INT</v>
          </cell>
          <cell r="CL511">
            <v>0</v>
          </cell>
          <cell r="CM511">
            <v>0</v>
          </cell>
          <cell r="CN511">
            <v>0</v>
          </cell>
        </row>
        <row r="512">
          <cell r="BU512" t="str">
            <v>INT</v>
          </cell>
          <cell r="CL512">
            <v>0</v>
          </cell>
          <cell r="CM512">
            <v>0</v>
          </cell>
          <cell r="CN512">
            <v>0</v>
          </cell>
        </row>
        <row r="513">
          <cell r="BU513" t="str">
            <v>INT</v>
          </cell>
          <cell r="CL513">
            <v>0</v>
          </cell>
          <cell r="CM513">
            <v>0</v>
          </cell>
          <cell r="CN513">
            <v>0</v>
          </cell>
        </row>
        <row r="514">
          <cell r="BU514" t="str">
            <v>INT</v>
          </cell>
          <cell r="CL514">
            <v>0</v>
          </cell>
          <cell r="CM514">
            <v>0</v>
          </cell>
          <cell r="CN514">
            <v>0</v>
          </cell>
        </row>
        <row r="515">
          <cell r="BU515" t="str">
            <v>INT</v>
          </cell>
          <cell r="CL515">
            <v>0</v>
          </cell>
          <cell r="CM515">
            <v>0</v>
          </cell>
          <cell r="CN515">
            <v>0</v>
          </cell>
        </row>
        <row r="516">
          <cell r="BU516" t="str">
            <v>INT</v>
          </cell>
          <cell r="CL516">
            <v>0</v>
          </cell>
          <cell r="CM516">
            <v>0</v>
          </cell>
          <cell r="CN516">
            <v>0</v>
          </cell>
        </row>
        <row r="517">
          <cell r="BU517" t="str">
            <v>INT</v>
          </cell>
          <cell r="CL517">
            <v>0</v>
          </cell>
          <cell r="CM517">
            <v>0</v>
          </cell>
          <cell r="CN517">
            <v>0</v>
          </cell>
        </row>
        <row r="518">
          <cell r="BU518" t="str">
            <v>INT</v>
          </cell>
          <cell r="CL518">
            <v>0</v>
          </cell>
          <cell r="CM518">
            <v>0</v>
          </cell>
          <cell r="CN518">
            <v>0</v>
          </cell>
        </row>
        <row r="519">
          <cell r="BU519" t="str">
            <v>INT</v>
          </cell>
          <cell r="CL519">
            <v>0</v>
          </cell>
          <cell r="CM519">
            <v>0</v>
          </cell>
          <cell r="CN519">
            <v>0</v>
          </cell>
        </row>
        <row r="520">
          <cell r="BU520" t="str">
            <v>INT</v>
          </cell>
          <cell r="CL520">
            <v>0</v>
          </cell>
          <cell r="CM520">
            <v>0</v>
          </cell>
          <cell r="CN520">
            <v>0</v>
          </cell>
        </row>
        <row r="521">
          <cell r="BU521" t="str">
            <v>INT</v>
          </cell>
          <cell r="CL521">
            <v>0</v>
          </cell>
          <cell r="CM521">
            <v>0</v>
          </cell>
          <cell r="CN521">
            <v>0</v>
          </cell>
        </row>
        <row r="522">
          <cell r="BU522" t="str">
            <v>INT</v>
          </cell>
          <cell r="CL522">
            <v>0</v>
          </cell>
          <cell r="CM522">
            <v>0</v>
          </cell>
          <cell r="CN522">
            <v>0</v>
          </cell>
        </row>
        <row r="523">
          <cell r="BU523" t="str">
            <v>INT</v>
          </cell>
          <cell r="CL523">
            <v>0</v>
          </cell>
          <cell r="CM523">
            <v>0</v>
          </cell>
          <cell r="CN523">
            <v>0</v>
          </cell>
        </row>
        <row r="524">
          <cell r="BU524" t="str">
            <v>INT</v>
          </cell>
          <cell r="CL524">
            <v>0</v>
          </cell>
          <cell r="CM524">
            <v>0</v>
          </cell>
          <cell r="CN524">
            <v>0</v>
          </cell>
        </row>
        <row r="525">
          <cell r="BU525" t="str">
            <v>INT</v>
          </cell>
          <cell r="CL525">
            <v>0</v>
          </cell>
          <cell r="CM525">
            <v>0</v>
          </cell>
          <cell r="CN525">
            <v>0</v>
          </cell>
        </row>
        <row r="526">
          <cell r="BU526" t="str">
            <v>INT</v>
          </cell>
          <cell r="CL526">
            <v>0</v>
          </cell>
          <cell r="CM526">
            <v>0</v>
          </cell>
          <cell r="CN526">
            <v>0</v>
          </cell>
        </row>
        <row r="527">
          <cell r="BU527" t="str">
            <v>INT</v>
          </cell>
          <cell r="CL527">
            <v>0</v>
          </cell>
          <cell r="CM527">
            <v>0</v>
          </cell>
          <cell r="CN527">
            <v>0</v>
          </cell>
        </row>
        <row r="528">
          <cell r="BU528" t="str">
            <v>INT</v>
          </cell>
          <cell r="CL528">
            <v>0</v>
          </cell>
          <cell r="CM528">
            <v>0</v>
          </cell>
          <cell r="CN528">
            <v>0</v>
          </cell>
        </row>
        <row r="529">
          <cell r="BU529" t="str">
            <v>INT</v>
          </cell>
          <cell r="CL529">
            <v>0</v>
          </cell>
          <cell r="CM529">
            <v>0</v>
          </cell>
          <cell r="CN529">
            <v>0</v>
          </cell>
        </row>
        <row r="530">
          <cell r="BU530" t="str">
            <v>INT</v>
          </cell>
          <cell r="CL530">
            <v>0</v>
          </cell>
          <cell r="CM530">
            <v>0</v>
          </cell>
          <cell r="CN530">
            <v>0</v>
          </cell>
        </row>
        <row r="531">
          <cell r="BU531" t="str">
            <v>INT</v>
          </cell>
          <cell r="CL531">
            <v>0</v>
          </cell>
          <cell r="CM531">
            <v>0</v>
          </cell>
          <cell r="CN531">
            <v>0</v>
          </cell>
        </row>
        <row r="532">
          <cell r="BU532" t="str">
            <v>INT</v>
          </cell>
          <cell r="CL532">
            <v>0</v>
          </cell>
          <cell r="CM532">
            <v>0</v>
          </cell>
          <cell r="CN532">
            <v>0</v>
          </cell>
        </row>
        <row r="533">
          <cell r="BU533" t="str">
            <v>INT</v>
          </cell>
          <cell r="CL533">
            <v>0</v>
          </cell>
          <cell r="CM533">
            <v>0</v>
          </cell>
          <cell r="CN533">
            <v>0</v>
          </cell>
        </row>
        <row r="534">
          <cell r="BU534" t="str">
            <v>INT</v>
          </cell>
          <cell r="CL534">
            <v>0</v>
          </cell>
          <cell r="CM534">
            <v>0</v>
          </cell>
          <cell r="CN534">
            <v>0</v>
          </cell>
        </row>
        <row r="535">
          <cell r="BU535" t="str">
            <v>INT</v>
          </cell>
          <cell r="CL535">
            <v>0</v>
          </cell>
          <cell r="CM535">
            <v>0</v>
          </cell>
          <cell r="CN535">
            <v>0</v>
          </cell>
        </row>
        <row r="536">
          <cell r="BU536" t="str">
            <v>INT</v>
          </cell>
          <cell r="CN536">
            <v>0</v>
          </cell>
        </row>
        <row r="537">
          <cell r="BU537" t="str">
            <v>INT</v>
          </cell>
          <cell r="CN537">
            <v>0</v>
          </cell>
        </row>
        <row r="538">
          <cell r="BU538" t="str">
            <v>INT</v>
          </cell>
          <cell r="CN538">
            <v>0</v>
          </cell>
        </row>
        <row r="539">
          <cell r="BU539" t="str">
            <v>INT</v>
          </cell>
          <cell r="CN539">
            <v>0</v>
          </cell>
        </row>
        <row r="540">
          <cell r="BU540" t="str">
            <v>INT</v>
          </cell>
          <cell r="CN540">
            <v>0</v>
          </cell>
        </row>
        <row r="541">
          <cell r="BU541" t="str">
            <v>INT</v>
          </cell>
          <cell r="CN541">
            <v>0</v>
          </cell>
        </row>
        <row r="542">
          <cell r="BU542" t="str">
            <v>INT</v>
          </cell>
          <cell r="CN542">
            <v>0</v>
          </cell>
        </row>
        <row r="543">
          <cell r="BU543" t="str">
            <v>INT</v>
          </cell>
          <cell r="CN543">
            <v>0</v>
          </cell>
        </row>
        <row r="544">
          <cell r="BU544" t="str">
            <v>INT</v>
          </cell>
          <cell r="CN544">
            <v>0</v>
          </cell>
        </row>
        <row r="545">
          <cell r="BU545" t="str">
            <v>INT</v>
          </cell>
          <cell r="CN545">
            <v>0</v>
          </cell>
        </row>
        <row r="546">
          <cell r="BU546" t="str">
            <v>INT</v>
          </cell>
          <cell r="CN546">
            <v>0</v>
          </cell>
        </row>
        <row r="547">
          <cell r="BU547" t="str">
            <v>INT</v>
          </cell>
          <cell r="CN547">
            <v>0</v>
          </cell>
        </row>
        <row r="548">
          <cell r="BU548" t="str">
            <v>INT</v>
          </cell>
          <cell r="CN548">
            <v>0</v>
          </cell>
        </row>
        <row r="549">
          <cell r="BU549" t="str">
            <v>INT</v>
          </cell>
          <cell r="CN549">
            <v>0</v>
          </cell>
        </row>
        <row r="550">
          <cell r="BU550" t="str">
            <v>INT</v>
          </cell>
          <cell r="CN550">
            <v>0</v>
          </cell>
        </row>
        <row r="551">
          <cell r="BU551" t="str">
            <v>INT</v>
          </cell>
          <cell r="CN551">
            <v>0</v>
          </cell>
        </row>
        <row r="552">
          <cell r="BU552" t="str">
            <v>INT</v>
          </cell>
          <cell r="CN552">
            <v>0</v>
          </cell>
        </row>
        <row r="553">
          <cell r="BU553" t="str">
            <v>INT</v>
          </cell>
          <cell r="CN553">
            <v>0</v>
          </cell>
        </row>
        <row r="554">
          <cell r="BU554" t="str">
            <v>INT</v>
          </cell>
          <cell r="CN554">
            <v>0</v>
          </cell>
        </row>
        <row r="555">
          <cell r="BU555" t="str">
            <v>INT</v>
          </cell>
          <cell r="CN555">
            <v>0</v>
          </cell>
        </row>
        <row r="556">
          <cell r="BU556" t="str">
            <v>INT</v>
          </cell>
          <cell r="CN556">
            <v>0</v>
          </cell>
        </row>
        <row r="557">
          <cell r="BU557" t="str">
            <v>INT</v>
          </cell>
          <cell r="CN557">
            <v>0</v>
          </cell>
        </row>
        <row r="558">
          <cell r="BU558" t="str">
            <v>INT</v>
          </cell>
          <cell r="CN558">
            <v>0</v>
          </cell>
        </row>
        <row r="559">
          <cell r="BU559" t="str">
            <v>INT</v>
          </cell>
          <cell r="CN559">
            <v>0</v>
          </cell>
        </row>
        <row r="560">
          <cell r="BU560" t="str">
            <v>INT</v>
          </cell>
          <cell r="CN560">
            <v>0</v>
          </cell>
        </row>
        <row r="561">
          <cell r="BU561" t="str">
            <v>INT</v>
          </cell>
          <cell r="CN561">
            <v>0</v>
          </cell>
        </row>
        <row r="562">
          <cell r="BU562" t="str">
            <v>INT</v>
          </cell>
          <cell r="CN562">
            <v>0</v>
          </cell>
        </row>
        <row r="563">
          <cell r="BU563" t="str">
            <v>INT</v>
          </cell>
          <cell r="CN563">
            <v>0</v>
          </cell>
        </row>
        <row r="564">
          <cell r="BU564" t="str">
            <v>INT</v>
          </cell>
          <cell r="CN564">
            <v>0</v>
          </cell>
        </row>
        <row r="565">
          <cell r="BU565" t="str">
            <v>INT</v>
          </cell>
          <cell r="CN565">
            <v>0</v>
          </cell>
        </row>
        <row r="566">
          <cell r="BU566" t="str">
            <v>INT</v>
          </cell>
          <cell r="CN566">
            <v>0</v>
          </cell>
        </row>
        <row r="567">
          <cell r="BU567" t="str">
            <v>INT</v>
          </cell>
          <cell r="CN567">
            <v>0</v>
          </cell>
        </row>
        <row r="568">
          <cell r="BU568" t="str">
            <v>INT</v>
          </cell>
          <cell r="CN568">
            <v>0</v>
          </cell>
        </row>
        <row r="569">
          <cell r="BU569" t="str">
            <v>INT</v>
          </cell>
          <cell r="CN569">
            <v>0</v>
          </cell>
        </row>
        <row r="570">
          <cell r="BU570" t="str">
            <v>INT</v>
          </cell>
          <cell r="CN570">
            <v>0</v>
          </cell>
        </row>
        <row r="571">
          <cell r="BU571" t="str">
            <v>INT</v>
          </cell>
          <cell r="CN571">
            <v>0</v>
          </cell>
        </row>
        <row r="572">
          <cell r="BU572" t="str">
            <v>INT</v>
          </cell>
          <cell r="CN572">
            <v>0</v>
          </cell>
        </row>
        <row r="573">
          <cell r="BU573" t="str">
            <v>INT</v>
          </cell>
          <cell r="CN573">
            <v>0</v>
          </cell>
        </row>
        <row r="574">
          <cell r="BU574" t="str">
            <v>INT</v>
          </cell>
          <cell r="CN574">
            <v>0</v>
          </cell>
        </row>
        <row r="575">
          <cell r="BU575" t="str">
            <v>INT</v>
          </cell>
          <cell r="CN575">
            <v>0</v>
          </cell>
        </row>
        <row r="576">
          <cell r="BU576" t="str">
            <v>INT</v>
          </cell>
          <cell r="CN576">
            <v>0</v>
          </cell>
        </row>
        <row r="577">
          <cell r="BU577" t="str">
            <v>INT</v>
          </cell>
          <cell r="CN577">
            <v>0</v>
          </cell>
        </row>
        <row r="578">
          <cell r="BU578" t="str">
            <v>INT</v>
          </cell>
          <cell r="CN578">
            <v>0</v>
          </cell>
        </row>
        <row r="579">
          <cell r="BU579" t="str">
            <v>INT</v>
          </cell>
          <cell r="CN579">
            <v>0</v>
          </cell>
        </row>
        <row r="580">
          <cell r="BU580" t="str">
            <v>INT</v>
          </cell>
          <cell r="CN580">
            <v>0</v>
          </cell>
        </row>
        <row r="581">
          <cell r="BU581" t="str">
            <v>INT</v>
          </cell>
          <cell r="CN581">
            <v>0</v>
          </cell>
        </row>
        <row r="582">
          <cell r="BU582" t="str">
            <v>INT</v>
          </cell>
          <cell r="CN582">
            <v>0</v>
          </cell>
        </row>
        <row r="583">
          <cell r="BU583" t="str">
            <v>INT</v>
          </cell>
          <cell r="CN583">
            <v>0</v>
          </cell>
        </row>
        <row r="584">
          <cell r="BU584" t="str">
            <v>INT</v>
          </cell>
          <cell r="CN584">
            <v>0</v>
          </cell>
        </row>
        <row r="585">
          <cell r="BU585" t="str">
            <v>INT</v>
          </cell>
          <cell r="CN585">
            <v>0</v>
          </cell>
        </row>
        <row r="586">
          <cell r="BU586" t="str">
            <v>INT</v>
          </cell>
          <cell r="CN586">
            <v>0</v>
          </cell>
        </row>
        <row r="587">
          <cell r="BU587" t="str">
            <v>INT</v>
          </cell>
          <cell r="CN587">
            <v>0</v>
          </cell>
        </row>
        <row r="588">
          <cell r="BU588" t="str">
            <v>INT</v>
          </cell>
          <cell r="CN588">
            <v>0</v>
          </cell>
        </row>
        <row r="589">
          <cell r="BU589" t="str">
            <v>INT</v>
          </cell>
          <cell r="CN589">
            <v>0</v>
          </cell>
        </row>
        <row r="590">
          <cell r="BU590" t="str">
            <v>INT</v>
          </cell>
          <cell r="CN590">
            <v>0</v>
          </cell>
        </row>
        <row r="591">
          <cell r="BU591" t="str">
            <v>INT</v>
          </cell>
          <cell r="CN591">
            <v>0</v>
          </cell>
        </row>
        <row r="592">
          <cell r="BU592" t="str">
            <v>INT</v>
          </cell>
          <cell r="CN592">
            <v>0</v>
          </cell>
        </row>
        <row r="593">
          <cell r="BU593" t="str">
            <v>INT</v>
          </cell>
          <cell r="CN593">
            <v>0</v>
          </cell>
        </row>
        <row r="594">
          <cell r="BU594" t="str">
            <v>INT</v>
          </cell>
          <cell r="CN594">
            <v>0</v>
          </cell>
        </row>
        <row r="595">
          <cell r="BU595" t="str">
            <v>INT</v>
          </cell>
          <cell r="CN595">
            <v>0</v>
          </cell>
        </row>
        <row r="596">
          <cell r="BU596" t="str">
            <v>INT</v>
          </cell>
          <cell r="CN596">
            <v>0</v>
          </cell>
        </row>
        <row r="597">
          <cell r="BU597" t="str">
            <v>INT</v>
          </cell>
          <cell r="CN597">
            <v>0</v>
          </cell>
        </row>
        <row r="598">
          <cell r="BU598" t="str">
            <v>INT</v>
          </cell>
          <cell r="CN598">
            <v>0</v>
          </cell>
        </row>
        <row r="599">
          <cell r="BU599" t="str">
            <v>INT</v>
          </cell>
          <cell r="CN599">
            <v>0</v>
          </cell>
        </row>
        <row r="600">
          <cell r="BU600" t="str">
            <v>INT</v>
          </cell>
          <cell r="CN600">
            <v>0</v>
          </cell>
        </row>
        <row r="601">
          <cell r="BU601" t="str">
            <v>INT</v>
          </cell>
          <cell r="CN601">
            <v>0</v>
          </cell>
        </row>
        <row r="602">
          <cell r="BU602" t="str">
            <v>INT</v>
          </cell>
          <cell r="CN602">
            <v>0</v>
          </cell>
        </row>
        <row r="603">
          <cell r="BU603" t="str">
            <v>INT</v>
          </cell>
          <cell r="CN603">
            <v>0</v>
          </cell>
        </row>
        <row r="604">
          <cell r="BU604" t="str">
            <v>INT</v>
          </cell>
          <cell r="CN604">
            <v>0</v>
          </cell>
        </row>
        <row r="605">
          <cell r="BU605" t="str">
            <v>INT</v>
          </cell>
          <cell r="CN605">
            <v>0</v>
          </cell>
        </row>
        <row r="606">
          <cell r="BU606" t="str">
            <v>INT</v>
          </cell>
          <cell r="CN606">
            <v>0</v>
          </cell>
        </row>
        <row r="607">
          <cell r="BU607" t="str">
            <v>INT</v>
          </cell>
          <cell r="CN607">
            <v>0</v>
          </cell>
        </row>
        <row r="608">
          <cell r="BU608" t="str">
            <v>INT</v>
          </cell>
          <cell r="CN608">
            <v>0</v>
          </cell>
        </row>
        <row r="609">
          <cell r="BU609" t="str">
            <v>INT</v>
          </cell>
          <cell r="CN609">
            <v>0</v>
          </cell>
        </row>
        <row r="610">
          <cell r="BU610" t="str">
            <v>INT</v>
          </cell>
          <cell r="CN610">
            <v>0</v>
          </cell>
        </row>
        <row r="611">
          <cell r="BU611" t="str">
            <v>INT</v>
          </cell>
          <cell r="CN611">
            <v>0</v>
          </cell>
        </row>
        <row r="612">
          <cell r="BU612" t="str">
            <v>INT</v>
          </cell>
          <cell r="CN612">
            <v>0</v>
          </cell>
        </row>
        <row r="613">
          <cell r="BU613" t="str">
            <v>INT</v>
          </cell>
          <cell r="CN613">
            <v>0</v>
          </cell>
        </row>
        <row r="614">
          <cell r="BU614" t="str">
            <v>INT</v>
          </cell>
          <cell r="CN614">
            <v>0</v>
          </cell>
        </row>
        <row r="615">
          <cell r="BU615" t="str">
            <v>INT</v>
          </cell>
          <cell r="CN615">
            <v>0</v>
          </cell>
        </row>
        <row r="616">
          <cell r="BU616" t="str">
            <v>INT</v>
          </cell>
          <cell r="CN616">
            <v>0</v>
          </cell>
        </row>
        <row r="617">
          <cell r="BU617" t="str">
            <v>INT</v>
          </cell>
          <cell r="CN617">
            <v>0</v>
          </cell>
        </row>
        <row r="618">
          <cell r="BU618" t="str">
            <v>INT</v>
          </cell>
          <cell r="CN618">
            <v>0</v>
          </cell>
        </row>
        <row r="619">
          <cell r="BU619" t="str">
            <v>INT</v>
          </cell>
          <cell r="CN619">
            <v>0</v>
          </cell>
        </row>
        <row r="620">
          <cell r="BU620" t="str">
            <v>INT</v>
          </cell>
          <cell r="CN620">
            <v>0</v>
          </cell>
        </row>
        <row r="621">
          <cell r="BU621" t="str">
            <v>INT</v>
          </cell>
          <cell r="CN621">
            <v>0</v>
          </cell>
        </row>
        <row r="622">
          <cell r="BU622" t="str">
            <v>INT</v>
          </cell>
          <cell r="CN622">
            <v>0</v>
          </cell>
        </row>
        <row r="623">
          <cell r="BU623" t="str">
            <v>INT</v>
          </cell>
          <cell r="CN623">
            <v>0</v>
          </cell>
        </row>
        <row r="624">
          <cell r="BU624" t="str">
            <v>INT</v>
          </cell>
          <cell r="CN624">
            <v>0</v>
          </cell>
        </row>
        <row r="625">
          <cell r="BU625" t="str">
            <v>INT</v>
          </cell>
          <cell r="CN625">
            <v>0</v>
          </cell>
        </row>
        <row r="626">
          <cell r="BU626" t="str">
            <v>INT</v>
          </cell>
          <cell r="CN626">
            <v>0</v>
          </cell>
        </row>
        <row r="627">
          <cell r="BU627" t="str">
            <v>INT</v>
          </cell>
          <cell r="CN627">
            <v>0</v>
          </cell>
        </row>
        <row r="628">
          <cell r="BU628" t="str">
            <v>INT</v>
          </cell>
          <cell r="CN628">
            <v>0</v>
          </cell>
        </row>
        <row r="629">
          <cell r="BU629" t="str">
            <v>INT</v>
          </cell>
          <cell r="CN629">
            <v>0</v>
          </cell>
        </row>
        <row r="630">
          <cell r="BU630" t="str">
            <v>INT</v>
          </cell>
          <cell r="CN630">
            <v>0</v>
          </cell>
        </row>
        <row r="631">
          <cell r="BU631" t="str">
            <v>INT</v>
          </cell>
          <cell r="CN631">
            <v>0</v>
          </cell>
        </row>
        <row r="632">
          <cell r="BU632" t="str">
            <v>INT</v>
          </cell>
          <cell r="CN632">
            <v>0</v>
          </cell>
        </row>
        <row r="633">
          <cell r="BU633" t="str">
            <v>INT</v>
          </cell>
          <cell r="CN633">
            <v>0</v>
          </cell>
        </row>
        <row r="634">
          <cell r="BU634" t="str">
            <v>INT</v>
          </cell>
          <cell r="CN634">
            <v>0</v>
          </cell>
        </row>
        <row r="635">
          <cell r="BU635" t="str">
            <v>INT</v>
          </cell>
          <cell r="CN635">
            <v>0</v>
          </cell>
        </row>
        <row r="636">
          <cell r="BU636" t="str">
            <v>INT</v>
          </cell>
          <cell r="CN636">
            <v>0</v>
          </cell>
        </row>
        <row r="637">
          <cell r="BU637" t="str">
            <v>INT</v>
          </cell>
          <cell r="CN637">
            <v>0</v>
          </cell>
        </row>
        <row r="638">
          <cell r="BU638" t="str">
            <v>INT</v>
          </cell>
          <cell r="CN638">
            <v>0</v>
          </cell>
        </row>
        <row r="639">
          <cell r="BU639" t="str">
            <v>INT</v>
          </cell>
          <cell r="CN639">
            <v>0</v>
          </cell>
        </row>
        <row r="640">
          <cell r="BU640" t="str">
            <v>INT</v>
          </cell>
          <cell r="CN640">
            <v>0</v>
          </cell>
        </row>
        <row r="641">
          <cell r="BU641" t="str">
            <v>INT</v>
          </cell>
          <cell r="CN641">
            <v>0</v>
          </cell>
        </row>
        <row r="642">
          <cell r="BU642" t="str">
            <v>INT</v>
          </cell>
          <cell r="CN642">
            <v>0</v>
          </cell>
        </row>
        <row r="643">
          <cell r="BU643" t="str">
            <v>INT</v>
          </cell>
          <cell r="CN643">
            <v>0</v>
          </cell>
        </row>
        <row r="644">
          <cell r="BU644" t="str">
            <v>INT</v>
          </cell>
          <cell r="CN644">
            <v>0</v>
          </cell>
        </row>
        <row r="645">
          <cell r="BU645" t="str">
            <v>INT</v>
          </cell>
          <cell r="CN645">
            <v>0</v>
          </cell>
        </row>
        <row r="646">
          <cell r="BU646" t="str">
            <v>INT</v>
          </cell>
          <cell r="CN646">
            <v>0</v>
          </cell>
        </row>
        <row r="647">
          <cell r="BU647" t="str">
            <v>INT</v>
          </cell>
          <cell r="CN647">
            <v>0</v>
          </cell>
        </row>
        <row r="648">
          <cell r="BU648" t="str">
            <v>INT</v>
          </cell>
          <cell r="CN648">
            <v>0</v>
          </cell>
        </row>
        <row r="649">
          <cell r="BU649" t="str">
            <v>INT</v>
          </cell>
          <cell r="CN649">
            <v>0</v>
          </cell>
        </row>
        <row r="650">
          <cell r="BU650" t="str">
            <v>INT</v>
          </cell>
          <cell r="CN650">
            <v>0</v>
          </cell>
        </row>
        <row r="651">
          <cell r="BU651" t="str">
            <v>INT</v>
          </cell>
          <cell r="CN651">
            <v>0</v>
          </cell>
        </row>
        <row r="652">
          <cell r="BU652" t="str">
            <v>INT</v>
          </cell>
          <cell r="CN652">
            <v>0</v>
          </cell>
        </row>
        <row r="653">
          <cell r="BU653" t="str">
            <v>INT</v>
          </cell>
          <cell r="CN653">
            <v>0</v>
          </cell>
        </row>
        <row r="654">
          <cell r="BU654" t="str">
            <v>INT</v>
          </cell>
          <cell r="CN654">
            <v>0</v>
          </cell>
        </row>
        <row r="655">
          <cell r="BU655" t="str">
            <v>INT</v>
          </cell>
          <cell r="CN655">
            <v>0</v>
          </cell>
        </row>
        <row r="656">
          <cell r="BU656" t="str">
            <v>INT</v>
          </cell>
          <cell r="CN656">
            <v>0</v>
          </cell>
        </row>
        <row r="657">
          <cell r="BU657" t="str">
            <v>INT</v>
          </cell>
          <cell r="CN657">
            <v>0</v>
          </cell>
        </row>
        <row r="658">
          <cell r="BU658" t="str">
            <v>INT</v>
          </cell>
          <cell r="CN658">
            <v>0</v>
          </cell>
        </row>
        <row r="659">
          <cell r="BU659" t="str">
            <v>INT</v>
          </cell>
          <cell r="CN659">
            <v>0</v>
          </cell>
        </row>
        <row r="660">
          <cell r="BU660" t="str">
            <v>INT</v>
          </cell>
          <cell r="CN660">
            <v>0</v>
          </cell>
        </row>
        <row r="661">
          <cell r="BU661" t="str">
            <v>INT</v>
          </cell>
          <cell r="CN661">
            <v>0</v>
          </cell>
        </row>
        <row r="662">
          <cell r="BU662" t="str">
            <v>INT</v>
          </cell>
          <cell r="CN662">
            <v>0</v>
          </cell>
        </row>
        <row r="663">
          <cell r="BU663" t="str">
            <v>INT</v>
          </cell>
          <cell r="CN663">
            <v>0</v>
          </cell>
        </row>
        <row r="664">
          <cell r="BU664" t="str">
            <v>INT</v>
          </cell>
          <cell r="CN664">
            <v>0</v>
          </cell>
        </row>
        <row r="665">
          <cell r="BU665" t="str">
            <v>INT</v>
          </cell>
          <cell r="CN665">
            <v>0</v>
          </cell>
        </row>
        <row r="666">
          <cell r="BU666" t="str">
            <v>INT</v>
          </cell>
          <cell r="CN666">
            <v>0</v>
          </cell>
        </row>
        <row r="667">
          <cell r="BU667" t="str">
            <v>INT</v>
          </cell>
          <cell r="CN667">
            <v>0</v>
          </cell>
        </row>
        <row r="668">
          <cell r="BU668" t="str">
            <v>INT</v>
          </cell>
          <cell r="CN668">
            <v>0</v>
          </cell>
        </row>
        <row r="669">
          <cell r="BU669" t="str">
            <v>INT</v>
          </cell>
          <cell r="CN669">
            <v>0</v>
          </cell>
        </row>
        <row r="670">
          <cell r="BU670" t="str">
            <v>INT</v>
          </cell>
          <cell r="CN670">
            <v>0</v>
          </cell>
        </row>
        <row r="671">
          <cell r="BU671" t="str">
            <v>INT</v>
          </cell>
          <cell r="CN671">
            <v>0</v>
          </cell>
        </row>
        <row r="672">
          <cell r="BU672" t="str">
            <v>INT</v>
          </cell>
          <cell r="CN672">
            <v>0</v>
          </cell>
        </row>
        <row r="673">
          <cell r="BU673" t="str">
            <v>INT</v>
          </cell>
          <cell r="CN673">
            <v>0</v>
          </cell>
        </row>
        <row r="674">
          <cell r="BU674" t="str">
            <v>INT</v>
          </cell>
          <cell r="CN674">
            <v>0</v>
          </cell>
        </row>
        <row r="675">
          <cell r="BU675" t="str">
            <v>INT</v>
          </cell>
          <cell r="CN675">
            <v>0</v>
          </cell>
        </row>
        <row r="676">
          <cell r="BU676" t="str">
            <v>INT</v>
          </cell>
          <cell r="CN676">
            <v>0</v>
          </cell>
        </row>
        <row r="677">
          <cell r="BU677" t="str">
            <v>INT</v>
          </cell>
          <cell r="CN677">
            <v>0</v>
          </cell>
        </row>
        <row r="678">
          <cell r="BU678" t="str">
            <v>INT</v>
          </cell>
          <cell r="CN678">
            <v>0</v>
          </cell>
        </row>
        <row r="679">
          <cell r="BU679" t="str">
            <v>INT</v>
          </cell>
          <cell r="CN679">
            <v>0</v>
          </cell>
        </row>
        <row r="680">
          <cell r="BU680" t="str">
            <v>INT</v>
          </cell>
          <cell r="CN680">
            <v>0</v>
          </cell>
        </row>
        <row r="681">
          <cell r="BU681" t="str">
            <v>INT</v>
          </cell>
          <cell r="CN681">
            <v>0</v>
          </cell>
        </row>
        <row r="682">
          <cell r="BU682" t="str">
            <v>INT</v>
          </cell>
          <cell r="CN682">
            <v>0</v>
          </cell>
        </row>
        <row r="683">
          <cell r="BU683" t="str">
            <v>INT</v>
          </cell>
          <cell r="CN683">
            <v>0</v>
          </cell>
        </row>
        <row r="684">
          <cell r="BU684" t="str">
            <v>INT</v>
          </cell>
          <cell r="CN684">
            <v>0</v>
          </cell>
        </row>
        <row r="685">
          <cell r="BU685" t="str">
            <v>INT</v>
          </cell>
          <cell r="CN685">
            <v>0</v>
          </cell>
        </row>
        <row r="686">
          <cell r="BU686" t="str">
            <v>INT</v>
          </cell>
          <cell r="CN686">
            <v>0</v>
          </cell>
        </row>
        <row r="687">
          <cell r="BU687" t="str">
            <v>INT</v>
          </cell>
          <cell r="CN687">
            <v>0</v>
          </cell>
        </row>
      </sheetData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 00"/>
      <sheetName val="PEM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44546A"/>
  </sheetPr>
  <dimension ref="A1:CB65"/>
  <sheetViews>
    <sheetView showGridLines="0" tabSelected="1" zoomScale="70" zoomScaleNormal="70" workbookViewId="0">
      <selection activeCell="E28" sqref="E28"/>
    </sheetView>
  </sheetViews>
  <sheetFormatPr baseColWidth="10" defaultColWidth="0" defaultRowHeight="18" zeroHeight="1" x14ac:dyDescent="0.35"/>
  <cols>
    <col min="1" max="1" width="23.28515625" style="9" customWidth="1"/>
    <col min="2" max="2" width="8.7109375" style="7" customWidth="1"/>
    <col min="3" max="3" width="11.5703125" style="9" customWidth="1"/>
    <col min="4" max="4" width="19" style="7" customWidth="1"/>
    <col min="5" max="22" width="11.5703125" style="9" customWidth="1"/>
    <col min="23" max="80" width="0" style="9" hidden="1" customWidth="1"/>
    <col min="81" max="16384" width="11.5703125" style="9" hidden="1"/>
  </cols>
  <sheetData>
    <row r="1" spans="1:80" s="50" customFormat="1" ht="18" customHeight="1" x14ac:dyDescent="0.25">
      <c r="A1" s="626"/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</row>
    <row r="2" spans="1:80" s="50" customFormat="1" ht="36" customHeight="1" x14ac:dyDescent="0.25">
      <c r="A2" s="626"/>
      <c r="B2" s="626"/>
      <c r="C2" s="1" t="s">
        <v>0</v>
      </c>
      <c r="D2" s="627"/>
      <c r="E2" s="628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629"/>
      <c r="S2" s="629"/>
      <c r="T2" s="629"/>
      <c r="U2" s="629"/>
      <c r="V2" s="626"/>
      <c r="W2" s="626"/>
    </row>
    <row r="3" spans="1:80" s="50" customFormat="1" ht="18" customHeight="1" x14ac:dyDescent="0.25">
      <c r="A3" s="626"/>
      <c r="B3" s="626"/>
      <c r="C3" s="2" t="s">
        <v>459</v>
      </c>
      <c r="D3" s="626"/>
      <c r="E3" s="630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6"/>
      <c r="R3" s="626"/>
      <c r="S3" s="626"/>
      <c r="T3" s="626"/>
      <c r="U3" s="626"/>
      <c r="V3" s="626"/>
      <c r="W3" s="626"/>
    </row>
    <row r="4" spans="1:80" s="50" customFormat="1" ht="18" customHeight="1" x14ac:dyDescent="0.35">
      <c r="A4" s="626"/>
      <c r="B4" s="626"/>
      <c r="C4" s="3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</row>
    <row r="5" spans="1:80" s="50" customFormat="1" ht="18" customHeight="1" x14ac:dyDescent="0.25">
      <c r="A5" s="631"/>
      <c r="B5" s="631"/>
      <c r="C5" s="4" t="s">
        <v>858</v>
      </c>
      <c r="D5" s="631"/>
      <c r="E5" s="632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1"/>
      <c r="AG5" s="631"/>
      <c r="AH5" s="631"/>
      <c r="AI5" s="631"/>
      <c r="AJ5" s="631"/>
      <c r="AK5" s="631"/>
      <c r="AL5" s="631"/>
      <c r="AM5" s="631"/>
      <c r="AN5" s="631"/>
      <c r="AO5" s="631"/>
      <c r="AP5" s="631"/>
      <c r="AQ5" s="631"/>
      <c r="AR5" s="631"/>
      <c r="AS5" s="631"/>
      <c r="AT5" s="631"/>
      <c r="AU5" s="631"/>
      <c r="AV5" s="631"/>
      <c r="AW5" s="631"/>
      <c r="AX5" s="631"/>
      <c r="AY5" s="631"/>
      <c r="AZ5" s="631"/>
      <c r="BA5" s="631"/>
      <c r="BB5" s="631"/>
      <c r="BC5" s="631"/>
      <c r="BD5" s="631"/>
      <c r="BE5" s="631"/>
      <c r="BF5" s="631"/>
      <c r="BG5" s="631"/>
      <c r="BH5" s="631"/>
      <c r="BI5" s="631"/>
      <c r="BJ5" s="631"/>
      <c r="BK5" s="631"/>
      <c r="BL5" s="631"/>
      <c r="BM5" s="631"/>
      <c r="BN5" s="631"/>
      <c r="BO5" s="631"/>
      <c r="BP5" s="631"/>
      <c r="BQ5" s="631"/>
      <c r="BR5" s="631"/>
      <c r="BS5" s="631"/>
      <c r="BT5" s="631"/>
      <c r="BU5" s="631"/>
      <c r="BV5" s="631"/>
      <c r="BW5" s="631"/>
      <c r="BX5" s="631"/>
      <c r="BY5" s="631"/>
      <c r="BZ5" s="631"/>
      <c r="CA5" s="631"/>
      <c r="CB5" s="631"/>
    </row>
    <row r="6" spans="1:80" ht="7.15" customHeight="1" x14ac:dyDescent="0.35"/>
    <row r="7" spans="1:80" x14ac:dyDescent="0.35"/>
    <row r="8" spans="1:80" x14ac:dyDescent="0.35"/>
    <row r="9" spans="1:80" x14ac:dyDescent="0.35">
      <c r="C9" s="8" t="s">
        <v>451</v>
      </c>
    </row>
    <row r="10" spans="1:80" x14ac:dyDescent="0.35">
      <c r="B10" s="10">
        <v>1.1000000000000001</v>
      </c>
      <c r="C10" s="9" t="s">
        <v>393</v>
      </c>
      <c r="E10" s="9" t="s">
        <v>477</v>
      </c>
    </row>
    <row r="11" spans="1:80" ht="16.899999999999999" customHeight="1" x14ac:dyDescent="0.35">
      <c r="B11" s="10">
        <v>1.2</v>
      </c>
      <c r="C11" s="9" t="s">
        <v>394</v>
      </c>
      <c r="E11" s="9" t="s">
        <v>508</v>
      </c>
    </row>
    <row r="12" spans="1:80" ht="16.899999999999999" customHeight="1" x14ac:dyDescent="0.35">
      <c r="B12" s="10">
        <v>1.3</v>
      </c>
      <c r="C12" s="9" t="s">
        <v>510</v>
      </c>
      <c r="E12" s="9" t="s">
        <v>559</v>
      </c>
    </row>
    <row r="13" spans="1:80" ht="16.899999999999999" customHeight="1" x14ac:dyDescent="0.35">
      <c r="B13" s="10">
        <v>1.4</v>
      </c>
      <c r="C13" s="9" t="s">
        <v>555</v>
      </c>
      <c r="E13" s="11" t="s">
        <v>558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</row>
    <row r="14" spans="1:80" ht="16.899999999999999" customHeight="1" x14ac:dyDescent="0.35">
      <c r="B14" s="10">
        <v>1.5</v>
      </c>
      <c r="C14" s="9" t="s">
        <v>809</v>
      </c>
      <c r="E14" s="11" t="s">
        <v>818</v>
      </c>
      <c r="F14" s="11"/>
      <c r="G14" s="11"/>
      <c r="H14" s="11"/>
      <c r="I14" s="11"/>
      <c r="J14" s="11"/>
      <c r="K14" s="11"/>
      <c r="L14" s="11"/>
    </row>
    <row r="15" spans="1:80" ht="16.899999999999999" customHeight="1" x14ac:dyDescent="0.35">
      <c r="B15" s="886"/>
    </row>
    <row r="16" spans="1:80" ht="16.899999999999999" customHeight="1" x14ac:dyDescent="0.35">
      <c r="C16" s="8" t="s">
        <v>452</v>
      </c>
    </row>
    <row r="17" spans="1:16" ht="16.899999999999999" customHeight="1" x14ac:dyDescent="0.35">
      <c r="A17" s="10"/>
      <c r="B17" s="10">
        <v>2.1</v>
      </c>
      <c r="C17" s="9" t="s">
        <v>390</v>
      </c>
      <c r="E17" s="9" t="s">
        <v>455</v>
      </c>
    </row>
    <row r="18" spans="1:16" ht="16.899999999999999" customHeight="1" x14ac:dyDescent="0.35">
      <c r="A18" s="10"/>
      <c r="B18" s="10">
        <v>2.2000000000000002</v>
      </c>
      <c r="C18" s="9" t="s">
        <v>391</v>
      </c>
      <c r="E18" s="9" t="s">
        <v>557</v>
      </c>
    </row>
    <row r="19" spans="1:16" ht="16.899999999999999" customHeight="1" x14ac:dyDescent="0.35">
      <c r="A19" s="10"/>
      <c r="B19" s="10">
        <v>2.2999999999999998</v>
      </c>
      <c r="C19" s="9" t="s">
        <v>822</v>
      </c>
      <c r="E19" s="11" t="s">
        <v>821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1:16" ht="16.899999999999999" customHeight="1" x14ac:dyDescent="0.35">
      <c r="A20" s="10"/>
      <c r="B20" s="10">
        <v>2.4</v>
      </c>
      <c r="C20" s="9" t="s">
        <v>182</v>
      </c>
      <c r="E20" s="11" t="s">
        <v>507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1:16" ht="16.899999999999999" customHeight="1" x14ac:dyDescent="0.35">
      <c r="A21" s="10"/>
      <c r="B21" s="10">
        <v>2.5</v>
      </c>
      <c r="C21" s="9" t="s">
        <v>833</v>
      </c>
      <c r="E21" s="11" t="s">
        <v>824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1:16" ht="16.899999999999999" customHeight="1" x14ac:dyDescent="0.35">
      <c r="A22" s="10"/>
      <c r="B22" s="10">
        <v>2.6</v>
      </c>
      <c r="C22" s="11" t="s">
        <v>392</v>
      </c>
      <c r="D22" s="12"/>
      <c r="E22" s="978" t="s">
        <v>857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1:16" ht="16.899999999999999" customHeight="1" x14ac:dyDescent="0.35">
      <c r="A23" s="10"/>
      <c r="B23" s="10">
        <v>2.7</v>
      </c>
      <c r="C23" s="9" t="s">
        <v>810</v>
      </c>
      <c r="D23" s="9"/>
      <c r="E23" s="11" t="s">
        <v>825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1:16" ht="16.899999999999999" customHeight="1" x14ac:dyDescent="0.35">
      <c r="A24" s="10"/>
      <c r="B24" s="10">
        <v>2.8</v>
      </c>
      <c r="C24" s="11" t="s">
        <v>846</v>
      </c>
      <c r="D24" s="12"/>
      <c r="E24" s="11" t="s">
        <v>845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1:16" ht="16.899999999999999" customHeight="1" x14ac:dyDescent="0.35">
      <c r="A25" s="10"/>
      <c r="B25" s="10">
        <v>2.9</v>
      </c>
      <c r="C25" s="11" t="s">
        <v>521</v>
      </c>
      <c r="D25" s="12"/>
      <c r="E25" s="11" t="s">
        <v>560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1:16" ht="16.899999999999999" customHeight="1" x14ac:dyDescent="0.35">
      <c r="A26" s="10"/>
      <c r="B26" s="14">
        <v>2.101</v>
      </c>
      <c r="C26" s="9" t="s">
        <v>827</v>
      </c>
      <c r="D26" s="9"/>
      <c r="E26" s="11" t="s">
        <v>826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1:16" ht="16.899999999999999" customHeight="1" x14ac:dyDescent="0.35">
      <c r="B27" s="887"/>
      <c r="C27" s="11"/>
      <c r="D27" s="12"/>
      <c r="E27" s="11"/>
    </row>
    <row r="28" spans="1:16" ht="16.899999999999999" customHeight="1" x14ac:dyDescent="0.35">
      <c r="C28" s="11"/>
      <c r="D28" s="12"/>
      <c r="E28" s="11"/>
    </row>
    <row r="29" spans="1:16" ht="16.899999999999999" customHeight="1" x14ac:dyDescent="0.35">
      <c r="C29" s="11"/>
      <c r="D29" s="12"/>
      <c r="E29" s="11"/>
    </row>
    <row r="30" spans="1:16" ht="16.899999999999999" customHeight="1" x14ac:dyDescent="0.35">
      <c r="C30" s="11"/>
      <c r="D30" s="12"/>
      <c r="E30" s="11"/>
    </row>
    <row r="31" spans="1:16" ht="16.899999999999999" customHeight="1" x14ac:dyDescent="0.35">
      <c r="C31" s="13" t="s">
        <v>453</v>
      </c>
      <c r="D31" s="12"/>
      <c r="E31" s="11"/>
    </row>
    <row r="32" spans="1:16" ht="16.899999999999999" customHeight="1" x14ac:dyDescent="0.35">
      <c r="A32" s="10"/>
      <c r="B32" s="10">
        <v>3.1</v>
      </c>
      <c r="C32" s="11" t="s">
        <v>526</v>
      </c>
      <c r="D32" s="12"/>
      <c r="E32" s="11" t="s">
        <v>561</v>
      </c>
    </row>
    <row r="33" spans="1:5" ht="16.899999999999999" customHeight="1" x14ac:dyDescent="0.35">
      <c r="A33" s="10"/>
      <c r="B33" s="10">
        <v>3.2</v>
      </c>
      <c r="C33" s="11" t="s">
        <v>554</v>
      </c>
      <c r="D33" s="12"/>
      <c r="E33" s="3" t="s">
        <v>853</v>
      </c>
    </row>
    <row r="34" spans="1:5" ht="16.899999999999999" customHeight="1" x14ac:dyDescent="0.35">
      <c r="A34" s="10"/>
      <c r="B34" s="10"/>
      <c r="C34" s="11"/>
      <c r="D34" s="12"/>
      <c r="E34" s="11"/>
    </row>
    <row r="35" spans="1:5" ht="16.899999999999999" customHeight="1" x14ac:dyDescent="0.35">
      <c r="A35" s="10"/>
      <c r="B35" s="10"/>
      <c r="C35" s="13" t="s">
        <v>522</v>
      </c>
      <c r="D35" s="12"/>
      <c r="E35" s="11"/>
    </row>
    <row r="36" spans="1:5" ht="16.899999999999999" customHeight="1" x14ac:dyDescent="0.35">
      <c r="A36" s="10"/>
      <c r="B36" s="10">
        <v>4.0999999999999996</v>
      </c>
      <c r="C36" s="11" t="s">
        <v>183</v>
      </c>
      <c r="D36" s="12"/>
      <c r="E36" s="11" t="s">
        <v>529</v>
      </c>
    </row>
    <row r="37" spans="1:5" ht="16.899999999999999" customHeight="1" x14ac:dyDescent="0.35">
      <c r="A37" s="10"/>
      <c r="B37" s="10"/>
      <c r="C37" s="11"/>
      <c r="D37" s="12"/>
      <c r="E37" s="11"/>
    </row>
    <row r="38" spans="1:5" ht="16.899999999999999" customHeight="1" x14ac:dyDescent="0.35">
      <c r="C38" s="13" t="s">
        <v>523</v>
      </c>
      <c r="D38" s="12"/>
      <c r="E38" s="11"/>
    </row>
    <row r="39" spans="1:5" ht="16.899999999999999" customHeight="1" x14ac:dyDescent="0.35">
      <c r="B39" s="10"/>
      <c r="C39" s="11" t="s">
        <v>457</v>
      </c>
      <c r="D39" s="12"/>
      <c r="E39" s="11"/>
    </row>
    <row r="40" spans="1:5" ht="16.899999999999999" customHeight="1" x14ac:dyDescent="0.35">
      <c r="B40" s="10"/>
      <c r="D40" s="10">
        <v>5.0999999999999996</v>
      </c>
      <c r="E40" s="9" t="s">
        <v>2</v>
      </c>
    </row>
    <row r="41" spans="1:5" ht="16.899999999999999" customHeight="1" x14ac:dyDescent="0.35">
      <c r="B41" s="10"/>
      <c r="D41" s="10">
        <v>5.2</v>
      </c>
      <c r="E41" s="9" t="s">
        <v>175</v>
      </c>
    </row>
    <row r="42" spans="1:5" ht="16.899999999999999" customHeight="1" x14ac:dyDescent="0.35">
      <c r="B42" s="10"/>
      <c r="D42" s="10">
        <v>5.3</v>
      </c>
      <c r="E42" s="9" t="s">
        <v>4</v>
      </c>
    </row>
    <row r="43" spans="1:5" ht="16.899999999999999" customHeight="1" x14ac:dyDescent="0.35">
      <c r="B43" s="10"/>
      <c r="D43" s="10">
        <v>5.4</v>
      </c>
      <c r="E43" s="9" t="s">
        <v>5</v>
      </c>
    </row>
    <row r="44" spans="1:5" ht="16.899999999999999" customHeight="1" x14ac:dyDescent="0.35">
      <c r="B44" s="10"/>
      <c r="D44" s="10">
        <v>5.5</v>
      </c>
      <c r="E44" s="9" t="s">
        <v>6</v>
      </c>
    </row>
    <row r="45" spans="1:5" ht="16.899999999999999" customHeight="1" x14ac:dyDescent="0.35">
      <c r="B45" s="10"/>
      <c r="D45" s="10">
        <v>5.6</v>
      </c>
      <c r="E45" s="9" t="s">
        <v>7</v>
      </c>
    </row>
    <row r="46" spans="1:5" ht="16.899999999999999" customHeight="1" x14ac:dyDescent="0.35">
      <c r="B46" s="10"/>
      <c r="D46" s="10">
        <v>5.7</v>
      </c>
      <c r="E46" s="9" t="s">
        <v>8</v>
      </c>
    </row>
    <row r="47" spans="1:5" ht="16.899999999999999" customHeight="1" x14ac:dyDescent="0.35">
      <c r="B47" s="10"/>
      <c r="D47" s="10">
        <v>5.8</v>
      </c>
      <c r="E47" s="9" t="s">
        <v>9</v>
      </c>
    </row>
    <row r="48" spans="1:5" ht="16.899999999999999" customHeight="1" x14ac:dyDescent="0.35">
      <c r="B48" s="10"/>
      <c r="D48" s="10">
        <v>5.9</v>
      </c>
      <c r="E48" s="9" t="s">
        <v>10</v>
      </c>
    </row>
    <row r="49" spans="2:5" ht="16.899999999999999" customHeight="1" x14ac:dyDescent="0.35">
      <c r="B49" s="10"/>
      <c r="D49" s="14">
        <v>5.0999999999999996</v>
      </c>
      <c r="E49" s="9" t="s">
        <v>11</v>
      </c>
    </row>
    <row r="50" spans="2:5" ht="16.899999999999999" customHeight="1" x14ac:dyDescent="0.35">
      <c r="B50" s="10"/>
      <c r="D50" s="10">
        <v>5.1100000000000003</v>
      </c>
      <c r="E50" s="9" t="s">
        <v>12</v>
      </c>
    </row>
    <row r="51" spans="2:5" ht="16.899999999999999" customHeight="1" x14ac:dyDescent="0.35">
      <c r="B51" s="10"/>
      <c r="D51" s="10">
        <v>5.12</v>
      </c>
      <c r="E51" s="9" t="s">
        <v>13</v>
      </c>
    </row>
    <row r="52" spans="2:5" ht="16.899999999999999" customHeight="1" x14ac:dyDescent="0.35">
      <c r="B52" s="10"/>
      <c r="D52" s="10">
        <v>5.13</v>
      </c>
      <c r="E52" s="9" t="s">
        <v>14</v>
      </c>
    </row>
    <row r="53" spans="2:5" ht="16.899999999999999" customHeight="1" x14ac:dyDescent="0.35">
      <c r="B53" s="10"/>
      <c r="D53" s="10">
        <v>5.14</v>
      </c>
      <c r="E53" s="9" t="s">
        <v>15</v>
      </c>
    </row>
    <row r="54" spans="2:5" ht="16.899999999999999" customHeight="1" x14ac:dyDescent="0.35">
      <c r="B54" s="10"/>
      <c r="D54" s="10">
        <v>5.15</v>
      </c>
      <c r="E54" s="9" t="s">
        <v>16</v>
      </c>
    </row>
    <row r="55" spans="2:5" ht="16.899999999999999" customHeight="1" x14ac:dyDescent="0.35">
      <c r="B55" s="10"/>
      <c r="D55" s="10">
        <v>5.16</v>
      </c>
      <c r="E55" s="9" t="s">
        <v>17</v>
      </c>
    </row>
    <row r="56" spans="2:5" ht="16.899999999999999" customHeight="1" x14ac:dyDescent="0.35"/>
    <row r="57" spans="2:5" ht="16.899999999999999" customHeight="1" x14ac:dyDescent="0.35"/>
    <row r="58" spans="2:5" ht="16.899999999999999" customHeight="1" x14ac:dyDescent="0.35"/>
    <row r="59" spans="2:5" ht="16.899999999999999" hidden="1" customHeight="1" x14ac:dyDescent="0.35"/>
    <row r="60" spans="2:5" ht="16.899999999999999" hidden="1" customHeight="1" x14ac:dyDescent="0.35"/>
    <row r="61" spans="2:5" ht="16.899999999999999" hidden="1" customHeight="1" x14ac:dyDescent="0.35"/>
    <row r="62" spans="2:5" ht="16.899999999999999" hidden="1" customHeight="1" x14ac:dyDescent="0.35"/>
    <row r="63" spans="2:5" ht="16.899999999999999" hidden="1" customHeight="1" x14ac:dyDescent="0.35"/>
    <row r="64" spans="2:5" ht="16.899999999999999" hidden="1" customHeight="1" x14ac:dyDescent="0.35"/>
    <row r="65" ht="16.899999999999999" hidden="1" customHeight="1" x14ac:dyDescent="0.35"/>
  </sheetData>
  <customSheetViews>
    <customSheetView guid="{1EB9453C-0363-4D90-8555-9240052C0B12}" showGridLines="0" topLeftCell="A13">
      <selection activeCell="Q29" sqref="Q29"/>
      <pageMargins left="0.7" right="0.7" top="0.75" bottom="0.75" header="0.3" footer="0.3"/>
      <pageSetup orientation="portrait" r:id="rId1"/>
    </customSheetView>
    <customSheetView guid="{9BE0F493-361D-434E-B2A3-57925E56343F}" showGridLines="0">
      <selection activeCell="J8" sqref="J8"/>
      <pageMargins left="0.7" right="0.7" top="0.75" bottom="0.75" header="0.3" footer="0.3"/>
      <pageSetup orientation="portrait" r:id="rId2"/>
    </customSheetView>
  </customSheetViews>
  <hyperlinks>
    <hyperlink ref="B10" location="'1.1 AUX Costos por tensión'!A1" display="'1.1 AUX Costos por tensión'!A1" xr:uid="{00000000-0004-0000-0000-000000000000}"/>
    <hyperlink ref="B11" location="'1.2 AUX Efic Costos'!A1" display="'1.2 AUX Efic Costos'!A1" xr:uid="{00000000-0004-0000-0000-000001000000}"/>
    <hyperlink ref="B12" location="'1.3 INPP'!A1" display="'1.3 INPP'!A1" xr:uid="{00000000-0004-0000-0000-000002000000}"/>
    <hyperlink ref="B17" location="'2.1 Costos Explotación'!A1" display="'2.1 Costos Explotación'!A1" xr:uid="{00000000-0004-0000-0000-000003000000}"/>
    <hyperlink ref="B18" location="'2.2 Tasa de retorno'!A1" display="'2.2 Tasa de retorno'!A1" xr:uid="{00000000-0004-0000-0000-000004000000}"/>
    <hyperlink ref="B20" location="'2.4 Costos de capital'!A1" display="'2.4 Costos de capital'!A1" xr:uid="{00000000-0004-0000-0000-000005000000}"/>
    <hyperlink ref="B22" location="'2.6 IR'!A1" display="'2.6 IR'!A1" xr:uid="{00000000-0004-0000-0000-000006000000}"/>
    <hyperlink ref="B23" location="'2.7 IR EFD 2019'!A1" display="'2.7 IR EFD 2019'!A1" xr:uid="{00000000-0004-0000-0000-000007000000}"/>
    <hyperlink ref="B32" location="'3.1 Factores de Ajuste'!A1" display="'3.1 Factores de Ajuste'!A1" xr:uid="{00000000-0004-0000-0000-000008000000}"/>
    <hyperlink ref="B36" location="'4.1 Resumen'!A1" display="'4.1 Resumen'!A1" xr:uid="{00000000-0004-0000-0000-000009000000}"/>
    <hyperlink ref="D40" location="'5.1 Baja California'!A1" display="'5.1 Baja California'!A1" xr:uid="{00000000-0004-0000-0000-00000A000000}"/>
    <hyperlink ref="D41" location="'5.2 Bajío'!A1" display="'5.2 Bajío'!A1" xr:uid="{00000000-0004-0000-0000-00000B000000}"/>
    <hyperlink ref="D42" location="'5.3 Centro Occidente'!A1" display="'5.3 Centro Occidente'!A1" xr:uid="{00000000-0004-0000-0000-00000C000000}"/>
    <hyperlink ref="D43" location="'5.4 Centro Oriente'!A1" display="'5.4 Centro Oriente'!A1" xr:uid="{00000000-0004-0000-0000-00000D000000}"/>
    <hyperlink ref="D44" location="'5.5 Centro Sur'!A1" display="'5.5 Centro Sur'!A1" xr:uid="{00000000-0004-0000-0000-00000E000000}"/>
    <hyperlink ref="D52" location="'5.13 Golfo Centro'!A1" display="'5.13 Golfo Centro'!A1" xr:uid="{00000000-0004-0000-0000-00000F000000}"/>
    <hyperlink ref="D45" location="'5.6 Golfo Norte'!A1" display="'5.6 Golfo Norte'!A1" xr:uid="{00000000-0004-0000-0000-000010000000}"/>
    <hyperlink ref="D46" location="'5.7 Jalisco'!A1" display="'5.7 Jalisco'!A1" xr:uid="{00000000-0004-0000-0000-000011000000}"/>
    <hyperlink ref="D48" location="'5.9 Norte'!A1" display="'5.9 Norte'!A1" xr:uid="{00000000-0004-0000-0000-000012000000}"/>
    <hyperlink ref="D51" location="'5.12 Oriente'!A1" display="'5.12 Oriente'!A1" xr:uid="{00000000-0004-0000-0000-000013000000}"/>
    <hyperlink ref="D50" location="'5.11 Peninsular'!A1" display="'5.11 Peninsular'!A1" xr:uid="{00000000-0004-0000-0000-000014000000}"/>
    <hyperlink ref="D49" location="'5.10 Sureste'!A1" display="'5.10 Sureste'!A1" xr:uid="{00000000-0004-0000-0000-000015000000}"/>
    <hyperlink ref="D54" location="'5.15 Valle de México Centro'!A1" display="'5.15 Valle de México Centro'!A1" xr:uid="{00000000-0004-0000-0000-000016000000}"/>
    <hyperlink ref="D53" location="'5.14 Valle de México Norte'!A1" display="'5.14 Valle de México Norte'!A1" xr:uid="{00000000-0004-0000-0000-000017000000}"/>
    <hyperlink ref="D55" location="'5.16 Valle de México Sur '!A1" display="'5.16 Valle de México Sur '!A1" xr:uid="{00000000-0004-0000-0000-000018000000}"/>
    <hyperlink ref="D47" location="'5.8 Noroeste'!A1" display="'5.8 Noroeste'!A1" xr:uid="{00000000-0004-0000-0000-000019000000}"/>
    <hyperlink ref="B13" location="'1.4 INPP NB'!A1" display="'1.4 INPP NB'!A1" xr:uid="{00000000-0004-0000-0000-00001A000000}"/>
    <hyperlink ref="B33" location="'3.2 Factores de Ajuste NB'!A1" display="'3.2 Factores de Ajuste NB'!A1" xr:uid="{00000000-0004-0000-0000-00001B000000}"/>
    <hyperlink ref="B14" location="'1.5 Energía y Demanda 2019'!A1" display="'1.5 Energía y Demanda 2019'!A1" xr:uid="{00000000-0004-0000-0000-00001C000000}"/>
    <hyperlink ref="B19" location="'2.3 TR 2021'!A1" display="'2.3 TR 2021'!A1" xr:uid="{00000000-0004-0000-0000-00001D000000}"/>
    <hyperlink ref="B21" location="'2.5 Aportaciones'!A1" display="'2.5 Aportaciones'!A1" xr:uid="{00000000-0004-0000-0000-00001E000000}"/>
    <hyperlink ref="B24" location="'2.8 Tarifa 2019'!A1" display="'2.8 Tarifa 2019'!A1" xr:uid="{00000000-0004-0000-0000-00001F000000}"/>
    <hyperlink ref="B25" location="'2.9 Tarifas y Actualización'!A1" display="'2.9 Tarifas y Actualización'!A1" xr:uid="{00000000-0004-0000-0000-000020000000}"/>
    <hyperlink ref="B26" location="'2.10 Tarifas y Act. 2021'!A1" display="'2.10 Tarifas y Act. 2021'!A1" xr:uid="{00000000-0004-0000-0000-000021000000}"/>
  </hyperlinks>
  <pageMargins left="0.7" right="0.7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tabColor theme="3"/>
  </sheetPr>
  <dimension ref="A1:AO140"/>
  <sheetViews>
    <sheetView showGridLines="0" zoomScale="55" zoomScaleNormal="55" workbookViewId="0">
      <pane ySplit="2" topLeftCell="A3" activePane="bottomLeft" state="frozen"/>
      <selection pane="bottomLeft" activeCell="N20" sqref="N20"/>
    </sheetView>
  </sheetViews>
  <sheetFormatPr baseColWidth="10" defaultColWidth="0" defaultRowHeight="18" zeroHeight="1" x14ac:dyDescent="0.35"/>
  <cols>
    <col min="1" max="1" width="3.7109375" style="9" customWidth="1"/>
    <col min="2" max="2" width="27.28515625" style="9" customWidth="1"/>
    <col min="3" max="3" width="26.7109375" style="9" customWidth="1"/>
    <col min="4" max="4" width="18.28515625" style="9" customWidth="1"/>
    <col min="5" max="5" width="19.42578125" style="9" customWidth="1"/>
    <col min="6" max="6" width="17.140625" style="9" customWidth="1"/>
    <col min="7" max="7" width="20.140625" style="9" customWidth="1"/>
    <col min="8" max="8" width="15.28515625" style="9" bestFit="1" customWidth="1"/>
    <col min="9" max="9" width="15.7109375" style="9" bestFit="1" customWidth="1"/>
    <col min="10" max="10" width="18.28515625" style="9" bestFit="1" customWidth="1"/>
    <col min="11" max="11" width="21" style="9" bestFit="1" customWidth="1"/>
    <col min="12" max="12" width="20.5703125" style="9" bestFit="1" customWidth="1"/>
    <col min="13" max="13" width="16.7109375" style="9" bestFit="1" customWidth="1"/>
    <col min="14" max="14" width="16.5703125" style="9" bestFit="1" customWidth="1"/>
    <col min="15" max="15" width="18.28515625" style="9" bestFit="1" customWidth="1"/>
    <col min="16" max="21" width="11.5703125" style="9" customWidth="1"/>
    <col min="22" max="41" width="0" style="9" hidden="1" customWidth="1"/>
    <col min="42" max="16384" width="11.5703125" style="9" hidden="1"/>
  </cols>
  <sheetData>
    <row r="1" spans="2:41" s="50" customFormat="1" ht="18" customHeight="1" collapsed="1" x14ac:dyDescent="0.25">
      <c r="B1" s="17" t="s">
        <v>823</v>
      </c>
      <c r="C1" s="73"/>
      <c r="D1" s="73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W1" s="51"/>
      <c r="X1" s="52"/>
      <c r="Y1" s="52"/>
      <c r="Z1" s="52"/>
      <c r="AA1" s="52"/>
      <c r="AB1" s="52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</row>
    <row r="2" spans="2:41" x14ac:dyDescent="0.35">
      <c r="E2" s="737" t="s">
        <v>601</v>
      </c>
    </row>
    <row r="3" spans="2:41" ht="18.75" thickBot="1" x14ac:dyDescent="0.4">
      <c r="C3" s="8"/>
      <c r="D3" s="8"/>
    </row>
    <row r="4" spans="2:41" ht="18.75" thickBot="1" x14ac:dyDescent="0.4">
      <c r="C4" s="642" t="s">
        <v>167</v>
      </c>
      <c r="D4" s="673" t="s">
        <v>479</v>
      </c>
    </row>
    <row r="5" spans="2:41" x14ac:dyDescent="0.35">
      <c r="C5" s="286" t="s">
        <v>168</v>
      </c>
      <c r="D5" s="287">
        <f>F138</f>
        <v>21664903429.921909</v>
      </c>
    </row>
    <row r="6" spans="2:41" ht="18.75" thickBot="1" x14ac:dyDescent="0.4">
      <c r="C6" s="292" t="s">
        <v>169</v>
      </c>
      <c r="D6" s="293">
        <f>E138</f>
        <v>10879596051.250856</v>
      </c>
      <c r="E6" s="75"/>
    </row>
    <row r="7" spans="2:41" ht="18.75" thickBot="1" x14ac:dyDescent="0.4">
      <c r="C7" s="290" t="s">
        <v>170</v>
      </c>
      <c r="D7" s="291">
        <f>SUM(D5:D6)</f>
        <v>32544499481.172768</v>
      </c>
    </row>
    <row r="8" spans="2:41" x14ac:dyDescent="0.35">
      <c r="C8" s="76"/>
      <c r="D8" s="77"/>
    </row>
    <row r="9" spans="2:41" s="50" customFormat="1" ht="18" customHeight="1" collapsed="1" x14ac:dyDescent="0.25">
      <c r="B9" s="17" t="s">
        <v>528</v>
      </c>
      <c r="C9" s="73"/>
      <c r="D9" s="73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W9" s="51"/>
      <c r="X9" s="52"/>
      <c r="Y9" s="52"/>
      <c r="Z9" s="52"/>
      <c r="AA9" s="52"/>
      <c r="AB9" s="52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</row>
    <row r="10" spans="2:41" ht="18.75" thickBot="1" x14ac:dyDescent="0.4"/>
    <row r="11" spans="2:41" ht="18.75" thickBot="1" x14ac:dyDescent="0.4">
      <c r="B11" s="1031" t="s">
        <v>502</v>
      </c>
      <c r="C11" s="1032"/>
      <c r="D11" s="1033"/>
    </row>
    <row r="12" spans="2:41" ht="37.15" customHeight="1" thickBot="1" x14ac:dyDescent="0.4">
      <c r="B12" s="669" t="s">
        <v>18</v>
      </c>
      <c r="C12" s="670" t="s">
        <v>1</v>
      </c>
      <c r="D12" s="485" t="s">
        <v>524</v>
      </c>
      <c r="E12" s="670" t="s">
        <v>19</v>
      </c>
      <c r="F12" s="670" t="s">
        <v>20</v>
      </c>
      <c r="G12" s="485" t="s">
        <v>21</v>
      </c>
      <c r="H12" s="485" t="s">
        <v>488</v>
      </c>
      <c r="I12" s="670" t="s">
        <v>22</v>
      </c>
      <c r="J12" s="485" t="s">
        <v>23</v>
      </c>
      <c r="K12" s="485" t="s">
        <v>489</v>
      </c>
    </row>
    <row r="13" spans="2:41" x14ac:dyDescent="0.35">
      <c r="B13" s="295">
        <v>1</v>
      </c>
      <c r="C13" s="296" t="s">
        <v>2</v>
      </c>
      <c r="D13" s="297">
        <v>140768643.29055101</v>
      </c>
      <c r="E13" s="297">
        <v>283355150.81787324</v>
      </c>
      <c r="F13" s="297">
        <v>16547583.11224186</v>
      </c>
      <c r="G13" s="297">
        <v>50952083.365476415</v>
      </c>
      <c r="H13" s="297">
        <v>205486620.25999945</v>
      </c>
      <c r="I13" s="297">
        <v>103390886.73374884</v>
      </c>
      <c r="J13" s="297">
        <v>89521057.421360329</v>
      </c>
      <c r="K13" s="266">
        <f>SUM(D13:J13)</f>
        <v>890022025.00125122</v>
      </c>
    </row>
    <row r="14" spans="2:41" x14ac:dyDescent="0.35">
      <c r="B14" s="294">
        <v>2</v>
      </c>
      <c r="C14" s="78" t="s">
        <v>156</v>
      </c>
      <c r="D14" s="79">
        <v>18046134.443574283</v>
      </c>
      <c r="E14" s="79">
        <v>71850009.785682857</v>
      </c>
      <c r="F14" s="79">
        <v>3962334.8510029758</v>
      </c>
      <c r="G14" s="79">
        <v>8514413.3476694115</v>
      </c>
      <c r="H14" s="79">
        <v>46895318.281676754</v>
      </c>
      <c r="I14" s="79">
        <v>42055358.523791239</v>
      </c>
      <c r="J14" s="79">
        <v>17685029.526749678</v>
      </c>
      <c r="K14" s="268">
        <f>SUM(D14:J14)</f>
        <v>209008598.76014721</v>
      </c>
    </row>
    <row r="15" spans="2:41" x14ac:dyDescent="0.35">
      <c r="B15" s="294">
        <v>3</v>
      </c>
      <c r="C15" s="78" t="s">
        <v>10</v>
      </c>
      <c r="D15" s="79">
        <v>286961720.3076694</v>
      </c>
      <c r="E15" s="79">
        <v>742395499.40484333</v>
      </c>
      <c r="F15" s="79">
        <v>34682658.296205856</v>
      </c>
      <c r="G15" s="79">
        <v>89620277.22015205</v>
      </c>
      <c r="H15" s="79">
        <v>197245411.96591532</v>
      </c>
      <c r="I15" s="79">
        <v>378611145.94487303</v>
      </c>
      <c r="J15" s="79">
        <v>131838920.47801378</v>
      </c>
      <c r="K15" s="268">
        <f t="shared" ref="K15:K20" si="0">SUM(D15:J15)</f>
        <v>1861355633.6176729</v>
      </c>
    </row>
    <row r="16" spans="2:41" x14ac:dyDescent="0.35">
      <c r="B16" s="294">
        <v>4</v>
      </c>
      <c r="C16" s="78" t="s">
        <v>157</v>
      </c>
      <c r="D16" s="79">
        <v>524728167.95440632</v>
      </c>
      <c r="E16" s="79">
        <v>513489331.69109178</v>
      </c>
      <c r="F16" s="79">
        <v>32009690.804470513</v>
      </c>
      <c r="G16" s="79">
        <v>199448353.71334362</v>
      </c>
      <c r="H16" s="79">
        <v>333769624.41903704</v>
      </c>
      <c r="I16" s="79">
        <v>258616983.63768968</v>
      </c>
      <c r="J16" s="79">
        <v>263104853.20095912</v>
      </c>
      <c r="K16" s="268">
        <f t="shared" si="0"/>
        <v>2125167005.4209981</v>
      </c>
    </row>
    <row r="17" spans="2:11" x14ac:dyDescent="0.35">
      <c r="B17" s="294">
        <v>5</v>
      </c>
      <c r="C17" s="78" t="s">
        <v>9</v>
      </c>
      <c r="D17" s="79">
        <v>305063988.59874874</v>
      </c>
      <c r="E17" s="79">
        <v>672004138.99449039</v>
      </c>
      <c r="F17" s="79">
        <v>32517292.223182637</v>
      </c>
      <c r="G17" s="79">
        <v>70326626.654132739</v>
      </c>
      <c r="H17" s="79">
        <v>322461386.44662786</v>
      </c>
      <c r="I17" s="79">
        <v>235288981.05981192</v>
      </c>
      <c r="J17" s="79">
        <v>133471386.46112286</v>
      </c>
      <c r="K17" s="268">
        <f t="shared" si="0"/>
        <v>1771133800.438117</v>
      </c>
    </row>
    <row r="18" spans="2:11" x14ac:dyDescent="0.35">
      <c r="B18" s="294">
        <v>6</v>
      </c>
      <c r="C18" s="78" t="s">
        <v>158</v>
      </c>
      <c r="D18" s="79">
        <v>1676355245.816855</v>
      </c>
      <c r="E18" s="79">
        <v>4977328936.2056675</v>
      </c>
      <c r="F18" s="79">
        <v>219049137.66338134</v>
      </c>
      <c r="G18" s="79">
        <v>347142195.32268429</v>
      </c>
      <c r="H18" s="79">
        <v>1574243803.427166</v>
      </c>
      <c r="I18" s="79">
        <v>1936195292.9981296</v>
      </c>
      <c r="J18" s="79">
        <v>1072476982.669814</v>
      </c>
      <c r="K18" s="268">
        <f t="shared" si="0"/>
        <v>11802791594.103695</v>
      </c>
    </row>
    <row r="19" spans="2:11" x14ac:dyDescent="0.35">
      <c r="B19" s="294">
        <v>7</v>
      </c>
      <c r="C19" s="78" t="s">
        <v>12</v>
      </c>
      <c r="D19" s="79">
        <v>127214013.94827446</v>
      </c>
      <c r="E19" s="79">
        <v>377018674.81840891</v>
      </c>
      <c r="F19" s="79">
        <v>17281941.816797074</v>
      </c>
      <c r="G19" s="79">
        <v>44558105.277347587</v>
      </c>
      <c r="H19" s="79">
        <v>135453964.02011961</v>
      </c>
      <c r="I19" s="79">
        <v>189340708.54007587</v>
      </c>
      <c r="J19" s="79">
        <v>91818923.613970488</v>
      </c>
      <c r="K19" s="268">
        <f t="shared" si="0"/>
        <v>982686332.03499401</v>
      </c>
    </row>
    <row r="20" spans="2:11" ht="18.75" thickBot="1" x14ac:dyDescent="0.4">
      <c r="B20" s="298">
        <v>8</v>
      </c>
      <c r="C20" s="299" t="s">
        <v>159</v>
      </c>
      <c r="D20" s="300">
        <v>1797509970.1648705</v>
      </c>
      <c r="E20" s="300">
        <v>777688405.15926576</v>
      </c>
      <c r="F20" s="300">
        <v>233460051.48035347</v>
      </c>
      <c r="G20" s="300">
        <v>0</v>
      </c>
      <c r="H20" s="300">
        <v>27683977.411587842</v>
      </c>
      <c r="I20" s="300">
        <v>693065916.81492853</v>
      </c>
      <c r="J20" s="301">
        <v>0</v>
      </c>
      <c r="K20" s="282">
        <f t="shared" si="0"/>
        <v>3529408321.0310059</v>
      </c>
    </row>
    <row r="21" spans="2:11" ht="18.75" thickBot="1" x14ac:dyDescent="0.4">
      <c r="B21" s="1019" t="s">
        <v>354</v>
      </c>
      <c r="C21" s="1020"/>
      <c r="D21" s="277">
        <f>SUM(D13:D20)</f>
        <v>4876647884.52495</v>
      </c>
      <c r="E21" s="277">
        <f t="shared" ref="E21:K21" si="1">SUM(E13:E20)</f>
        <v>8415130146.8773232</v>
      </c>
      <c r="F21" s="277">
        <f t="shared" si="1"/>
        <v>589510690.24763572</v>
      </c>
      <c r="G21" s="277">
        <f>SUM(G13:G20)</f>
        <v>810562054.90080607</v>
      </c>
      <c r="H21" s="277">
        <f t="shared" si="1"/>
        <v>2843240106.2321301</v>
      </c>
      <c r="I21" s="277">
        <f t="shared" si="1"/>
        <v>3836565274.2530489</v>
      </c>
      <c r="J21" s="277">
        <f t="shared" si="1"/>
        <v>1799917153.3719904</v>
      </c>
      <c r="K21" s="278">
        <f t="shared" si="1"/>
        <v>23171573310.407879</v>
      </c>
    </row>
    <row r="22" spans="2:11" x14ac:dyDescent="0.35">
      <c r="B22" s="11"/>
    </row>
    <row r="23" spans="2:11" ht="18.75" thickBot="1" x14ac:dyDescent="0.4"/>
    <row r="24" spans="2:11" ht="18.75" thickBot="1" x14ac:dyDescent="0.4">
      <c r="B24" s="11"/>
      <c r="C24" s="11"/>
      <c r="D24" s="671" t="s">
        <v>160</v>
      </c>
      <c r="E24" s="302">
        <v>10.927441035856599</v>
      </c>
      <c r="F24" s="23" t="s">
        <v>478</v>
      </c>
    </row>
    <row r="25" spans="2:11" ht="18.75" thickBot="1" x14ac:dyDescent="0.4"/>
    <row r="26" spans="2:11" ht="18.75" thickBot="1" x14ac:dyDescent="0.4">
      <c r="B26" s="1031" t="s">
        <v>500</v>
      </c>
      <c r="C26" s="1033"/>
    </row>
    <row r="27" spans="2:11" s="8" customFormat="1" ht="36.75" thickBot="1" x14ac:dyDescent="0.4">
      <c r="B27" s="669" t="s">
        <v>18</v>
      </c>
      <c r="C27" s="670" t="s">
        <v>1</v>
      </c>
      <c r="D27" s="485" t="s">
        <v>524</v>
      </c>
      <c r="E27" s="670" t="s">
        <v>19</v>
      </c>
      <c r="F27" s="670" t="s">
        <v>20</v>
      </c>
      <c r="G27" s="485" t="s">
        <v>21</v>
      </c>
      <c r="H27" s="485" t="s">
        <v>488</v>
      </c>
      <c r="I27" s="670" t="s">
        <v>22</v>
      </c>
      <c r="J27" s="485" t="s">
        <v>23</v>
      </c>
      <c r="K27" s="674" t="s">
        <v>489</v>
      </c>
    </row>
    <row r="28" spans="2:11" x14ac:dyDescent="0.35">
      <c r="B28" s="303">
        <v>1</v>
      </c>
      <c r="C28" s="304" t="s">
        <v>2</v>
      </c>
      <c r="D28" s="305">
        <f>(D13*$E$24)</f>
        <v>1538241049.2550268</v>
      </c>
      <c r="E28" s="305">
        <f t="shared" ref="D28:J35" si="2">(E13*$E$24)</f>
        <v>3096346702.7685637</v>
      </c>
      <c r="F28" s="305">
        <f t="shared" si="2"/>
        <v>180822738.74495935</v>
      </c>
      <c r="G28" s="305">
        <f t="shared" si="2"/>
        <v>556775886.63029337</v>
      </c>
      <c r="H28" s="305">
        <f t="shared" si="2"/>
        <v>2245442926.5486002</v>
      </c>
      <c r="I28" s="305">
        <f t="shared" si="2"/>
        <v>1129797818.4279687</v>
      </c>
      <c r="J28" s="305">
        <f t="shared" si="2"/>
        <v>978236076.43944788</v>
      </c>
      <c r="K28" s="306">
        <f>SUM(D28:J28)</f>
        <v>9725663198.8148575</v>
      </c>
    </row>
    <row r="29" spans="2:11" x14ac:dyDescent="0.35">
      <c r="B29" s="307">
        <v>2</v>
      </c>
      <c r="C29" s="35" t="s">
        <v>156</v>
      </c>
      <c r="D29" s="81">
        <f t="shared" si="2"/>
        <v>197198070.05729881</v>
      </c>
      <c r="E29" s="81">
        <f t="shared" si="2"/>
        <v>785136745.35876906</v>
      </c>
      <c r="F29" s="81">
        <f t="shared" si="2"/>
        <v>43298180.448654659</v>
      </c>
      <c r="G29" s="81">
        <f t="shared" si="2"/>
        <v>93040749.811567888</v>
      </c>
      <c r="H29" s="81">
        <f t="shared" si="2"/>
        <v>512445825.38075078</v>
      </c>
      <c r="I29" s="81">
        <f t="shared" si="2"/>
        <v>459557450.51053798</v>
      </c>
      <c r="J29" s="81">
        <f t="shared" si="2"/>
        <v>193252117.37094006</v>
      </c>
      <c r="K29" s="308">
        <f>SUM(D29:J29)</f>
        <v>2283929138.9385195</v>
      </c>
    </row>
    <row r="30" spans="2:11" x14ac:dyDescent="0.35">
      <c r="B30" s="307">
        <v>3</v>
      </c>
      <c r="C30" s="35" t="s">
        <v>10</v>
      </c>
      <c r="D30" s="81">
        <f t="shared" si="2"/>
        <v>3135757278.2100306</v>
      </c>
      <c r="E30" s="81">
        <f t="shared" si="2"/>
        <v>8112483045.0317383</v>
      </c>
      <c r="F30" s="81">
        <f t="shared" si="2"/>
        <v>378992703.4985522</v>
      </c>
      <c r="G30" s="81">
        <f t="shared" si="2"/>
        <v>979320294.94033396</v>
      </c>
      <c r="H30" s="81">
        <f t="shared" si="2"/>
        <v>2155387608.8507833</v>
      </c>
      <c r="I30" s="81">
        <f t="shared" si="2"/>
        <v>4137250972.8306975</v>
      </c>
      <c r="J30" s="81">
        <f t="shared" si="2"/>
        <v>1440662029.7544827</v>
      </c>
      <c r="K30" s="308">
        <f t="shared" ref="K30:K35" si="3">SUM(D30:J30)</f>
        <v>20339853933.116615</v>
      </c>
    </row>
    <row r="31" spans="2:11" x14ac:dyDescent="0.35">
      <c r="B31" s="307">
        <v>4</v>
      </c>
      <c r="C31" s="35" t="s">
        <v>157</v>
      </c>
      <c r="D31" s="81">
        <f t="shared" si="2"/>
        <v>5733936115.1748333</v>
      </c>
      <c r="E31" s="81">
        <f t="shared" si="2"/>
        <v>5611124394.5958166</v>
      </c>
      <c r="F31" s="81">
        <f t="shared" si="2"/>
        <v>349784008.84185272</v>
      </c>
      <c r="G31" s="81">
        <f t="shared" si="2"/>
        <v>2179460124.9012332</v>
      </c>
      <c r="H31" s="81">
        <f t="shared" si="2"/>
        <v>3647247890.3990302</v>
      </c>
      <c r="I31" s="81">
        <f t="shared" si="2"/>
        <v>2826021839.5719447</v>
      </c>
      <c r="J31" s="81">
        <f t="shared" si="2"/>
        <v>2875062769.6011872</v>
      </c>
      <c r="K31" s="308">
        <f t="shared" si="3"/>
        <v>23222637143.085899</v>
      </c>
    </row>
    <row r="32" spans="2:11" x14ac:dyDescent="0.35">
      <c r="B32" s="307">
        <v>5</v>
      </c>
      <c r="C32" s="35" t="s">
        <v>9</v>
      </c>
      <c r="D32" s="81">
        <f t="shared" si="2"/>
        <v>3333568747.576057</v>
      </c>
      <c r="E32" s="81">
        <f t="shared" si="2"/>
        <v>7343285604.7138758</v>
      </c>
      <c r="F32" s="81">
        <f t="shared" si="2"/>
        <v>355330793.41454661</v>
      </c>
      <c r="G32" s="81">
        <f t="shared" si="2"/>
        <v>768490066.01373661</v>
      </c>
      <c r="H32" s="81">
        <f t="shared" si="2"/>
        <v>3523677786.7360945</v>
      </c>
      <c r="I32" s="81">
        <f t="shared" si="2"/>
        <v>2571106466.9178748</v>
      </c>
      <c r="J32" s="81">
        <f t="shared" si="2"/>
        <v>1458500705.5279489</v>
      </c>
      <c r="K32" s="308">
        <f t="shared" si="3"/>
        <v>19353960170.900135</v>
      </c>
    </row>
    <row r="33" spans="2:15" x14ac:dyDescent="0.35">
      <c r="B33" s="307">
        <v>6</v>
      </c>
      <c r="C33" s="35" t="s">
        <v>158</v>
      </c>
      <c r="D33" s="81">
        <f t="shared" si="2"/>
        <v>18318273103.812576</v>
      </c>
      <c r="E33" s="81">
        <f t="shared" si="2"/>
        <v>54389468466.450287</v>
      </c>
      <c r="F33" s="81">
        <f t="shared" si="2"/>
        <v>2393646535.7718349</v>
      </c>
      <c r="G33" s="81">
        <f t="shared" si="2"/>
        <v>3793375870.4464474</v>
      </c>
      <c r="H33" s="81">
        <f t="shared" si="2"/>
        <v>17202456338.012985</v>
      </c>
      <c r="I33" s="81">
        <f t="shared" si="2"/>
        <v>21157659898.140152</v>
      </c>
      <c r="J33" s="81">
        <f t="shared" si="2"/>
        <v>11719428990.437792</v>
      </c>
      <c r="K33" s="308">
        <f t="shared" si="3"/>
        <v>128974309203.07207</v>
      </c>
    </row>
    <row r="34" spans="2:15" x14ac:dyDescent="0.35">
      <c r="B34" s="307">
        <v>7</v>
      </c>
      <c r="C34" s="35" t="s">
        <v>12</v>
      </c>
      <c r="D34" s="81">
        <f t="shared" si="2"/>
        <v>1390123636.3544083</v>
      </c>
      <c r="E34" s="81">
        <f t="shared" si="2"/>
        <v>4119849338.4949565</v>
      </c>
      <c r="F34" s="81">
        <f t="shared" si="2"/>
        <v>188847400.18815449</v>
      </c>
      <c r="G34" s="81">
        <f t="shared" si="2"/>
        <v>486906068.08770651</v>
      </c>
      <c r="H34" s="81">
        <f t="shared" si="2"/>
        <v>1480165204.9028983</v>
      </c>
      <c r="I34" s="81">
        <f t="shared" si="2"/>
        <v>2069009428.2589891</v>
      </c>
      <c r="J34" s="81">
        <f t="shared" si="2"/>
        <v>1003345873.7674836</v>
      </c>
      <c r="K34" s="308">
        <f t="shared" si="3"/>
        <v>10738246950.054596</v>
      </c>
    </row>
    <row r="35" spans="2:15" ht="18.75" thickBot="1" x14ac:dyDescent="0.4">
      <c r="B35" s="309">
        <v>8</v>
      </c>
      <c r="C35" s="310" t="s">
        <v>159</v>
      </c>
      <c r="D35" s="311">
        <f t="shared" si="2"/>
        <v>19642184210.340977</v>
      </c>
      <c r="E35" s="311">
        <f t="shared" si="2"/>
        <v>8498144191.647234</v>
      </c>
      <c r="F35" s="311">
        <f t="shared" si="2"/>
        <v>2551120946.7796087</v>
      </c>
      <c r="G35" s="311">
        <f t="shared" si="2"/>
        <v>0</v>
      </c>
      <c r="H35" s="311">
        <f t="shared" si="2"/>
        <v>302515030.80311215</v>
      </c>
      <c r="I35" s="311">
        <f t="shared" si="2"/>
        <v>7573436939.9570265</v>
      </c>
      <c r="J35" s="311">
        <f>(J20*$E$24)</f>
        <v>0</v>
      </c>
      <c r="K35" s="312">
        <f t="shared" si="3"/>
        <v>38567401319.527962</v>
      </c>
    </row>
    <row r="36" spans="2:15" ht="18.75" thickBot="1" x14ac:dyDescent="0.4">
      <c r="B36" s="1019" t="s">
        <v>354</v>
      </c>
      <c r="C36" s="1020"/>
      <c r="D36" s="313">
        <f t="shared" ref="D36:J36" si="4">SUM(D27:D35)</f>
        <v>53289282210.781204</v>
      </c>
      <c r="E36" s="313">
        <f t="shared" si="4"/>
        <v>91955838489.061234</v>
      </c>
      <c r="F36" s="313">
        <f t="shared" si="4"/>
        <v>6441843307.6881638</v>
      </c>
      <c r="G36" s="313">
        <f t="shared" si="4"/>
        <v>8857369060.8313179</v>
      </c>
      <c r="H36" s="313">
        <f t="shared" si="4"/>
        <v>31069338611.634254</v>
      </c>
      <c r="I36" s="313">
        <f t="shared" si="4"/>
        <v>41923840814.615189</v>
      </c>
      <c r="J36" s="313">
        <f t="shared" si="4"/>
        <v>19668488562.899281</v>
      </c>
      <c r="K36" s="314">
        <f>SUM(K28:K35)</f>
        <v>253206001057.51065</v>
      </c>
    </row>
    <row r="37" spans="2:15" x14ac:dyDescent="0.35"/>
    <row r="38" spans="2:15" x14ac:dyDescent="0.35"/>
    <row r="39" spans="2:15" ht="18.75" thickBot="1" x14ac:dyDescent="0.4"/>
    <row r="40" spans="2:15" ht="18.75" thickBot="1" x14ac:dyDescent="0.4">
      <c r="F40" s="1021" t="s">
        <v>501</v>
      </c>
      <c r="G40" s="1022"/>
    </row>
    <row r="41" spans="2:15" ht="36.75" thickBot="1" x14ac:dyDescent="0.4">
      <c r="F41" s="642" t="s">
        <v>18</v>
      </c>
      <c r="G41" s="675" t="s">
        <v>1</v>
      </c>
      <c r="H41" s="643" t="s">
        <v>524</v>
      </c>
      <c r="I41" s="675" t="s">
        <v>19</v>
      </c>
      <c r="J41" s="675" t="s">
        <v>20</v>
      </c>
      <c r="K41" s="643" t="s">
        <v>21</v>
      </c>
      <c r="L41" s="643" t="s">
        <v>488</v>
      </c>
      <c r="M41" s="675" t="s">
        <v>22</v>
      </c>
      <c r="N41" s="643" t="s">
        <v>23</v>
      </c>
      <c r="O41" s="644" t="s">
        <v>489</v>
      </c>
    </row>
    <row r="42" spans="2:15" ht="20.45" customHeight="1" thickBot="1" x14ac:dyDescent="0.4">
      <c r="B42" s="1034" t="s">
        <v>525</v>
      </c>
      <c r="C42" s="1035"/>
      <c r="F42" s="303">
        <v>1</v>
      </c>
      <c r="G42" s="304" t="s">
        <v>2</v>
      </c>
      <c r="H42" s="305">
        <f t="shared" ref="H42:H49" si="5">D28*$C$43</f>
        <v>1734294933.8189883</v>
      </c>
      <c r="I42" s="305">
        <f t="shared" ref="I42:I49" si="6">E28*$C$44</f>
        <v>3715890255.6053486</v>
      </c>
      <c r="J42" s="305">
        <f t="shared" ref="J42:J49" si="7">F28*$C$45</f>
        <v>180822738.74495935</v>
      </c>
      <c r="K42" s="305">
        <f t="shared" ref="K42:K49" si="8">G28*$C$46</f>
        <v>556775886.63029337</v>
      </c>
      <c r="L42" s="305">
        <f t="shared" ref="L42:L49" si="9">H28*$C$47</f>
        <v>2616517618.9433093</v>
      </c>
      <c r="M42" s="305">
        <f t="shared" ref="M42:M49" si="10">I28*$C$48</f>
        <v>1479545452.1083422</v>
      </c>
      <c r="N42" s="305">
        <f t="shared" ref="N42:N49" si="11">J28*$C$49</f>
        <v>978236076.43944788</v>
      </c>
      <c r="O42" s="306">
        <f>SUM(H42:N42)</f>
        <v>11262082962.290689</v>
      </c>
    </row>
    <row r="43" spans="2:15" ht="28.15" customHeight="1" x14ac:dyDescent="0.35">
      <c r="B43" s="315" t="s">
        <v>524</v>
      </c>
      <c r="C43" s="316">
        <v>1.1274532913153701</v>
      </c>
      <c r="F43" s="307">
        <v>2</v>
      </c>
      <c r="G43" s="35" t="s">
        <v>156</v>
      </c>
      <c r="H43" s="81">
        <f t="shared" si="5"/>
        <v>222331613.12714046</v>
      </c>
      <c r="I43" s="81">
        <f t="shared" si="6"/>
        <v>942233626.0948149</v>
      </c>
      <c r="J43" s="81">
        <f t="shared" si="7"/>
        <v>43298180.448654659</v>
      </c>
      <c r="K43" s="81">
        <f t="shared" si="8"/>
        <v>93040749.811567888</v>
      </c>
      <c r="L43" s="81">
        <f t="shared" si="9"/>
        <v>597130978.03987324</v>
      </c>
      <c r="M43" s="81">
        <f t="shared" si="10"/>
        <v>601821073.4655627</v>
      </c>
      <c r="N43" s="81">
        <f t="shared" si="11"/>
        <v>193252117.37094006</v>
      </c>
      <c r="O43" s="308">
        <f>SUM(H43:N43)</f>
        <v>2693108338.3585539</v>
      </c>
    </row>
    <row r="44" spans="2:15" x14ac:dyDescent="0.35">
      <c r="B44" s="317" t="s">
        <v>19</v>
      </c>
      <c r="C44" s="318">
        <v>1.2000885599415683</v>
      </c>
      <c r="F44" s="307">
        <v>3</v>
      </c>
      <c r="G44" s="35" t="s">
        <v>10</v>
      </c>
      <c r="H44" s="81">
        <f t="shared" si="5"/>
        <v>3535419864.0840254</v>
      </c>
      <c r="I44" s="81">
        <f t="shared" si="6"/>
        <v>9735698095.0625267</v>
      </c>
      <c r="J44" s="81">
        <f t="shared" si="7"/>
        <v>378992703.4985522</v>
      </c>
      <c r="K44" s="81">
        <f t="shared" si="8"/>
        <v>979320294.94033396</v>
      </c>
      <c r="L44" s="81">
        <f t="shared" si="9"/>
        <v>2511580048.4310822</v>
      </c>
      <c r="M44" s="81">
        <f t="shared" si="10"/>
        <v>5418005559.2599277</v>
      </c>
      <c r="N44" s="81">
        <f t="shared" si="11"/>
        <v>1440662029.7544827</v>
      </c>
      <c r="O44" s="308">
        <f t="shared" ref="O44:O49" si="12">SUM(H44:N44)</f>
        <v>23999678595.030933</v>
      </c>
    </row>
    <row r="45" spans="2:15" x14ac:dyDescent="0.35">
      <c r="B45" s="317" t="s">
        <v>20</v>
      </c>
      <c r="C45" s="318">
        <v>1</v>
      </c>
      <c r="F45" s="307">
        <v>4</v>
      </c>
      <c r="G45" s="35" t="s">
        <v>157</v>
      </c>
      <c r="H45" s="81">
        <f t="shared" si="5"/>
        <v>6464745145.2459326</v>
      </c>
      <c r="I45" s="81">
        <f t="shared" si="6"/>
        <v>6733846194.3634977</v>
      </c>
      <c r="J45" s="81">
        <f t="shared" si="7"/>
        <v>349784008.84185272</v>
      </c>
      <c r="K45" s="81">
        <f t="shared" si="8"/>
        <v>2179460124.9012332</v>
      </c>
      <c r="L45" s="81">
        <f t="shared" si="9"/>
        <v>4249980372.7148209</v>
      </c>
      <c r="M45" s="81">
        <f t="shared" si="10"/>
        <v>3700863722.7812986</v>
      </c>
      <c r="N45" s="81">
        <f t="shared" si="11"/>
        <v>2875062769.6011872</v>
      </c>
      <c r="O45" s="308">
        <f t="shared" si="12"/>
        <v>26553742338.449825</v>
      </c>
    </row>
    <row r="46" spans="2:15" x14ac:dyDescent="0.35">
      <c r="B46" s="317" t="s">
        <v>21</v>
      </c>
      <c r="C46" s="318">
        <v>1</v>
      </c>
      <c r="F46" s="307">
        <v>5</v>
      </c>
      <c r="G46" s="35" t="s">
        <v>9</v>
      </c>
      <c r="H46" s="81">
        <f t="shared" si="5"/>
        <v>3758443056.2806816</v>
      </c>
      <c r="I46" s="81">
        <f t="shared" si="6"/>
        <v>8812593046.6007233</v>
      </c>
      <c r="J46" s="81">
        <f t="shared" si="7"/>
        <v>355330793.41454661</v>
      </c>
      <c r="K46" s="81">
        <f t="shared" si="8"/>
        <v>768490066.01373661</v>
      </c>
      <c r="L46" s="81">
        <f t="shared" si="9"/>
        <v>4105989470.2581315</v>
      </c>
      <c r="M46" s="81">
        <f t="shared" si="10"/>
        <v>3367035072.9724135</v>
      </c>
      <c r="N46" s="81">
        <f t="shared" si="11"/>
        <v>1458500705.5279489</v>
      </c>
      <c r="O46" s="308">
        <f t="shared" si="12"/>
        <v>22626382211.068184</v>
      </c>
    </row>
    <row r="47" spans="2:15" x14ac:dyDescent="0.35">
      <c r="B47" s="317" t="s">
        <v>488</v>
      </c>
      <c r="C47" s="318">
        <v>1.1652567909909322</v>
      </c>
      <c r="F47" s="307">
        <v>6</v>
      </c>
      <c r="G47" s="35" t="s">
        <v>158</v>
      </c>
      <c r="H47" s="81">
        <f t="shared" si="5"/>
        <v>20652997302.107307</v>
      </c>
      <c r="I47" s="81">
        <f t="shared" si="6"/>
        <v>65272178887.889664</v>
      </c>
      <c r="J47" s="81">
        <f t="shared" si="7"/>
        <v>2393646535.7718349</v>
      </c>
      <c r="K47" s="81">
        <f t="shared" si="8"/>
        <v>3793375870.4464474</v>
      </c>
      <c r="L47" s="81">
        <f t="shared" si="9"/>
        <v>20045279069.594635</v>
      </c>
      <c r="M47" s="81">
        <f t="shared" si="10"/>
        <v>27707364069.002323</v>
      </c>
      <c r="N47" s="81">
        <f t="shared" si="11"/>
        <v>11719428990.437792</v>
      </c>
      <c r="O47" s="308">
        <f t="shared" si="12"/>
        <v>151584270725.25003</v>
      </c>
    </row>
    <row r="48" spans="2:15" x14ac:dyDescent="0.35">
      <c r="B48" s="317" t="s">
        <v>22</v>
      </c>
      <c r="C48" s="318">
        <v>1.3095665684387865</v>
      </c>
      <c r="F48" s="307">
        <v>7</v>
      </c>
      <c r="G48" s="35" t="s">
        <v>12</v>
      </c>
      <c r="H48" s="81">
        <f t="shared" si="5"/>
        <v>1567299469.1430683</v>
      </c>
      <c r="I48" s="81">
        <f t="shared" si="6"/>
        <v>4944184059.8106346</v>
      </c>
      <c r="J48" s="81">
        <f t="shared" si="7"/>
        <v>188847400.18815449</v>
      </c>
      <c r="K48" s="81">
        <f t="shared" si="8"/>
        <v>486906068.08770651</v>
      </c>
      <c r="L48" s="81">
        <f t="shared" si="9"/>
        <v>1724772556.8015869</v>
      </c>
      <c r="M48" s="81">
        <f t="shared" si="10"/>
        <v>2709505577.03262</v>
      </c>
      <c r="N48" s="81">
        <f t="shared" si="11"/>
        <v>1003345873.7674836</v>
      </c>
      <c r="O48" s="308">
        <f t="shared" si="12"/>
        <v>12624861004.831253</v>
      </c>
    </row>
    <row r="49" spans="2:18" ht="18.75" thickBot="1" x14ac:dyDescent="0.4">
      <c r="B49" s="319" t="s">
        <v>23</v>
      </c>
      <c r="C49" s="320">
        <v>1</v>
      </c>
      <c r="F49" s="309">
        <v>8</v>
      </c>
      <c r="G49" s="310" t="s">
        <v>159</v>
      </c>
      <c r="H49" s="311">
        <f t="shared" si="5"/>
        <v>22145645236.571728</v>
      </c>
      <c r="I49" s="311">
        <f t="shared" si="6"/>
        <v>10198525625.129732</v>
      </c>
      <c r="J49" s="311">
        <f t="shared" si="7"/>
        <v>2551120946.7796087</v>
      </c>
      <c r="K49" s="311">
        <f t="shared" si="8"/>
        <v>0</v>
      </c>
      <c r="L49" s="311">
        <f t="shared" si="9"/>
        <v>352507694.02015746</v>
      </c>
      <c r="M49" s="311">
        <f t="shared" si="10"/>
        <v>9917919824.7470665</v>
      </c>
      <c r="N49" s="311">
        <f t="shared" si="11"/>
        <v>0</v>
      </c>
      <c r="O49" s="312">
        <f t="shared" si="12"/>
        <v>45165719327.248291</v>
      </c>
    </row>
    <row r="50" spans="2:18" ht="18.75" thickBot="1" x14ac:dyDescent="0.4">
      <c r="B50" s="11"/>
      <c r="C50" s="11"/>
      <c r="D50" s="11"/>
      <c r="F50" s="1019" t="s">
        <v>354</v>
      </c>
      <c r="G50" s="1020"/>
      <c r="H50" s="313">
        <f t="shared" ref="H50:N50" si="13">SUM(H41:H49)</f>
        <v>60081176620.378876</v>
      </c>
      <c r="I50" s="313">
        <f t="shared" si="13"/>
        <v>110355149790.55695</v>
      </c>
      <c r="J50" s="313">
        <f t="shared" si="13"/>
        <v>6441843307.6881638</v>
      </c>
      <c r="K50" s="313">
        <f t="shared" si="13"/>
        <v>8857369060.8313179</v>
      </c>
      <c r="L50" s="313">
        <f t="shared" si="13"/>
        <v>36203757808.803596</v>
      </c>
      <c r="M50" s="313">
        <f t="shared" si="13"/>
        <v>54902060351.369553</v>
      </c>
      <c r="N50" s="313">
        <f t="shared" si="13"/>
        <v>19668488562.899281</v>
      </c>
      <c r="O50" s="314">
        <f>SUM(O42:O49)</f>
        <v>296509845502.52777</v>
      </c>
    </row>
    <row r="51" spans="2:18" x14ac:dyDescent="0.35"/>
    <row r="52" spans="2:18" x14ac:dyDescent="0.35"/>
    <row r="53" spans="2:18" ht="18.75" thickBot="1" x14ac:dyDescent="0.4"/>
    <row r="54" spans="2:18" s="8" customFormat="1" ht="50.45" customHeight="1" thickBot="1" x14ac:dyDescent="0.4">
      <c r="B54" s="676" t="s">
        <v>491</v>
      </c>
      <c r="C54" s="643" t="s">
        <v>492</v>
      </c>
      <c r="D54" s="673" t="s">
        <v>427</v>
      </c>
      <c r="F54" s="1021" t="s">
        <v>501</v>
      </c>
      <c r="G54" s="1022"/>
      <c r="Q54" s="83"/>
      <c r="R54" s="83"/>
    </row>
    <row r="55" spans="2:18" ht="36.75" thickBot="1" x14ac:dyDescent="0.4">
      <c r="B55" s="321" t="s">
        <v>2</v>
      </c>
      <c r="C55" s="216" t="s">
        <v>2</v>
      </c>
      <c r="D55" s="252">
        <v>0.79091075592792803</v>
      </c>
      <c r="F55" s="642" t="s">
        <v>18</v>
      </c>
      <c r="G55" s="675" t="s">
        <v>1</v>
      </c>
      <c r="H55" s="643" t="s">
        <v>524</v>
      </c>
      <c r="I55" s="675" t="s">
        <v>19</v>
      </c>
      <c r="J55" s="675" t="s">
        <v>20</v>
      </c>
      <c r="K55" s="643" t="s">
        <v>21</v>
      </c>
      <c r="L55" s="643" t="s">
        <v>488</v>
      </c>
      <c r="M55" s="675" t="s">
        <v>22</v>
      </c>
      <c r="N55" s="643" t="s">
        <v>23</v>
      </c>
      <c r="O55" s="644" t="s">
        <v>489</v>
      </c>
    </row>
    <row r="56" spans="2:18" x14ac:dyDescent="0.35">
      <c r="B56" s="322" t="s">
        <v>156</v>
      </c>
      <c r="C56" s="37" t="s">
        <v>2</v>
      </c>
      <c r="D56" s="254">
        <v>0.20908924407207224</v>
      </c>
      <c r="F56" s="303">
        <v>1</v>
      </c>
      <c r="G56" s="216" t="s">
        <v>2</v>
      </c>
      <c r="H56" s="323">
        <f>H42+H43</f>
        <v>1956626546.9461288</v>
      </c>
      <c r="I56" s="323">
        <f t="shared" ref="I56:N56" si="14">I42+I43</f>
        <v>4658123881.7001638</v>
      </c>
      <c r="J56" s="323">
        <f t="shared" si="14"/>
        <v>224120919.19361401</v>
      </c>
      <c r="K56" s="323">
        <f t="shared" si="14"/>
        <v>649816636.44186127</v>
      </c>
      <c r="L56" s="323">
        <f t="shared" si="14"/>
        <v>3213648596.9831824</v>
      </c>
      <c r="M56" s="323">
        <f t="shared" si="14"/>
        <v>2081366525.573905</v>
      </c>
      <c r="N56" s="323">
        <f t="shared" si="14"/>
        <v>1171488193.8103878</v>
      </c>
      <c r="O56" s="324">
        <f>SUM(H56:N56)</f>
        <v>13955191300.649244</v>
      </c>
    </row>
    <row r="57" spans="2:18" x14ac:dyDescent="0.35">
      <c r="B57" s="1029" t="s">
        <v>163</v>
      </c>
      <c r="C57" s="37" t="s">
        <v>15</v>
      </c>
      <c r="D57" s="254">
        <v>0.30514147232868399</v>
      </c>
      <c r="F57" s="307">
        <v>2</v>
      </c>
      <c r="G57" s="37" t="s">
        <v>3</v>
      </c>
      <c r="H57" s="38">
        <f t="shared" ref="H57:N57" si="15">H47*$D$65</f>
        <v>3952680735.3962054</v>
      </c>
      <c r="I57" s="38">
        <f t="shared" si="15"/>
        <v>12492137595.019762</v>
      </c>
      <c r="J57" s="38">
        <f t="shared" si="15"/>
        <v>458108835.77309239</v>
      </c>
      <c r="K57" s="38">
        <f t="shared" si="15"/>
        <v>725996498.51794577</v>
      </c>
      <c r="L57" s="38">
        <f t="shared" si="15"/>
        <v>3836372380.0004115</v>
      </c>
      <c r="M57" s="38">
        <f t="shared" si="15"/>
        <v>5302783057.6910944</v>
      </c>
      <c r="N57" s="38">
        <f t="shared" si="15"/>
        <v>2242926802.4753351</v>
      </c>
      <c r="O57" s="325">
        <f>SUM(H57:N57)</f>
        <v>29011005904.873844</v>
      </c>
    </row>
    <row r="58" spans="2:18" x14ac:dyDescent="0.35">
      <c r="B58" s="1029"/>
      <c r="C58" s="37" t="s">
        <v>16</v>
      </c>
      <c r="D58" s="254">
        <v>0.30912846234467439</v>
      </c>
      <c r="F58" s="307">
        <v>3</v>
      </c>
      <c r="G58" s="37" t="s">
        <v>4</v>
      </c>
      <c r="H58" s="39">
        <f t="shared" ref="H58:N58" si="16">H47*$D$66</f>
        <v>2344298241.5823402</v>
      </c>
      <c r="I58" s="39">
        <f t="shared" si="16"/>
        <v>7408970811.9757862</v>
      </c>
      <c r="J58" s="39">
        <f t="shared" si="16"/>
        <v>271700096.73157793</v>
      </c>
      <c r="K58" s="39">
        <f t="shared" si="16"/>
        <v>430581782.03708565</v>
      </c>
      <c r="L58" s="39">
        <f t="shared" si="16"/>
        <v>2275316835.9772749</v>
      </c>
      <c r="M58" s="39">
        <f t="shared" si="16"/>
        <v>3145031392.5725598</v>
      </c>
      <c r="N58" s="39">
        <f t="shared" si="16"/>
        <v>1330259059.8716223</v>
      </c>
      <c r="O58" s="325">
        <f t="shared" ref="O58:O71" si="17">SUM(H58:N58)</f>
        <v>17206158220.748249</v>
      </c>
    </row>
    <row r="59" spans="2:18" x14ac:dyDescent="0.35">
      <c r="B59" s="1029"/>
      <c r="C59" s="37" t="s">
        <v>161</v>
      </c>
      <c r="D59" s="254">
        <v>0.38573006532664139</v>
      </c>
      <c r="F59" s="307">
        <v>4</v>
      </c>
      <c r="G59" s="37" t="s">
        <v>5</v>
      </c>
      <c r="H59" s="39">
        <f t="shared" ref="H59:N59" si="18">H47*$D$67</f>
        <v>2228008897.6539845</v>
      </c>
      <c r="I59" s="39">
        <f t="shared" si="18"/>
        <v>7041447456.9578447</v>
      </c>
      <c r="J59" s="39">
        <f t="shared" si="18"/>
        <v>258222363.63697827</v>
      </c>
      <c r="K59" s="39">
        <f t="shared" si="18"/>
        <v>409222693.82363474</v>
      </c>
      <c r="L59" s="39">
        <f t="shared" si="18"/>
        <v>2162449327.3166256</v>
      </c>
      <c r="M59" s="39">
        <f t="shared" si="18"/>
        <v>2989021533.9338031</v>
      </c>
      <c r="N59" s="39">
        <f t="shared" si="18"/>
        <v>1264271315.4015298</v>
      </c>
      <c r="O59" s="325">
        <f t="shared" si="17"/>
        <v>16352643588.724401</v>
      </c>
    </row>
    <row r="60" spans="2:18" x14ac:dyDescent="0.35">
      <c r="B60" s="1029" t="s">
        <v>157</v>
      </c>
      <c r="C60" s="37" t="s">
        <v>7</v>
      </c>
      <c r="D60" s="254">
        <v>0.67098668626195002</v>
      </c>
      <c r="F60" s="307">
        <v>5</v>
      </c>
      <c r="G60" s="37" t="s">
        <v>6</v>
      </c>
      <c r="H60" s="39">
        <f t="shared" ref="H60:N60" si="19">H47*$D$68</f>
        <v>2797836204.6395459</v>
      </c>
      <c r="I60" s="39">
        <f t="shared" si="19"/>
        <v>8842341989.2478848</v>
      </c>
      <c r="J60" s="39">
        <f t="shared" si="19"/>
        <v>324264359.35326171</v>
      </c>
      <c r="K60" s="39">
        <f t="shared" si="19"/>
        <v>513883974.94528365</v>
      </c>
      <c r="L60" s="39">
        <f t="shared" si="19"/>
        <v>2715509361.3115792</v>
      </c>
      <c r="M60" s="39">
        <f t="shared" si="19"/>
        <v>3753482615.3041644</v>
      </c>
      <c r="N60" s="39">
        <f t="shared" si="19"/>
        <v>1587616666.361717</v>
      </c>
      <c r="O60" s="325">
        <f t="shared" si="17"/>
        <v>20534935171.163437</v>
      </c>
    </row>
    <row r="61" spans="2:18" x14ac:dyDescent="0.35">
      <c r="B61" s="1029"/>
      <c r="C61" s="37" t="s">
        <v>14</v>
      </c>
      <c r="D61" s="254">
        <v>0.32901331373804987</v>
      </c>
      <c r="F61" s="307">
        <v>6</v>
      </c>
      <c r="G61" s="37" t="s">
        <v>7</v>
      </c>
      <c r="H61" s="39">
        <f t="shared" ref="H61:N61" si="20">H45*$D$60</f>
        <v>4337757922.5365973</v>
      </c>
      <c r="I61" s="39">
        <f t="shared" si="20"/>
        <v>4518321143.7536068</v>
      </c>
      <c r="J61" s="39">
        <f t="shared" si="20"/>
        <v>234700413.00021538</v>
      </c>
      <c r="K61" s="39">
        <f t="shared" si="20"/>
        <v>1462388727.0475342</v>
      </c>
      <c r="L61" s="39">
        <f t="shared" si="20"/>
        <v>2851680246.9662447</v>
      </c>
      <c r="M61" s="39">
        <f t="shared" si="20"/>
        <v>2483230285.6560874</v>
      </c>
      <c r="N61" s="39">
        <f t="shared" si="20"/>
        <v>1929128840.5698049</v>
      </c>
      <c r="O61" s="325">
        <f t="shared" si="17"/>
        <v>17817207579.53009</v>
      </c>
    </row>
    <row r="62" spans="2:18" x14ac:dyDescent="0.35">
      <c r="B62" s="218" t="s">
        <v>9</v>
      </c>
      <c r="C62" s="37" t="s">
        <v>9</v>
      </c>
      <c r="D62" s="254">
        <v>1</v>
      </c>
      <c r="F62" s="307">
        <v>7</v>
      </c>
      <c r="G62" s="37" t="s">
        <v>8</v>
      </c>
      <c r="H62" s="39">
        <f t="shared" ref="H62:N62" si="21">H47*$D$69</f>
        <v>3188531367.2311025</v>
      </c>
      <c r="I62" s="39">
        <f t="shared" si="21"/>
        <v>10077103422.190462</v>
      </c>
      <c r="J62" s="39">
        <f t="shared" si="21"/>
        <v>369545250.48980737</v>
      </c>
      <c r="K62" s="39">
        <f t="shared" si="21"/>
        <v>585643709.41848493</v>
      </c>
      <c r="L62" s="39">
        <f t="shared" si="21"/>
        <v>3094708247.1066842</v>
      </c>
      <c r="M62" s="39">
        <f t="shared" si="21"/>
        <v>4277626058.0972247</v>
      </c>
      <c r="N62" s="39">
        <f t="shared" si="21"/>
        <v>1809314473.6060004</v>
      </c>
      <c r="O62" s="325">
        <f t="shared" si="17"/>
        <v>23402472528.139767</v>
      </c>
    </row>
    <row r="63" spans="2:18" x14ac:dyDescent="0.35">
      <c r="B63" s="218" t="s">
        <v>10</v>
      </c>
      <c r="C63" s="37" t="s">
        <v>10</v>
      </c>
      <c r="D63" s="254">
        <v>1</v>
      </c>
      <c r="F63" s="307">
        <v>8</v>
      </c>
      <c r="G63" s="37" t="s">
        <v>9</v>
      </c>
      <c r="H63" s="39">
        <f t="shared" ref="H63:N63" si="22">H46</f>
        <v>3758443056.2806816</v>
      </c>
      <c r="I63" s="39">
        <f t="shared" si="22"/>
        <v>8812593046.6007233</v>
      </c>
      <c r="J63" s="39">
        <f t="shared" si="22"/>
        <v>355330793.41454661</v>
      </c>
      <c r="K63" s="39">
        <f t="shared" si="22"/>
        <v>768490066.01373661</v>
      </c>
      <c r="L63" s="39">
        <f t="shared" si="22"/>
        <v>4105989470.2581315</v>
      </c>
      <c r="M63" s="39">
        <f t="shared" si="22"/>
        <v>3367035072.9724135</v>
      </c>
      <c r="N63" s="39">
        <f t="shared" si="22"/>
        <v>1458500705.5279489</v>
      </c>
      <c r="O63" s="325">
        <f t="shared" si="17"/>
        <v>22626382211.068184</v>
      </c>
    </row>
    <row r="64" spans="2:18" x14ac:dyDescent="0.35">
      <c r="B64" s="218" t="s">
        <v>12</v>
      </c>
      <c r="C64" s="37" t="s">
        <v>12</v>
      </c>
      <c r="D64" s="254">
        <v>1</v>
      </c>
      <c r="F64" s="307">
        <v>9</v>
      </c>
      <c r="G64" s="37" t="s">
        <v>10</v>
      </c>
      <c r="H64" s="39">
        <f t="shared" ref="H64:N64" si="23">H44</f>
        <v>3535419864.0840254</v>
      </c>
      <c r="I64" s="39">
        <f t="shared" si="23"/>
        <v>9735698095.0625267</v>
      </c>
      <c r="J64" s="39">
        <f t="shared" si="23"/>
        <v>378992703.4985522</v>
      </c>
      <c r="K64" s="39">
        <f t="shared" si="23"/>
        <v>979320294.94033396</v>
      </c>
      <c r="L64" s="39">
        <f t="shared" si="23"/>
        <v>2511580048.4310822</v>
      </c>
      <c r="M64" s="39">
        <f t="shared" si="23"/>
        <v>5418005559.2599277</v>
      </c>
      <c r="N64" s="39">
        <f t="shared" si="23"/>
        <v>1440662029.7544827</v>
      </c>
      <c r="O64" s="325">
        <f t="shared" si="17"/>
        <v>23999678595.030933</v>
      </c>
    </row>
    <row r="65" spans="2:22" x14ac:dyDescent="0.35">
      <c r="B65" s="1029" t="s">
        <v>158</v>
      </c>
      <c r="C65" s="37" t="s">
        <v>162</v>
      </c>
      <c r="D65" s="254">
        <v>0.19138533151277262</v>
      </c>
      <c r="F65" s="307">
        <v>10</v>
      </c>
      <c r="G65" s="37" t="s">
        <v>11</v>
      </c>
      <c r="H65" s="39">
        <f t="shared" ref="H65:N65" si="24">H47*$D$70</f>
        <v>2969630631.1470947</v>
      </c>
      <c r="I65" s="39">
        <f t="shared" si="24"/>
        <v>9385284806.4533558</v>
      </c>
      <c r="J65" s="39">
        <f t="shared" si="24"/>
        <v>344175035.16750515</v>
      </c>
      <c r="K65" s="39">
        <f t="shared" si="24"/>
        <v>545437788.78926396</v>
      </c>
      <c r="L65" s="39">
        <f t="shared" si="24"/>
        <v>2882248705.319212</v>
      </c>
      <c r="M65" s="39">
        <f t="shared" si="24"/>
        <v>3983956219.2388554</v>
      </c>
      <c r="N65" s="39">
        <f t="shared" si="24"/>
        <v>1685100462.682301</v>
      </c>
      <c r="O65" s="325">
        <f t="shared" si="17"/>
        <v>21795833648.797588</v>
      </c>
    </row>
    <row r="66" spans="2:22" x14ac:dyDescent="0.35">
      <c r="B66" s="1029"/>
      <c r="C66" s="37" t="s">
        <v>4</v>
      </c>
      <c r="D66" s="254">
        <v>0.11350886301346402</v>
      </c>
      <c r="F66" s="307">
        <v>11</v>
      </c>
      <c r="G66" s="37" t="s">
        <v>12</v>
      </c>
      <c r="H66" s="39">
        <f t="shared" ref="H66:N66" si="25">H48</f>
        <v>1567299469.1430683</v>
      </c>
      <c r="I66" s="39">
        <f t="shared" si="25"/>
        <v>4944184059.8106346</v>
      </c>
      <c r="J66" s="39">
        <f t="shared" si="25"/>
        <v>188847400.18815449</v>
      </c>
      <c r="K66" s="39">
        <f t="shared" si="25"/>
        <v>486906068.08770651</v>
      </c>
      <c r="L66" s="39">
        <f t="shared" si="25"/>
        <v>1724772556.8015869</v>
      </c>
      <c r="M66" s="39">
        <f t="shared" si="25"/>
        <v>2709505577.03262</v>
      </c>
      <c r="N66" s="39">
        <f t="shared" si="25"/>
        <v>1003345873.7674836</v>
      </c>
      <c r="O66" s="325">
        <f t="shared" si="17"/>
        <v>12624861004.831253</v>
      </c>
    </row>
    <row r="67" spans="2:22" x14ac:dyDescent="0.35">
      <c r="B67" s="1029"/>
      <c r="C67" s="37" t="s">
        <v>5</v>
      </c>
      <c r="D67" s="254">
        <v>0.10787823506017946</v>
      </c>
      <c r="F67" s="307">
        <v>12</v>
      </c>
      <c r="G67" s="37" t="s">
        <v>13</v>
      </c>
      <c r="H67" s="39">
        <f t="shared" ref="H67:N67" si="26">H47*$D$71</f>
        <v>3172011224.4570346</v>
      </c>
      <c r="I67" s="39">
        <f t="shared" si="26"/>
        <v>10024892806.044573</v>
      </c>
      <c r="J67" s="39">
        <f t="shared" si="26"/>
        <v>367630594.61961228</v>
      </c>
      <c r="K67" s="39">
        <f t="shared" si="26"/>
        <v>582609422.91474903</v>
      </c>
      <c r="L67" s="39">
        <f t="shared" si="26"/>
        <v>3078674212.5628486</v>
      </c>
      <c r="M67" s="39">
        <f t="shared" si="26"/>
        <v>4255463192.1646228</v>
      </c>
      <c r="N67" s="39">
        <f t="shared" si="26"/>
        <v>1799940210.0392869</v>
      </c>
      <c r="O67" s="325">
        <f t="shared" si="17"/>
        <v>23281221662.802727</v>
      </c>
    </row>
    <row r="68" spans="2:22" x14ac:dyDescent="0.35">
      <c r="B68" s="1029"/>
      <c r="C68" s="37" t="s">
        <v>6</v>
      </c>
      <c r="D68" s="254">
        <v>0.13546877306540256</v>
      </c>
      <c r="F68" s="307">
        <v>13</v>
      </c>
      <c r="G68" s="37" t="s">
        <v>14</v>
      </c>
      <c r="H68" s="39">
        <f t="shared" ref="H68:N68" si="27">H45*$D$61</f>
        <v>2126987222.7093349</v>
      </c>
      <c r="I68" s="39">
        <f t="shared" si="27"/>
        <v>2215525050.6098905</v>
      </c>
      <c r="J68" s="39">
        <f t="shared" si="27"/>
        <v>115083595.8416373</v>
      </c>
      <c r="K68" s="39">
        <f t="shared" si="27"/>
        <v>717071397.85369885</v>
      </c>
      <c r="L68" s="39">
        <f t="shared" si="27"/>
        <v>1398300125.7485754</v>
      </c>
      <c r="M68" s="39">
        <f t="shared" si="27"/>
        <v>1217633437.1252105</v>
      </c>
      <c r="N68" s="39">
        <f t="shared" si="27"/>
        <v>945933929.03138196</v>
      </c>
      <c r="O68" s="325">
        <f t="shared" si="17"/>
        <v>8736534758.9197292</v>
      </c>
    </row>
    <row r="69" spans="2:22" x14ac:dyDescent="0.35">
      <c r="B69" s="1029"/>
      <c r="C69" s="37" t="s">
        <v>8</v>
      </c>
      <c r="D69" s="254">
        <v>0.15438588988271276</v>
      </c>
      <c r="F69" s="307">
        <v>14</v>
      </c>
      <c r="G69" s="37" t="s">
        <v>15</v>
      </c>
      <c r="H69" s="39">
        <f>H49*$D$57</f>
        <v>6757554793.1562042</v>
      </c>
      <c r="I69" s="39">
        <f t="shared" ref="I69:N69" si="28">I49*$D$57</f>
        <v>3111993124.833899</v>
      </c>
      <c r="J69" s="39">
        <f t="shared" si="28"/>
        <v>778452801.78887606</v>
      </c>
      <c r="K69" s="39">
        <f t="shared" si="28"/>
        <v>0</v>
      </c>
      <c r="L69" s="39">
        <f t="shared" si="28"/>
        <v>107564716.76050007</v>
      </c>
      <c r="M69" s="39">
        <f t="shared" si="28"/>
        <v>3026368657.7611632</v>
      </c>
      <c r="N69" s="39">
        <f t="shared" si="28"/>
        <v>0</v>
      </c>
      <c r="O69" s="325">
        <f t="shared" si="17"/>
        <v>13781934094.300642</v>
      </c>
    </row>
    <row r="70" spans="2:22" x14ac:dyDescent="0.35">
      <c r="B70" s="1029"/>
      <c r="C70" s="37" t="s">
        <v>11</v>
      </c>
      <c r="D70" s="254">
        <v>0.14378690839436131</v>
      </c>
      <c r="F70" s="307">
        <v>15</v>
      </c>
      <c r="G70" s="37" t="s">
        <v>16</v>
      </c>
      <c r="H70" s="39">
        <f>H49*$D$58</f>
        <v>6845849259.6120815</v>
      </c>
      <c r="I70" s="39">
        <f t="shared" ref="I70:N70" si="29">I49*$D$58</f>
        <v>3152654544.6791134</v>
      </c>
      <c r="J70" s="39">
        <f t="shared" si="29"/>
        <v>788624095.53327036</v>
      </c>
      <c r="K70" s="39">
        <f t="shared" si="29"/>
        <v>0</v>
      </c>
      <c r="L70" s="39">
        <f t="shared" si="29"/>
        <v>108970161.41711825</v>
      </c>
      <c r="M70" s="39">
        <f t="shared" si="29"/>
        <v>3065911305.0818233</v>
      </c>
      <c r="N70" s="39">
        <f t="shared" si="29"/>
        <v>0</v>
      </c>
      <c r="O70" s="325">
        <f t="shared" si="17"/>
        <v>13962009366.323406</v>
      </c>
    </row>
    <row r="71" spans="2:22" ht="18.75" thickBot="1" x14ac:dyDescent="0.4">
      <c r="B71" s="1030"/>
      <c r="C71" s="221" t="s">
        <v>13</v>
      </c>
      <c r="D71" s="256">
        <v>0.15358599907110732</v>
      </c>
      <c r="F71" s="309">
        <v>16</v>
      </c>
      <c r="G71" s="221" t="s">
        <v>17</v>
      </c>
      <c r="H71" s="327">
        <f>H49*$D$59</f>
        <v>8542241183.8034372</v>
      </c>
      <c r="I71" s="327">
        <f t="shared" ref="I71:N71" si="30">I49*$D$59</f>
        <v>3933877955.6167178</v>
      </c>
      <c r="J71" s="327">
        <f t="shared" si="30"/>
        <v>984044049.45746171</v>
      </c>
      <c r="K71" s="327">
        <f t="shared" si="30"/>
        <v>0</v>
      </c>
      <c r="L71" s="327">
        <f t="shared" si="30"/>
        <v>135972815.84253904</v>
      </c>
      <c r="M71" s="327">
        <f t="shared" si="30"/>
        <v>3825639861.9040775</v>
      </c>
      <c r="N71" s="327">
        <f t="shared" si="30"/>
        <v>0</v>
      </c>
      <c r="O71" s="328">
        <f t="shared" si="17"/>
        <v>17421775866.624233</v>
      </c>
    </row>
    <row r="72" spans="2:22" ht="18.75" thickBot="1" x14ac:dyDescent="0.4">
      <c r="B72" s="36"/>
      <c r="C72" s="36"/>
      <c r="F72" s="1019" t="s">
        <v>354</v>
      </c>
      <c r="G72" s="1020"/>
      <c r="H72" s="313">
        <f>SUM(H55:H71)</f>
        <v>60081176620.378868</v>
      </c>
      <c r="I72" s="313">
        <f t="shared" ref="I72:N72" si="31">SUM(I55:I71)</f>
        <v>110355149790.55693</v>
      </c>
      <c r="J72" s="313">
        <f t="shared" si="31"/>
        <v>6441843307.6881628</v>
      </c>
      <c r="K72" s="313">
        <f t="shared" si="31"/>
        <v>8857369060.8313198</v>
      </c>
      <c r="L72" s="313">
        <f t="shared" si="31"/>
        <v>36203757808.803596</v>
      </c>
      <c r="M72" s="313">
        <f t="shared" si="31"/>
        <v>54902060351.369553</v>
      </c>
      <c r="N72" s="313">
        <f t="shared" si="31"/>
        <v>19668488562.899281</v>
      </c>
      <c r="O72" s="326">
        <f>SUM(O56:O71)</f>
        <v>296509845502.52765</v>
      </c>
    </row>
    <row r="73" spans="2:22" x14ac:dyDescent="0.35">
      <c r="B73" s="56"/>
      <c r="C73" s="83"/>
      <c r="D73" s="84"/>
      <c r="E73" s="84"/>
      <c r="F73" s="84"/>
      <c r="G73" s="84"/>
      <c r="H73" s="84"/>
      <c r="I73" s="84"/>
      <c r="J73" s="84"/>
    </row>
    <row r="74" spans="2:22" ht="18.75" thickBot="1" x14ac:dyDescent="0.4">
      <c r="C74" s="83"/>
      <c r="D74" s="84"/>
      <c r="E74" s="84"/>
      <c r="F74" s="84"/>
      <c r="G74" s="84"/>
      <c r="H74" s="84"/>
      <c r="I74" s="84"/>
      <c r="J74" s="84"/>
      <c r="K74" s="36"/>
      <c r="L74" s="102"/>
      <c r="M74" s="102"/>
      <c r="N74" s="102"/>
      <c r="O74" s="102"/>
      <c r="P74" s="102"/>
      <c r="Q74" s="102"/>
      <c r="R74" s="36"/>
      <c r="S74" s="36"/>
      <c r="T74" s="36"/>
      <c r="U74" s="36"/>
      <c r="V74" s="36"/>
    </row>
    <row r="75" spans="2:22" ht="18.75" thickBot="1" x14ac:dyDescent="0.4">
      <c r="B75" s="1026" t="s">
        <v>171</v>
      </c>
      <c r="C75" s="1027"/>
      <c r="D75" s="1027"/>
      <c r="E75" s="1028"/>
      <c r="F75" s="84"/>
      <c r="G75" s="84"/>
      <c r="H75" s="84"/>
      <c r="I75" s="84"/>
      <c r="J75" s="84"/>
      <c r="K75" s="36"/>
      <c r="L75" s="1024"/>
      <c r="M75" s="1024"/>
      <c r="N75" s="1025"/>
      <c r="O75" s="1025"/>
      <c r="P75" s="1024"/>
      <c r="Q75" s="1024"/>
      <c r="R75" s="1024"/>
      <c r="S75" s="1024"/>
      <c r="T75" s="1024"/>
      <c r="U75" s="1024"/>
      <c r="V75" s="283"/>
    </row>
    <row r="76" spans="2:22" ht="36.75" thickBot="1" x14ac:dyDescent="0.4">
      <c r="B76" s="676" t="s">
        <v>1</v>
      </c>
      <c r="C76" s="643" t="s">
        <v>524</v>
      </c>
      <c r="D76" s="643" t="s">
        <v>19</v>
      </c>
      <c r="E76" s="643" t="s">
        <v>20</v>
      </c>
      <c r="F76" s="643" t="s">
        <v>488</v>
      </c>
      <c r="G76" s="643" t="s">
        <v>22</v>
      </c>
      <c r="H76" s="644" t="s">
        <v>23</v>
      </c>
      <c r="I76" s="84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</row>
    <row r="77" spans="2:22" x14ac:dyDescent="0.35">
      <c r="B77" s="215" t="s">
        <v>2</v>
      </c>
      <c r="C77" s="329">
        <v>1.0789473684210527</v>
      </c>
      <c r="D77" s="329">
        <v>1.1033572330576553</v>
      </c>
      <c r="E77" s="329">
        <v>1.1033572330576553</v>
      </c>
      <c r="F77" s="329">
        <v>1.1506127101738386</v>
      </c>
      <c r="G77" s="329">
        <v>0.96051160190103435</v>
      </c>
      <c r="H77" s="330">
        <v>1.4604890853401835</v>
      </c>
      <c r="I77" s="84"/>
      <c r="J77" s="3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</row>
    <row r="78" spans="2:22" x14ac:dyDescent="0.35">
      <c r="B78" s="218" t="s">
        <v>3</v>
      </c>
      <c r="C78" s="85">
        <v>1.1436781609195403</v>
      </c>
      <c r="D78" s="85">
        <v>1.064454982920126</v>
      </c>
      <c r="E78" s="85">
        <v>1.064454982920126</v>
      </c>
      <c r="F78" s="85">
        <v>1.1956892579694616</v>
      </c>
      <c r="G78" s="85">
        <v>1.1010453584391342</v>
      </c>
      <c r="H78" s="331">
        <v>1.4604890853401835</v>
      </c>
      <c r="I78" s="84"/>
      <c r="J78" s="3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</row>
    <row r="79" spans="2:22" x14ac:dyDescent="0.35">
      <c r="B79" s="218" t="s">
        <v>4</v>
      </c>
      <c r="C79" s="85">
        <v>1.1214953271028036</v>
      </c>
      <c r="D79" s="85">
        <v>1.164459297943466</v>
      </c>
      <c r="E79" s="85">
        <v>1.164459297943466</v>
      </c>
      <c r="F79" s="85">
        <v>1.1122501074806537</v>
      </c>
      <c r="G79" s="85">
        <v>1.0333973756379902</v>
      </c>
      <c r="H79" s="331">
        <v>1.4604890853401835</v>
      </c>
      <c r="I79" s="84"/>
      <c r="J79" s="3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</row>
    <row r="80" spans="2:22" x14ac:dyDescent="0.35">
      <c r="B80" s="218" t="s">
        <v>5</v>
      </c>
      <c r="C80" s="85">
        <v>1.4794520547945205</v>
      </c>
      <c r="D80" s="85">
        <v>1.6003046750075491</v>
      </c>
      <c r="E80" s="85">
        <v>1.6003046750075491</v>
      </c>
      <c r="F80" s="85">
        <v>1.379790318010419</v>
      </c>
      <c r="G80" s="85">
        <v>1.8329588764241591</v>
      </c>
      <c r="H80" s="331">
        <v>1.4604890853401835</v>
      </c>
      <c r="I80" s="84"/>
      <c r="J80" s="3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</row>
    <row r="81" spans="2:22" x14ac:dyDescent="0.35">
      <c r="B81" s="218" t="s">
        <v>6</v>
      </c>
      <c r="C81" s="85">
        <v>1.0180180180180181</v>
      </c>
      <c r="D81" s="85">
        <v>1.0407533383930694</v>
      </c>
      <c r="E81" s="85">
        <v>1.0407533383930694</v>
      </c>
      <c r="F81" s="85">
        <v>1.0284776331922636</v>
      </c>
      <c r="G81" s="85">
        <v>1.0750951665692423</v>
      </c>
      <c r="H81" s="331">
        <v>1.4604890853401835</v>
      </c>
      <c r="I81" s="84"/>
      <c r="J81" s="3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</row>
    <row r="82" spans="2:22" x14ac:dyDescent="0.35">
      <c r="B82" s="218" t="s">
        <v>7</v>
      </c>
      <c r="C82" s="85">
        <v>1.1372549019607843</v>
      </c>
      <c r="D82" s="85">
        <v>0.48912114961021425</v>
      </c>
      <c r="E82" s="85">
        <v>0.48912114961021425</v>
      </c>
      <c r="F82" s="85">
        <v>1.2313847207498645</v>
      </c>
      <c r="G82" s="85">
        <v>1.2486487101606221</v>
      </c>
      <c r="H82" s="331">
        <v>1.4604890853401835</v>
      </c>
      <c r="I82" s="84"/>
      <c r="J82" s="3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</row>
    <row r="83" spans="2:22" x14ac:dyDescent="0.35">
      <c r="B83" s="332" t="s">
        <v>8</v>
      </c>
      <c r="C83" s="85">
        <v>1.0594059405940595</v>
      </c>
      <c r="D83" s="85">
        <v>1.1403949753650584</v>
      </c>
      <c r="E83" s="85">
        <v>1.1403949753650584</v>
      </c>
      <c r="F83" s="88">
        <v>0</v>
      </c>
      <c r="G83" s="88">
        <v>0</v>
      </c>
      <c r="H83" s="331">
        <v>1.4604890853401835</v>
      </c>
      <c r="I83" s="84"/>
      <c r="J83" s="3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</row>
    <row r="84" spans="2:22" x14ac:dyDescent="0.35">
      <c r="B84" s="218" t="s">
        <v>9</v>
      </c>
      <c r="C84" s="85">
        <v>1.2589928057553956</v>
      </c>
      <c r="D84" s="85">
        <v>1.087969390145394</v>
      </c>
      <c r="E84" s="85">
        <v>1.087969390145394</v>
      </c>
      <c r="F84" s="85">
        <v>1.2855967803901067</v>
      </c>
      <c r="G84" s="85">
        <v>1.1100139911288522</v>
      </c>
      <c r="H84" s="331">
        <v>1.4604890853401835</v>
      </c>
      <c r="I84" s="84"/>
      <c r="J84" s="3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</row>
    <row r="85" spans="2:22" x14ac:dyDescent="0.35">
      <c r="B85" s="218" t="s">
        <v>10</v>
      </c>
      <c r="C85" s="85">
        <v>1.0628571428571429</v>
      </c>
      <c r="D85" s="85">
        <v>1.2869863963262347</v>
      </c>
      <c r="E85" s="85">
        <v>1.2869863963262347</v>
      </c>
      <c r="F85" s="85">
        <v>1.2633113935161291</v>
      </c>
      <c r="G85" s="85">
        <v>1.0209896312478675</v>
      </c>
      <c r="H85" s="331">
        <v>1.4604890853401835</v>
      </c>
      <c r="I85" s="84"/>
      <c r="J85" s="3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</row>
    <row r="86" spans="2:22" x14ac:dyDescent="0.35">
      <c r="B86" s="218" t="s">
        <v>11</v>
      </c>
      <c r="C86" s="85">
        <v>1.2040816326530612</v>
      </c>
      <c r="D86" s="85">
        <v>1.1787405303030305</v>
      </c>
      <c r="E86" s="85">
        <v>1.1787405303030305</v>
      </c>
      <c r="F86" s="85">
        <v>1.2314270201791693</v>
      </c>
      <c r="G86" s="85">
        <v>1.0948242996305886</v>
      </c>
      <c r="H86" s="331">
        <v>1.4604890853401835</v>
      </c>
      <c r="I86" s="84"/>
      <c r="J86" s="3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</row>
    <row r="87" spans="2:22" x14ac:dyDescent="0.35">
      <c r="B87" s="218" t="s">
        <v>12</v>
      </c>
      <c r="C87" s="85">
        <v>1.0961538461538463</v>
      </c>
      <c r="D87" s="85">
        <v>1.1059125880049436</v>
      </c>
      <c r="E87" s="85">
        <v>1.1059125880049436</v>
      </c>
      <c r="F87" s="85">
        <v>1.2095462890112771</v>
      </c>
      <c r="G87" s="85">
        <v>1.1446348197671994</v>
      </c>
      <c r="H87" s="331">
        <v>1.4604890853401835</v>
      </c>
      <c r="I87" s="84"/>
      <c r="J87" s="3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</row>
    <row r="88" spans="2:22" x14ac:dyDescent="0.35">
      <c r="B88" s="218" t="s">
        <v>13</v>
      </c>
      <c r="C88" s="85">
        <v>0.99212598425196852</v>
      </c>
      <c r="D88" s="85">
        <v>1.2209091188991645</v>
      </c>
      <c r="E88" s="85">
        <v>1.2209091188991645</v>
      </c>
      <c r="F88" s="85">
        <v>0.98852321700230661</v>
      </c>
      <c r="G88" s="85">
        <v>1.1170269087295184</v>
      </c>
      <c r="H88" s="331">
        <v>1.4604890853401835</v>
      </c>
      <c r="I88" s="84"/>
      <c r="J88" s="3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</row>
    <row r="89" spans="2:22" x14ac:dyDescent="0.35">
      <c r="B89" s="218" t="s">
        <v>14</v>
      </c>
      <c r="C89" s="85">
        <v>1.1028037383177569</v>
      </c>
      <c r="D89" s="85">
        <v>1.0997939632746723</v>
      </c>
      <c r="E89" s="85">
        <v>1.0997939632746723</v>
      </c>
      <c r="F89" s="85">
        <v>1.1431230008723465</v>
      </c>
      <c r="G89" s="85">
        <v>1.0817449326168949</v>
      </c>
      <c r="H89" s="331">
        <v>1.4604890853401835</v>
      </c>
      <c r="I89" s="84"/>
      <c r="J89" s="3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</row>
    <row r="90" spans="2:22" x14ac:dyDescent="0.35">
      <c r="B90" s="218" t="s">
        <v>15</v>
      </c>
      <c r="C90" s="85">
        <v>1.13502053244615</v>
      </c>
      <c r="D90" s="85">
        <v>1.1217813568654291</v>
      </c>
      <c r="E90" s="85">
        <v>1.1217813568654291</v>
      </c>
      <c r="F90" s="85">
        <v>1.0938255729652182</v>
      </c>
      <c r="G90" s="85">
        <v>1.0631455132502388</v>
      </c>
      <c r="H90" s="331">
        <v>1.4604890853401835</v>
      </c>
      <c r="I90" s="84"/>
      <c r="J90" s="36"/>
      <c r="K90" s="86"/>
      <c r="L90" s="86"/>
      <c r="M90" s="86"/>
      <c r="N90" s="86"/>
      <c r="O90" s="86"/>
      <c r="P90" s="86"/>
      <c r="Q90" s="86"/>
      <c r="R90" s="89"/>
      <c r="S90" s="89"/>
      <c r="T90" s="89"/>
      <c r="U90" s="89"/>
    </row>
    <row r="91" spans="2:22" x14ac:dyDescent="0.35">
      <c r="B91" s="218" t="s">
        <v>16</v>
      </c>
      <c r="C91" s="85">
        <v>1.13502053244615</v>
      </c>
      <c r="D91" s="85">
        <v>1.1217813568654291</v>
      </c>
      <c r="E91" s="85">
        <v>1.1217813568654291</v>
      </c>
      <c r="F91" s="85">
        <v>1.0938255729652182</v>
      </c>
      <c r="G91" s="85">
        <v>1.0631455132502388</v>
      </c>
      <c r="H91" s="331">
        <v>1.4604890853401835</v>
      </c>
      <c r="I91" s="84"/>
      <c r="J91" s="36"/>
      <c r="K91" s="86"/>
      <c r="L91" s="86"/>
      <c r="M91" s="86"/>
      <c r="N91" s="86"/>
      <c r="O91" s="86"/>
      <c r="P91" s="86"/>
      <c r="Q91" s="86"/>
      <c r="R91" s="89"/>
      <c r="S91" s="89"/>
      <c r="T91" s="89"/>
      <c r="U91" s="89"/>
    </row>
    <row r="92" spans="2:22" ht="18.75" thickBot="1" x14ac:dyDescent="0.4">
      <c r="B92" s="224" t="s">
        <v>17</v>
      </c>
      <c r="C92" s="333">
        <v>1.13502053244615</v>
      </c>
      <c r="D92" s="333">
        <v>1.1217813568654291</v>
      </c>
      <c r="E92" s="333">
        <v>1.1217813568654291</v>
      </c>
      <c r="F92" s="333">
        <v>1.0938255729652182</v>
      </c>
      <c r="G92" s="333">
        <v>1.0631455132502388</v>
      </c>
      <c r="H92" s="334">
        <v>1.4604890853401835</v>
      </c>
      <c r="I92" s="84"/>
      <c r="J92" s="36"/>
      <c r="K92" s="86"/>
      <c r="L92" s="86"/>
      <c r="M92" s="86"/>
      <c r="N92" s="86"/>
      <c r="O92" s="86"/>
      <c r="P92" s="86"/>
      <c r="Q92" s="86"/>
      <c r="R92" s="89"/>
      <c r="S92" s="89"/>
      <c r="T92" s="89"/>
      <c r="U92" s="89"/>
    </row>
    <row r="93" spans="2:22" x14ac:dyDescent="0.35">
      <c r="C93" s="83"/>
      <c r="D93" s="84"/>
      <c r="E93" s="84"/>
      <c r="F93" s="84"/>
      <c r="G93" s="84"/>
      <c r="H93" s="84"/>
      <c r="I93" s="84"/>
      <c r="J93" s="84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</row>
    <row r="94" spans="2:22" ht="18.75" thickBot="1" x14ac:dyDescent="0.4">
      <c r="B94" s="56"/>
      <c r="C94" s="83"/>
      <c r="D94" s="84"/>
      <c r="E94" s="84"/>
      <c r="F94" s="84"/>
      <c r="G94" s="84"/>
      <c r="H94" s="84"/>
      <c r="I94" s="84"/>
      <c r="J94" s="84"/>
    </row>
    <row r="95" spans="2:22" ht="18.75" thickBot="1" x14ac:dyDescent="0.4">
      <c r="B95" s="1021" t="s">
        <v>501</v>
      </c>
      <c r="C95" s="1022"/>
    </row>
    <row r="96" spans="2:22" ht="36.6" customHeight="1" thickBot="1" x14ac:dyDescent="0.4">
      <c r="B96" s="642" t="s">
        <v>18</v>
      </c>
      <c r="C96" s="675" t="s">
        <v>1</v>
      </c>
      <c r="D96" s="643" t="s">
        <v>524</v>
      </c>
      <c r="E96" s="675" t="s">
        <v>19</v>
      </c>
      <c r="F96" s="675" t="s">
        <v>20</v>
      </c>
      <c r="G96" s="643" t="s">
        <v>488</v>
      </c>
      <c r="H96" s="675" t="s">
        <v>22</v>
      </c>
      <c r="I96" s="643" t="s">
        <v>23</v>
      </c>
      <c r="J96" s="644" t="s">
        <v>489</v>
      </c>
    </row>
    <row r="97" spans="2:26" x14ac:dyDescent="0.35">
      <c r="B97" s="303">
        <v>1</v>
      </c>
      <c r="C97" s="216" t="s">
        <v>2</v>
      </c>
      <c r="D97" s="335">
        <f t="shared" ref="D97:D112" si="32">H56*C77</f>
        <v>2111097063.810297</v>
      </c>
      <c r="E97" s="335">
        <f t="shared" ref="E97:E112" si="33">I56*D77</f>
        <v>5139574677.352478</v>
      </c>
      <c r="F97" s="335">
        <f t="shared" ref="F97:F112" si="34">J56*E77</f>
        <v>247285437.2718043</v>
      </c>
      <c r="G97" s="335">
        <f t="shared" ref="G97:G112" si="35">L56*F77</f>
        <v>3697664921.7211733</v>
      </c>
      <c r="H97" s="335">
        <f t="shared" ref="H97:H112" si="36">M56*G77</f>
        <v>1999176695.6221817</v>
      </c>
      <c r="I97" s="335">
        <f t="shared" ref="I97:I112" si="37">N56*H77</f>
        <v>1710945720.664957</v>
      </c>
      <c r="J97" s="336">
        <f t="shared" ref="J97:J112" si="38">SUM(D97:I97)</f>
        <v>14905744516.44289</v>
      </c>
      <c r="K97" s="90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spans="2:26" x14ac:dyDescent="0.35">
      <c r="B98" s="307">
        <v>2</v>
      </c>
      <c r="C98" s="37" t="s">
        <v>3</v>
      </c>
      <c r="D98" s="82">
        <f t="shared" si="32"/>
        <v>4520594634.1600285</v>
      </c>
      <c r="E98" s="82">
        <f t="shared" si="33"/>
        <v>13297318110.342625</v>
      </c>
      <c r="F98" s="82">
        <f t="shared" si="34"/>
        <v>487636232.95840585</v>
      </c>
      <c r="G98" s="82">
        <f t="shared" si="35"/>
        <v>4587109244.3372297</v>
      </c>
      <c r="H98" s="82">
        <f t="shared" si="36"/>
        <v>5838604672.4804592</v>
      </c>
      <c r="I98" s="82">
        <f t="shared" si="37"/>
        <v>3275770114.2321844</v>
      </c>
      <c r="J98" s="337">
        <f t="shared" si="38"/>
        <v>32007033008.510933</v>
      </c>
      <c r="K98" s="90"/>
    </row>
    <row r="99" spans="2:26" x14ac:dyDescent="0.35">
      <c r="B99" s="307">
        <v>3</v>
      </c>
      <c r="C99" s="37" t="s">
        <v>4</v>
      </c>
      <c r="D99" s="82">
        <f t="shared" si="32"/>
        <v>2629119523.2699142</v>
      </c>
      <c r="E99" s="82">
        <f t="shared" si="33"/>
        <v>8627444950.1969547</v>
      </c>
      <c r="F99" s="82">
        <f t="shared" si="34"/>
        <v>316383703.89122504</v>
      </c>
      <c r="G99" s="82">
        <f t="shared" si="35"/>
        <v>2530721395.3682647</v>
      </c>
      <c r="H99" s="82">
        <f t="shared" si="36"/>
        <v>3250067187.3835769</v>
      </c>
      <c r="I99" s="82">
        <f t="shared" si="37"/>
        <v>1942828837.617398</v>
      </c>
      <c r="J99" s="337">
        <f t="shared" si="38"/>
        <v>19296565597.727333</v>
      </c>
      <c r="K99" s="90"/>
    </row>
    <row r="100" spans="2:26" x14ac:dyDescent="0.35">
      <c r="B100" s="307">
        <v>4</v>
      </c>
      <c r="C100" s="37" t="s">
        <v>5</v>
      </c>
      <c r="D100" s="82">
        <f t="shared" si="32"/>
        <v>3296232341.7346621</v>
      </c>
      <c r="E100" s="82">
        <f t="shared" si="33"/>
        <v>11268461284.189657</v>
      </c>
      <c r="F100" s="82">
        <f t="shared" si="34"/>
        <v>413234455.71975571</v>
      </c>
      <c r="G100" s="82">
        <f t="shared" si="35"/>
        <v>2983726645.0196233</v>
      </c>
      <c r="H100" s="82">
        <f t="shared" si="36"/>
        <v>5478753552.4469204</v>
      </c>
      <c r="I100" s="82">
        <f t="shared" si="37"/>
        <v>1846454457.0526109</v>
      </c>
      <c r="J100" s="337">
        <f t="shared" si="38"/>
        <v>25286862736.163231</v>
      </c>
      <c r="K100" s="90"/>
    </row>
    <row r="101" spans="2:26" x14ac:dyDescent="0.35">
      <c r="B101" s="307">
        <v>5</v>
      </c>
      <c r="C101" s="37" t="s">
        <v>6</v>
      </c>
      <c r="D101" s="82">
        <f t="shared" si="32"/>
        <v>2848247667.7862043</v>
      </c>
      <c r="E101" s="82">
        <f t="shared" si="33"/>
        <v>9202696944.5229492</v>
      </c>
      <c r="F101" s="82">
        <f t="shared" si="34"/>
        <v>337479214.51879704</v>
      </c>
      <c r="G101" s="82">
        <f t="shared" si="35"/>
        <v>2792840640.8331685</v>
      </c>
      <c r="H101" s="82">
        <f t="shared" si="36"/>
        <v>4035351017.5151858</v>
      </c>
      <c r="I101" s="82">
        <f t="shared" si="37"/>
        <v>2318696812.9254556</v>
      </c>
      <c r="J101" s="337">
        <f t="shared" si="38"/>
        <v>21535312298.101761</v>
      </c>
      <c r="K101" s="90"/>
    </row>
    <row r="102" spans="2:26" x14ac:dyDescent="0.35">
      <c r="B102" s="307">
        <v>6</v>
      </c>
      <c r="C102" s="87" t="s">
        <v>7</v>
      </c>
      <c r="D102" s="82">
        <f t="shared" si="32"/>
        <v>4933136460.9239731</v>
      </c>
      <c r="E102" s="82">
        <f t="shared" si="33"/>
        <v>2210006432.140902</v>
      </c>
      <c r="F102" s="82">
        <f t="shared" si="34"/>
        <v>114796935.82065742</v>
      </c>
      <c r="G102" s="82">
        <f t="shared" si="35"/>
        <v>3511515484.578434</v>
      </c>
      <c r="H102" s="82">
        <f t="shared" si="36"/>
        <v>3100682293.2162666</v>
      </c>
      <c r="I102" s="82">
        <f t="shared" si="37"/>
        <v>2817471615.8671632</v>
      </c>
      <c r="J102" s="337">
        <f t="shared" si="38"/>
        <v>16687609222.547396</v>
      </c>
      <c r="K102" s="92"/>
    </row>
    <row r="103" spans="2:26" x14ac:dyDescent="0.35">
      <c r="B103" s="307">
        <v>7</v>
      </c>
      <c r="C103" s="87" t="s">
        <v>8</v>
      </c>
      <c r="D103" s="82">
        <f t="shared" si="32"/>
        <v>3377949072.2151284</v>
      </c>
      <c r="E103" s="82">
        <f t="shared" si="33"/>
        <v>11491878108.900038</v>
      </c>
      <c r="F103" s="82">
        <f t="shared" si="34"/>
        <v>421427546.8285982</v>
      </c>
      <c r="G103" s="88">
        <f t="shared" si="35"/>
        <v>0</v>
      </c>
      <c r="H103" s="88">
        <f t="shared" si="36"/>
        <v>0</v>
      </c>
      <c r="I103" s="82">
        <f t="shared" si="37"/>
        <v>2642484040.6495833</v>
      </c>
      <c r="J103" s="337">
        <f t="shared" si="38"/>
        <v>17933738768.593346</v>
      </c>
      <c r="K103" s="90"/>
    </row>
    <row r="104" spans="2:26" x14ac:dyDescent="0.35">
      <c r="B104" s="307">
        <v>8</v>
      </c>
      <c r="C104" s="87" t="s">
        <v>9</v>
      </c>
      <c r="D104" s="82">
        <f t="shared" si="32"/>
        <v>4731852768.6987</v>
      </c>
      <c r="E104" s="82">
        <f t="shared" si="33"/>
        <v>9587831482.5097275</v>
      </c>
      <c r="F104" s="82">
        <f t="shared" si="34"/>
        <v>386589026.61110324</v>
      </c>
      <c r="G104" s="82">
        <f t="shared" si="35"/>
        <v>5278646843.2795334</v>
      </c>
      <c r="H104" s="82">
        <f t="shared" si="36"/>
        <v>3737456039.620935</v>
      </c>
      <c r="I104" s="82">
        <f t="shared" si="37"/>
        <v>2130124361.3845263</v>
      </c>
      <c r="J104" s="337">
        <f t="shared" si="38"/>
        <v>25852500522.104523</v>
      </c>
      <c r="K104" s="90"/>
    </row>
    <row r="105" spans="2:26" x14ac:dyDescent="0.35">
      <c r="B105" s="307">
        <v>9</v>
      </c>
      <c r="C105" s="87" t="s">
        <v>10</v>
      </c>
      <c r="D105" s="82">
        <f t="shared" si="32"/>
        <v>3757646255.5407357</v>
      </c>
      <c r="E105" s="82">
        <f t="shared" si="33"/>
        <v>12529711007.084709</v>
      </c>
      <c r="F105" s="82">
        <f t="shared" si="34"/>
        <v>487758453.70953888</v>
      </c>
      <c r="G105" s="82">
        <f t="shared" si="35"/>
        <v>3172907690.9107776</v>
      </c>
      <c r="H105" s="82">
        <f t="shared" si="36"/>
        <v>5531727498.0476894</v>
      </c>
      <c r="I105" s="82">
        <f t="shared" si="37"/>
        <v>2104071170.1204567</v>
      </c>
      <c r="J105" s="337">
        <f t="shared" si="38"/>
        <v>27583822075.413906</v>
      </c>
      <c r="K105" s="90"/>
    </row>
    <row r="106" spans="2:26" x14ac:dyDescent="0.35">
      <c r="B106" s="307">
        <v>10</v>
      </c>
      <c r="C106" s="87" t="s">
        <v>11</v>
      </c>
      <c r="D106" s="82">
        <f t="shared" si="32"/>
        <v>3575677698.7281346</v>
      </c>
      <c r="E106" s="82">
        <f t="shared" si="33"/>
        <v>11062815589.803804</v>
      </c>
      <c r="F106" s="82">
        <f t="shared" si="34"/>
        <v>405693063.47040921</v>
      </c>
      <c r="G106" s="82">
        <f t="shared" si="35"/>
        <v>3549278934.6065059</v>
      </c>
      <c r="H106" s="82">
        <f t="shared" si="36"/>
        <v>4361732077.4871073</v>
      </c>
      <c r="I106" s="82">
        <f t="shared" si="37"/>
        <v>2461070833.449194</v>
      </c>
      <c r="J106" s="337">
        <f t="shared" si="38"/>
        <v>25416268197.545151</v>
      </c>
      <c r="K106" s="90"/>
    </row>
    <row r="107" spans="2:26" x14ac:dyDescent="0.35">
      <c r="B107" s="307">
        <v>11</v>
      </c>
      <c r="C107" s="87" t="s">
        <v>12</v>
      </c>
      <c r="D107" s="82">
        <f t="shared" si="32"/>
        <v>1718001341.1760559</v>
      </c>
      <c r="E107" s="82">
        <f t="shared" si="33"/>
        <v>5467835389.1579676</v>
      </c>
      <c r="F107" s="82">
        <f t="shared" si="34"/>
        <v>208848717.08008721</v>
      </c>
      <c r="G107" s="82">
        <f t="shared" si="35"/>
        <v>2086192245.4678516</v>
      </c>
      <c r="H107" s="82">
        <f t="shared" si="36"/>
        <v>3101394427.8249545</v>
      </c>
      <c r="I107" s="82">
        <f t="shared" si="37"/>
        <v>1465375697.4585192</v>
      </c>
      <c r="J107" s="337">
        <f t="shared" si="38"/>
        <v>14047647818.165436</v>
      </c>
      <c r="K107" s="90"/>
    </row>
    <row r="108" spans="2:26" x14ac:dyDescent="0.35">
      <c r="B108" s="307">
        <v>12</v>
      </c>
      <c r="C108" s="87" t="s">
        <v>13</v>
      </c>
      <c r="D108" s="82">
        <f t="shared" si="32"/>
        <v>3147034758.1227274</v>
      </c>
      <c r="E108" s="82">
        <f t="shared" si="33"/>
        <v>12239483042.886452</v>
      </c>
      <c r="F108" s="82">
        <f t="shared" si="34"/>
        <v>448843545.35740674</v>
      </c>
      <c r="G108" s="82">
        <f t="shared" si="35"/>
        <v>3043340936.70467</v>
      </c>
      <c r="H108" s="82">
        <f t="shared" si="36"/>
        <v>4753466894.7558966</v>
      </c>
      <c r="I108" s="82">
        <f t="shared" si="37"/>
        <v>2628793031.0272961</v>
      </c>
      <c r="J108" s="337">
        <f t="shared" si="38"/>
        <v>26260962208.854446</v>
      </c>
      <c r="K108" s="90"/>
    </row>
    <row r="109" spans="2:26" x14ac:dyDescent="0.35">
      <c r="B109" s="307">
        <v>13</v>
      </c>
      <c r="C109" s="87" t="s">
        <v>14</v>
      </c>
      <c r="D109" s="82">
        <f t="shared" si="32"/>
        <v>2345649460.5579576</v>
      </c>
      <c r="E109" s="82">
        <f t="shared" si="33"/>
        <v>2436621076.1445704</v>
      </c>
      <c r="F109" s="82">
        <f t="shared" si="34"/>
        <v>126568243.97857487</v>
      </c>
      <c r="G109" s="82">
        <f t="shared" si="35"/>
        <v>1598429035.865891</v>
      </c>
      <c r="H109" s="82">
        <f t="shared" si="36"/>
        <v>1317168800.3950889</v>
      </c>
      <c r="I109" s="82">
        <f t="shared" si="37"/>
        <v>1381526178.8032892</v>
      </c>
      <c r="J109" s="337">
        <f t="shared" si="38"/>
        <v>9205962795.7453709</v>
      </c>
      <c r="K109" s="90"/>
    </row>
    <row r="110" spans="2:26" x14ac:dyDescent="0.35">
      <c r="B110" s="307">
        <v>14</v>
      </c>
      <c r="C110" s="87" t="s">
        <v>15</v>
      </c>
      <c r="D110" s="82">
        <f t="shared" si="32"/>
        <v>7669963439.3621874</v>
      </c>
      <c r="E110" s="82">
        <f t="shared" si="33"/>
        <v>3490975870.1320581</v>
      </c>
      <c r="F110" s="82">
        <f t="shared" si="34"/>
        <v>873253840.24642038</v>
      </c>
      <c r="G110" s="82">
        <f t="shared" si="35"/>
        <v>117657037.9413954</v>
      </c>
      <c r="H110" s="82">
        <f t="shared" si="36"/>
        <v>3217470259.9399281</v>
      </c>
      <c r="I110" s="82">
        <f t="shared" si="37"/>
        <v>0</v>
      </c>
      <c r="J110" s="337">
        <f t="shared" si="38"/>
        <v>15369320447.621988</v>
      </c>
      <c r="K110" s="90"/>
    </row>
    <row r="111" spans="2:26" x14ac:dyDescent="0.35">
      <c r="B111" s="307">
        <v>15</v>
      </c>
      <c r="C111" s="87" t="s">
        <v>16</v>
      </c>
      <c r="D111" s="82">
        <f t="shared" si="32"/>
        <v>7770179471.6909866</v>
      </c>
      <c r="E111" s="82">
        <f t="shared" si="33"/>
        <v>3536589092.8580976</v>
      </c>
      <c r="F111" s="82">
        <f t="shared" si="34"/>
        <v>884663807.94408381</v>
      </c>
      <c r="G111" s="82">
        <f t="shared" si="35"/>
        <v>119194349.24819168</v>
      </c>
      <c r="H111" s="82">
        <f t="shared" si="36"/>
        <v>3259509848.0209246</v>
      </c>
      <c r="I111" s="82">
        <f t="shared" si="37"/>
        <v>0</v>
      </c>
      <c r="J111" s="337">
        <f t="shared" si="38"/>
        <v>15570136569.762283</v>
      </c>
      <c r="K111" s="90"/>
    </row>
    <row r="112" spans="2:26" ht="18.75" thickBot="1" x14ac:dyDescent="0.4">
      <c r="B112" s="338">
        <v>16</v>
      </c>
      <c r="C112" s="339" t="s">
        <v>17</v>
      </c>
      <c r="D112" s="340">
        <f t="shared" si="32"/>
        <v>9695619136.7240086</v>
      </c>
      <c r="E112" s="340">
        <f t="shared" si="33"/>
        <v>4412950950.7947226</v>
      </c>
      <c r="F112" s="340">
        <f t="shared" si="34"/>
        <v>1103882269.0157428</v>
      </c>
      <c r="G112" s="340">
        <f t="shared" si="35"/>
        <v>148730543.19665936</v>
      </c>
      <c r="H112" s="340">
        <f t="shared" si="36"/>
        <v>4067211854.4945831</v>
      </c>
      <c r="I112" s="340">
        <f t="shared" si="37"/>
        <v>0</v>
      </c>
      <c r="J112" s="341">
        <f t="shared" si="38"/>
        <v>19428394754.225716</v>
      </c>
      <c r="K112" s="90"/>
    </row>
    <row r="113" spans="2:12" ht="18.75" thickBot="1" x14ac:dyDescent="0.4">
      <c r="B113" s="1019" t="s">
        <v>354</v>
      </c>
      <c r="C113" s="1020"/>
      <c r="D113" s="342">
        <f>SUM(D96:D112)</f>
        <v>68128001094.501709</v>
      </c>
      <c r="E113" s="342">
        <f t="shared" ref="E113:I113" si="39">SUM(E96:E112)</f>
        <v>126002194009.01775</v>
      </c>
      <c r="F113" s="342">
        <f t="shared" si="39"/>
        <v>7264344494.4226112</v>
      </c>
      <c r="G113" s="342">
        <f t="shared" si="39"/>
        <v>39217955949.079384</v>
      </c>
      <c r="H113" s="342">
        <f t="shared" si="39"/>
        <v>57049773119.251694</v>
      </c>
      <c r="I113" s="342">
        <f t="shared" si="39"/>
        <v>28725612871.252636</v>
      </c>
      <c r="J113" s="343">
        <f>SUM(J97:J112)</f>
        <v>326387881537.5257</v>
      </c>
    </row>
    <row r="114" spans="2:12" x14ac:dyDescent="0.35"/>
    <row r="115" spans="2:12" x14ac:dyDescent="0.35"/>
    <row r="116" spans="2:12" ht="18.75" thickBot="1" x14ac:dyDescent="0.4"/>
    <row r="117" spans="2:12" x14ac:dyDescent="0.35">
      <c r="B117" s="678" t="s">
        <v>164</v>
      </c>
      <c r="C117" s="344">
        <f>'2.2 Tasa de retorno'!D8</f>
        <v>0.10673327111060264</v>
      </c>
    </row>
    <row r="118" spans="2:12" ht="18.75" thickBot="1" x14ac:dyDescent="0.4">
      <c r="B118" s="679" t="s">
        <v>166</v>
      </c>
      <c r="C118" s="345">
        <f>'2.2 Tasa de retorno'!D6</f>
        <v>30</v>
      </c>
    </row>
    <row r="119" spans="2:12" ht="18.75" thickBot="1" x14ac:dyDescent="0.4">
      <c r="J119" s="36"/>
      <c r="K119" s="36"/>
      <c r="L119" s="36"/>
    </row>
    <row r="120" spans="2:12" ht="18.75" thickBot="1" x14ac:dyDescent="0.4">
      <c r="B120" s="1021" t="s">
        <v>503</v>
      </c>
      <c r="C120" s="1022"/>
      <c r="I120" s="93"/>
      <c r="J120" s="1023"/>
      <c r="K120" s="1023"/>
      <c r="L120" s="1023"/>
    </row>
    <row r="121" spans="2:12" ht="54.75" thickBot="1" x14ac:dyDescent="0.4">
      <c r="B121" s="642" t="s">
        <v>18</v>
      </c>
      <c r="C121" s="675" t="s">
        <v>1</v>
      </c>
      <c r="D121" s="675" t="s">
        <v>165</v>
      </c>
      <c r="E121" s="677" t="s">
        <v>395</v>
      </c>
      <c r="F121" s="644" t="s">
        <v>490</v>
      </c>
      <c r="J121" s="94"/>
      <c r="K121" s="95"/>
      <c r="L121" s="284"/>
    </row>
    <row r="122" spans="2:12" x14ac:dyDescent="0.35">
      <c r="B122" s="303">
        <v>1</v>
      </c>
      <c r="C122" s="216" t="s">
        <v>2</v>
      </c>
      <c r="D122" s="323">
        <v>1590938870.5788777</v>
      </c>
      <c r="E122" s="323">
        <f t="shared" ref="E122:E137" si="40">J97/$C$118</f>
        <v>496858150.54809636</v>
      </c>
      <c r="F122" s="346">
        <f>D122-E122</f>
        <v>1094080720.0307813</v>
      </c>
      <c r="H122" s="93"/>
      <c r="I122" s="93"/>
      <c r="J122" s="96"/>
      <c r="K122" s="96"/>
      <c r="L122" s="96"/>
    </row>
    <row r="123" spans="2:12" x14ac:dyDescent="0.35">
      <c r="B123" s="307">
        <v>2</v>
      </c>
      <c r="C123" s="37" t="s">
        <v>3</v>
      </c>
      <c r="D123" s="38">
        <v>3416215331.5434051</v>
      </c>
      <c r="E123" s="38">
        <f t="shared" si="40"/>
        <v>1066901100.2836977</v>
      </c>
      <c r="F123" s="347">
        <f t="shared" ref="F123:F137" si="41">D123-E123</f>
        <v>2349314231.2597075</v>
      </c>
      <c r="J123" s="96"/>
      <c r="K123" s="96"/>
      <c r="L123" s="96"/>
    </row>
    <row r="124" spans="2:12" x14ac:dyDescent="0.35">
      <c r="B124" s="307">
        <v>3</v>
      </c>
      <c r="C124" s="37" t="s">
        <v>4</v>
      </c>
      <c r="D124" s="38">
        <v>2059585567.4457595</v>
      </c>
      <c r="E124" s="38">
        <f t="shared" si="40"/>
        <v>643218853.25757778</v>
      </c>
      <c r="F124" s="347">
        <f t="shared" si="41"/>
        <v>1416366714.1881819</v>
      </c>
      <c r="J124" s="96"/>
      <c r="K124" s="96"/>
      <c r="L124" s="96"/>
    </row>
    <row r="125" spans="2:12" x14ac:dyDescent="0.35">
      <c r="B125" s="307">
        <v>4</v>
      </c>
      <c r="C125" s="37" t="s">
        <v>5</v>
      </c>
      <c r="D125" s="38">
        <v>2698949575.9555054</v>
      </c>
      <c r="E125" s="38">
        <f t="shared" si="40"/>
        <v>842895424.53877437</v>
      </c>
      <c r="F125" s="347">
        <f t="shared" si="41"/>
        <v>1856054151.4167309</v>
      </c>
      <c r="J125" s="96"/>
      <c r="K125" s="96"/>
      <c r="L125" s="96"/>
    </row>
    <row r="126" spans="2:12" x14ac:dyDescent="0.35">
      <c r="B126" s="307">
        <v>5</v>
      </c>
      <c r="C126" s="37" t="s">
        <v>6</v>
      </c>
      <c r="D126" s="38">
        <v>2298534325.9647903</v>
      </c>
      <c r="E126" s="38">
        <f t="shared" si="40"/>
        <v>717843743.27005875</v>
      </c>
      <c r="F126" s="347">
        <f t="shared" si="41"/>
        <v>1580690582.6947317</v>
      </c>
      <c r="J126" s="96"/>
      <c r="K126" s="96"/>
      <c r="L126" s="96"/>
    </row>
    <row r="127" spans="2:12" x14ac:dyDescent="0.35">
      <c r="B127" s="307">
        <v>6</v>
      </c>
      <c r="C127" s="37" t="s">
        <v>7</v>
      </c>
      <c r="D127" s="38">
        <v>1781123119.3379443</v>
      </c>
      <c r="E127" s="38">
        <f t="shared" si="40"/>
        <v>556253640.75157988</v>
      </c>
      <c r="F127" s="347">
        <f t="shared" si="41"/>
        <v>1224869478.5863643</v>
      </c>
      <c r="J127" s="96"/>
      <c r="K127" s="96"/>
      <c r="L127" s="96"/>
    </row>
    <row r="128" spans="2:12" x14ac:dyDescent="0.35">
      <c r="B128" s="307">
        <v>7</v>
      </c>
      <c r="C128" s="37" t="s">
        <v>8</v>
      </c>
      <c r="D128" s="38">
        <v>1914126602.0149987</v>
      </c>
      <c r="E128" s="38">
        <f t="shared" si="40"/>
        <v>597791292.2864449</v>
      </c>
      <c r="F128" s="347">
        <f t="shared" si="41"/>
        <v>1316335309.7285538</v>
      </c>
      <c r="J128" s="96"/>
      <c r="K128" s="96"/>
      <c r="L128" s="96"/>
    </row>
    <row r="129" spans="2:12" x14ac:dyDescent="0.35">
      <c r="B129" s="307">
        <v>8</v>
      </c>
      <c r="C129" s="37" t="s">
        <v>9</v>
      </c>
      <c r="D129" s="38">
        <v>2759321947.1127782</v>
      </c>
      <c r="E129" s="38">
        <f t="shared" si="40"/>
        <v>861750017.40348411</v>
      </c>
      <c r="F129" s="347">
        <f t="shared" si="41"/>
        <v>1897571929.7092941</v>
      </c>
      <c r="J129" s="96"/>
      <c r="K129" s="96"/>
      <c r="L129" s="96"/>
    </row>
    <row r="130" spans="2:12" x14ac:dyDescent="0.35">
      <c r="B130" s="307">
        <v>9</v>
      </c>
      <c r="C130" s="37" t="s">
        <v>10</v>
      </c>
      <c r="D130" s="38">
        <v>2944111559.8417783</v>
      </c>
      <c r="E130" s="38">
        <f t="shared" si="40"/>
        <v>919460735.84713018</v>
      </c>
      <c r="F130" s="347">
        <f t="shared" si="41"/>
        <v>2024650823.994648</v>
      </c>
      <c r="J130" s="96"/>
      <c r="K130" s="96"/>
      <c r="L130" s="96"/>
    </row>
    <row r="131" spans="2:12" x14ac:dyDescent="0.35">
      <c r="B131" s="307">
        <v>10</v>
      </c>
      <c r="C131" s="37" t="s">
        <v>11</v>
      </c>
      <c r="D131" s="38">
        <v>2712761444.1483746</v>
      </c>
      <c r="E131" s="38">
        <f t="shared" si="40"/>
        <v>847208939.91817164</v>
      </c>
      <c r="F131" s="347">
        <f t="shared" si="41"/>
        <v>1865552504.2302029</v>
      </c>
      <c r="J131" s="96"/>
      <c r="K131" s="96"/>
      <c r="L131" s="96"/>
    </row>
    <row r="132" spans="2:12" x14ac:dyDescent="0.35">
      <c r="B132" s="307">
        <v>11</v>
      </c>
      <c r="C132" s="37" t="s">
        <v>12</v>
      </c>
      <c r="D132" s="38">
        <v>1499351403.0425172</v>
      </c>
      <c r="E132" s="38">
        <f t="shared" si="40"/>
        <v>468254927.27218121</v>
      </c>
      <c r="F132" s="347">
        <f t="shared" si="41"/>
        <v>1031096475.7703359</v>
      </c>
      <c r="J132" s="96"/>
      <c r="K132" s="96"/>
      <c r="L132" s="96"/>
    </row>
    <row r="133" spans="2:12" x14ac:dyDescent="0.35">
      <c r="B133" s="307">
        <v>12</v>
      </c>
      <c r="C133" s="37" t="s">
        <v>13</v>
      </c>
      <c r="D133" s="38">
        <v>2802918399.062952</v>
      </c>
      <c r="E133" s="38">
        <f t="shared" si="40"/>
        <v>875365406.96181488</v>
      </c>
      <c r="F133" s="347">
        <f t="shared" si="41"/>
        <v>1927552992.1011372</v>
      </c>
      <c r="J133" s="96"/>
      <c r="K133" s="96"/>
      <c r="L133" s="96"/>
    </row>
    <row r="134" spans="2:12" x14ac:dyDescent="0.35">
      <c r="B134" s="307">
        <v>13</v>
      </c>
      <c r="C134" s="37" t="s">
        <v>14</v>
      </c>
      <c r="D134" s="38">
        <v>982582522.91241217</v>
      </c>
      <c r="E134" s="38">
        <f t="shared" si="40"/>
        <v>306865426.52484572</v>
      </c>
      <c r="F134" s="347">
        <f t="shared" si="41"/>
        <v>675717096.38756645</v>
      </c>
      <c r="G134" s="11"/>
      <c r="J134" s="96"/>
      <c r="K134" s="96"/>
      <c r="L134" s="96"/>
    </row>
    <row r="135" spans="2:12" x14ac:dyDescent="0.35">
      <c r="B135" s="307">
        <v>14</v>
      </c>
      <c r="C135" s="37" t="s">
        <v>15</v>
      </c>
      <c r="D135" s="38">
        <v>986733507.59984255</v>
      </c>
      <c r="E135" s="38">
        <f t="shared" si="40"/>
        <v>512310681.5873996</v>
      </c>
      <c r="F135" s="347">
        <f>D135-E135</f>
        <v>474422826.01244295</v>
      </c>
      <c r="G135" s="97"/>
      <c r="J135" s="96"/>
      <c r="K135" s="96"/>
      <c r="L135" s="96"/>
    </row>
    <row r="136" spans="2:12" x14ac:dyDescent="0.35">
      <c r="B136" s="307">
        <v>15</v>
      </c>
      <c r="C136" s="37" t="s">
        <v>16</v>
      </c>
      <c r="D136" s="38">
        <v>925612628.83446145</v>
      </c>
      <c r="E136" s="38">
        <f t="shared" si="40"/>
        <v>519004552.32540947</v>
      </c>
      <c r="F136" s="347">
        <f t="shared" si="41"/>
        <v>406608076.50905198</v>
      </c>
      <c r="G136" s="97"/>
      <c r="J136" s="96"/>
      <c r="K136" s="96"/>
      <c r="L136" s="96"/>
    </row>
    <row r="137" spans="2:12" ht="18.75" thickBot="1" x14ac:dyDescent="0.4">
      <c r="B137" s="338">
        <v>16</v>
      </c>
      <c r="C137" s="348" t="s">
        <v>17</v>
      </c>
      <c r="D137" s="349">
        <v>1171632675.7763696</v>
      </c>
      <c r="E137" s="349">
        <f t="shared" si="40"/>
        <v>647613158.47419047</v>
      </c>
      <c r="F137" s="350">
        <f t="shared" si="41"/>
        <v>524019517.3021791</v>
      </c>
      <c r="G137" s="97"/>
      <c r="J137" s="96"/>
      <c r="K137" s="96"/>
      <c r="L137" s="96"/>
    </row>
    <row r="138" spans="2:12" ht="18.75" thickBot="1" x14ac:dyDescent="0.4">
      <c r="B138" s="1019" t="s">
        <v>354</v>
      </c>
      <c r="C138" s="1020"/>
      <c r="D138" s="351">
        <f>SUM(D122:D137)</f>
        <v>32544499481.172768</v>
      </c>
      <c r="E138" s="351">
        <f t="shared" ref="E138:F138" si="42">SUM(E122:E137)</f>
        <v>10879596051.250856</v>
      </c>
      <c r="F138" s="343">
        <f t="shared" si="42"/>
        <v>21664903429.921909</v>
      </c>
      <c r="G138" s="11"/>
      <c r="J138" s="98"/>
      <c r="K138" s="99"/>
      <c r="L138" s="98"/>
    </row>
    <row r="139" spans="2:12" x14ac:dyDescent="0.35">
      <c r="D139" s="100"/>
      <c r="E139" s="100"/>
      <c r="F139" s="100"/>
      <c r="J139" s="36"/>
      <c r="K139" s="36"/>
      <c r="L139" s="36"/>
    </row>
    <row r="140" spans="2:12" x14ac:dyDescent="0.35">
      <c r="E140" s="75"/>
      <c r="J140" s="36"/>
      <c r="K140" s="36"/>
      <c r="L140" s="36"/>
    </row>
  </sheetData>
  <customSheetViews>
    <customSheetView guid="{1EB9453C-0363-4D90-8555-9240052C0B12}" scale="70" showGridLines="0" topLeftCell="A85">
      <selection activeCell="N91" sqref="N91"/>
      <pageMargins left="0.7" right="0.7" top="0.75" bottom="0.75" header="0.3" footer="0.3"/>
      <pageSetup orientation="portrait" r:id="rId1"/>
    </customSheetView>
    <customSheetView guid="{9BE0F493-361D-434E-B2A3-57925E56343F}" scale="70" showGridLines="0" topLeftCell="A85">
      <selection activeCell="N91" sqref="N91"/>
      <pageMargins left="0.7" right="0.7" top="0.75" bottom="0.75" header="0.3" footer="0.3"/>
      <pageSetup orientation="portrait" r:id="rId2"/>
    </customSheetView>
  </customSheetViews>
  <mergeCells count="23">
    <mergeCell ref="B11:D11"/>
    <mergeCell ref="F40:G40"/>
    <mergeCell ref="B26:C26"/>
    <mergeCell ref="F54:G54"/>
    <mergeCell ref="B42:C42"/>
    <mergeCell ref="B21:C21"/>
    <mergeCell ref="R75:S75"/>
    <mergeCell ref="B95:C95"/>
    <mergeCell ref="T75:U75"/>
    <mergeCell ref="B57:B59"/>
    <mergeCell ref="B60:B61"/>
    <mergeCell ref="B65:B71"/>
    <mergeCell ref="J120:L120"/>
    <mergeCell ref="L75:M75"/>
    <mergeCell ref="N75:O75"/>
    <mergeCell ref="P75:Q75"/>
    <mergeCell ref="B75:E75"/>
    <mergeCell ref="B138:C138"/>
    <mergeCell ref="B113:C113"/>
    <mergeCell ref="F72:G72"/>
    <mergeCell ref="F50:G50"/>
    <mergeCell ref="B36:C36"/>
    <mergeCell ref="B120:C120"/>
  </mergeCells>
  <hyperlinks>
    <hyperlink ref="E2" location="Contenido!A1" display="regresar" xr:uid="{00000000-0004-0000-0900-000000000000}"/>
  </hyperlinks>
  <pageMargins left="0.7" right="0.7" top="0.75" bottom="0.75" header="0.3" footer="0.3"/>
  <pageSetup orientation="portrait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44546A"/>
  </sheetPr>
  <dimension ref="A1:T20"/>
  <sheetViews>
    <sheetView showGridLines="0" zoomScale="70" zoomScaleNormal="70" workbookViewId="0">
      <selection activeCell="I15" sqref="I15"/>
    </sheetView>
  </sheetViews>
  <sheetFormatPr baseColWidth="10" defaultColWidth="0" defaultRowHeight="18" zeroHeight="1" x14ac:dyDescent="0.35"/>
  <cols>
    <col min="1" max="1" width="3.7109375" style="9" customWidth="1"/>
    <col min="2" max="2" width="33.140625" style="9" bestFit="1" customWidth="1"/>
    <col min="3" max="3" width="51.140625" style="9" bestFit="1" customWidth="1"/>
    <col min="4" max="4" width="23.7109375" style="9" bestFit="1" customWidth="1"/>
    <col min="5" max="5" width="3.7109375" style="9" customWidth="1"/>
    <col min="6" max="6" width="44.140625" style="9" bestFit="1" customWidth="1"/>
    <col min="7" max="7" width="16.85546875" style="9" bestFit="1" customWidth="1"/>
    <col min="8" max="8" width="3.7109375" style="9" customWidth="1"/>
    <col min="9" max="9" width="37.85546875" style="9" customWidth="1"/>
    <col min="10" max="10" width="3.7109375" style="9" customWidth="1"/>
    <col min="11" max="11" width="45.28515625" style="9" bestFit="1" customWidth="1"/>
    <col min="12" max="12" width="17.42578125" style="9" bestFit="1" customWidth="1"/>
    <col min="13" max="13" width="33.140625" style="9" bestFit="1" customWidth="1"/>
    <col min="14" max="14" width="21.28515625" style="9" hidden="1" customWidth="1"/>
    <col min="15" max="15" width="23.28515625" style="9" hidden="1" customWidth="1"/>
    <col min="16" max="16" width="26.42578125" style="9" hidden="1" customWidth="1"/>
    <col min="17" max="17" width="22" style="9" hidden="1" customWidth="1"/>
    <col min="18" max="18" width="11.5703125" style="9" hidden="1" customWidth="1"/>
    <col min="19" max="20" width="18.28515625" style="9" hidden="1" customWidth="1"/>
    <col min="21" max="16384" width="11.5703125" style="9" hidden="1"/>
  </cols>
  <sheetData>
    <row r="1" spans="1:16" ht="21.75" x14ac:dyDescent="0.4">
      <c r="B1" s="5" t="s">
        <v>861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6" x14ac:dyDescent="0.35">
      <c r="A2" s="889"/>
      <c r="B2" s="889"/>
      <c r="C2" s="889"/>
      <c r="D2" s="889"/>
      <c r="E2" s="889"/>
      <c r="F2" s="891" t="s">
        <v>820</v>
      </c>
      <c r="G2" s="889"/>
      <c r="H2" s="889"/>
      <c r="I2" s="889"/>
      <c r="J2" s="889"/>
      <c r="K2" s="889"/>
    </row>
    <row r="3" spans="1:16" x14ac:dyDescent="0.35">
      <c r="A3" s="56"/>
      <c r="B3" s="56"/>
      <c r="C3" s="56"/>
      <c r="D3" s="56"/>
      <c r="E3" s="56"/>
      <c r="F3" s="892"/>
      <c r="G3" s="56"/>
      <c r="H3" s="56"/>
      <c r="I3" s="56"/>
      <c r="K3" s="56"/>
      <c r="L3" s="888"/>
      <c r="M3" s="888"/>
    </row>
    <row r="4" spans="1:16" ht="18.75" thickBot="1" x14ac:dyDescent="0.4">
      <c r="B4"/>
      <c r="C4"/>
      <c r="D4"/>
      <c r="E4"/>
      <c r="G4" s="182"/>
      <c r="H4"/>
      <c r="I4"/>
      <c r="J4"/>
      <c r="L4" s="182"/>
      <c r="M4"/>
      <c r="N4"/>
      <c r="O4"/>
      <c r="P4"/>
    </row>
    <row r="5" spans="1:16" ht="18.75" thickBot="1" x14ac:dyDescent="0.4">
      <c r="C5" s="987" t="s">
        <v>862</v>
      </c>
      <c r="D5" s="985">
        <v>6680849656.8300009</v>
      </c>
      <c r="F5" s="987" t="s">
        <v>863</v>
      </c>
      <c r="G5" s="985">
        <v>6808879083.1400013</v>
      </c>
      <c r="I5" s="990" t="s">
        <v>864</v>
      </c>
      <c r="K5" s="987" t="s">
        <v>865</v>
      </c>
    </row>
    <row r="6" spans="1:16" ht="18.75" thickBot="1" x14ac:dyDescent="0.4">
      <c r="C6" s="988" t="s">
        <v>681</v>
      </c>
      <c r="D6" s="986">
        <v>8.5123414350464999E-2</v>
      </c>
      <c r="F6" s="988" t="s">
        <v>682</v>
      </c>
      <c r="G6" s="986">
        <v>2.3564853643643392E-2</v>
      </c>
      <c r="I6" s="991">
        <v>9067511284.6800041</v>
      </c>
      <c r="K6" s="993">
        <f>D7+G7+I6</f>
        <v>23286386997.272968</v>
      </c>
    </row>
    <row r="7" spans="1:16" ht="18.75" thickBot="1" x14ac:dyDescent="0.4">
      <c r="C7" s="989" t="s">
        <v>680</v>
      </c>
      <c r="D7" s="759">
        <f>D5*(1+D6)</f>
        <v>7249546390.3815022</v>
      </c>
      <c r="F7" s="989" t="s">
        <v>680</v>
      </c>
      <c r="G7" s="759">
        <f>G5*(1+G6)</f>
        <v>6969329322.2114611</v>
      </c>
    </row>
    <row r="8" spans="1:16" x14ac:dyDescent="0.35">
      <c r="C8" s="9" t="s">
        <v>870</v>
      </c>
    </row>
    <row r="9" spans="1:16" ht="18.75" thickBot="1" x14ac:dyDescent="0.4"/>
    <row r="10" spans="1:16" ht="63.6" customHeight="1" x14ac:dyDescent="0.35">
      <c r="C10" s="873" t="s">
        <v>836</v>
      </c>
      <c r="F10" s="873" t="s">
        <v>678</v>
      </c>
      <c r="K10" s="994"/>
    </row>
    <row r="11" spans="1:16" ht="18.75" thickBot="1" x14ac:dyDescent="0.4">
      <c r="C11" s="757">
        <v>412654500000</v>
      </c>
      <c r="F11" s="758">
        <f>K6/C11</f>
        <v>5.6430711399664775E-2</v>
      </c>
    </row>
    <row r="12" spans="1:16" ht="18.75" thickBot="1" x14ac:dyDescent="0.4"/>
    <row r="13" spans="1:16" x14ac:dyDescent="0.35">
      <c r="C13" s="756" t="s">
        <v>679</v>
      </c>
      <c r="F13" s="756" t="s">
        <v>866</v>
      </c>
    </row>
    <row r="14" spans="1:16" ht="18.75" thickBot="1" x14ac:dyDescent="0.4">
      <c r="C14" s="757">
        <v>14699931000</v>
      </c>
      <c r="F14" s="757">
        <f>C14*F11</f>
        <v>829527563.85598564</v>
      </c>
    </row>
    <row r="15" spans="1:16" ht="18.75" thickBot="1" x14ac:dyDescent="0.4"/>
    <row r="16" spans="1:16" x14ac:dyDescent="0.35">
      <c r="C16" s="756" t="s">
        <v>834</v>
      </c>
      <c r="F16" s="756" t="s">
        <v>835</v>
      </c>
    </row>
    <row r="17" spans="3:6" ht="18.75" thickBot="1" x14ac:dyDescent="0.4">
      <c r="C17" s="992">
        <f>C11-K6</f>
        <v>389368113002.72705</v>
      </c>
      <c r="F17" s="992">
        <f>C14-F14</f>
        <v>13870403436.144014</v>
      </c>
    </row>
    <row r="18" spans="3:6" x14ac:dyDescent="0.35"/>
    <row r="19" spans="3:6" x14ac:dyDescent="0.35"/>
    <row r="20" spans="3:6" x14ac:dyDescent="0.35"/>
  </sheetData>
  <hyperlinks>
    <hyperlink ref="F2" location="Contenido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AN156"/>
  <sheetViews>
    <sheetView showGridLines="0" zoomScale="55" zoomScaleNormal="55" workbookViewId="0">
      <pane ySplit="2" topLeftCell="A3" activePane="bottomLeft" state="frozen"/>
      <selection pane="bottomLeft" activeCell="D15" sqref="D15"/>
    </sheetView>
  </sheetViews>
  <sheetFormatPr baseColWidth="10" defaultColWidth="0" defaultRowHeight="18" zeroHeight="1" x14ac:dyDescent="0.35"/>
  <cols>
    <col min="1" max="1" width="3.7109375" style="9" customWidth="1"/>
    <col min="2" max="2" width="22.42578125" style="9" customWidth="1"/>
    <col min="3" max="3" width="31" style="9" customWidth="1"/>
    <col min="4" max="4" width="16.7109375" style="9" customWidth="1"/>
    <col min="5" max="5" width="16.140625" style="9" customWidth="1"/>
    <col min="6" max="6" width="20.140625" style="9" customWidth="1"/>
    <col min="7" max="7" width="22.28515625" style="9" customWidth="1"/>
    <col min="8" max="8" width="18.140625" style="9" customWidth="1"/>
    <col min="9" max="12" width="11.5703125" style="9" customWidth="1"/>
    <col min="13" max="13" width="16.5703125" style="9" customWidth="1"/>
    <col min="14" max="14" width="17.5703125" style="9" customWidth="1"/>
    <col min="15" max="15" width="16.85546875" style="9" bestFit="1" customWidth="1"/>
    <col min="16" max="16" width="17.7109375" style="9" customWidth="1"/>
    <col min="17" max="17" width="20" style="9" customWidth="1"/>
    <col min="18" max="19" width="11.5703125" style="9" customWidth="1"/>
    <col min="20" max="20" width="14.7109375" style="9" bestFit="1" customWidth="1"/>
    <col min="21" max="21" width="11.5703125" style="9" hidden="1" customWidth="1"/>
    <col min="22" max="22" width="14.7109375" style="9" hidden="1" customWidth="1"/>
    <col min="23" max="25" width="11.5703125" style="9" hidden="1" customWidth="1"/>
    <col min="26" max="26" width="14.7109375" style="9" hidden="1" customWidth="1"/>
    <col min="27" max="40" width="0" style="9" hidden="1" customWidth="1"/>
    <col min="41" max="16384" width="11.5703125" style="9" hidden="1"/>
  </cols>
  <sheetData>
    <row r="1" spans="2:40" s="50" customFormat="1" ht="21.75" collapsed="1" x14ac:dyDescent="0.25">
      <c r="B1" s="17" t="s">
        <v>856</v>
      </c>
      <c r="C1" s="73"/>
      <c r="D1" s="73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V1" s="51"/>
      <c r="W1" s="52"/>
      <c r="X1" s="52"/>
      <c r="Y1" s="52"/>
      <c r="Z1" s="52"/>
      <c r="AA1" s="52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</row>
    <row r="2" spans="2:40" x14ac:dyDescent="0.35">
      <c r="G2" s="737" t="s">
        <v>601</v>
      </c>
    </row>
    <row r="3" spans="2:40" x14ac:dyDescent="0.35"/>
    <row r="4" spans="2:40" s="50" customFormat="1" ht="21.75" collapsed="1" x14ac:dyDescent="0.25">
      <c r="B4" s="17" t="s">
        <v>604</v>
      </c>
      <c r="C4" s="73"/>
      <c r="D4" s="73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V4" s="51"/>
      <c r="W4" s="52"/>
      <c r="X4" s="52"/>
      <c r="Y4" s="52"/>
      <c r="Z4" s="52"/>
      <c r="AA4" s="52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</row>
    <row r="5" spans="2:40" x14ac:dyDescent="0.35"/>
    <row r="6" spans="2:40" ht="18.75" thickBot="1" x14ac:dyDescent="0.4"/>
    <row r="7" spans="2:40" s="8" customFormat="1" ht="57" customHeight="1" thickBot="1" x14ac:dyDescent="0.4">
      <c r="B7" s="680" t="s">
        <v>18</v>
      </c>
      <c r="C7" s="681" t="s">
        <v>1</v>
      </c>
      <c r="D7" s="682" t="s">
        <v>178</v>
      </c>
      <c r="E7" s="682" t="s">
        <v>177</v>
      </c>
      <c r="F7" s="682" t="s">
        <v>176</v>
      </c>
      <c r="G7" s="682" t="s">
        <v>348</v>
      </c>
      <c r="H7" s="683" t="s">
        <v>428</v>
      </c>
      <c r="J7" s="684" t="s">
        <v>350</v>
      </c>
      <c r="K7" s="685" t="s">
        <v>351</v>
      </c>
      <c r="M7" s="684" t="s">
        <v>352</v>
      </c>
      <c r="N7" s="686" t="s">
        <v>353</v>
      </c>
      <c r="O7" s="685" t="s">
        <v>349</v>
      </c>
    </row>
    <row r="8" spans="2:40" x14ac:dyDescent="0.35">
      <c r="B8" s="263">
        <v>1</v>
      </c>
      <c r="C8" s="264" t="s">
        <v>2</v>
      </c>
      <c r="D8" s="265">
        <f>'2.1 Costos Explotación'!D16</f>
        <v>1792202840.8481472</v>
      </c>
      <c r="E8" s="265">
        <f>'2.1 Costos Explotación'!E16</f>
        <v>177962991.49084651</v>
      </c>
      <c r="F8" s="265">
        <f>'2.1 Costos Explotación'!F16</f>
        <v>1365012704.3455677</v>
      </c>
      <c r="G8" s="265">
        <f>'2.1 Costos Explotación'!G16</f>
        <v>1590938870.5788777</v>
      </c>
      <c r="H8" s="266">
        <f>SUM(D8:G8)</f>
        <v>4926117407.2634392</v>
      </c>
      <c r="J8" s="269">
        <f>'1.1 AUX Costos por tensión'!C26</f>
        <v>0.47394035056197775</v>
      </c>
      <c r="K8" s="270">
        <f>'1.1 AUX Costos por tensión'!D26</f>
        <v>0.5260596494380223</v>
      </c>
      <c r="M8" s="462">
        <f>(H8*J8)</f>
        <v>2334685810.9078951</v>
      </c>
      <c r="N8" s="463">
        <f t="shared" ref="N8:N23" si="0">H8*K8</f>
        <v>2591431596.3555441</v>
      </c>
      <c r="O8" s="464">
        <f>M8+N8</f>
        <v>4926117407.2634392</v>
      </c>
    </row>
    <row r="9" spans="2:40" x14ac:dyDescent="0.35">
      <c r="B9" s="267">
        <v>2</v>
      </c>
      <c r="C9" s="103" t="s">
        <v>175</v>
      </c>
      <c r="D9" s="80">
        <f>'2.1 Costos Explotación'!D17</f>
        <v>2294203593.4374633</v>
      </c>
      <c r="E9" s="80">
        <f>'2.1 Costos Explotación'!E17</f>
        <v>444654951.54600233</v>
      </c>
      <c r="F9" s="80">
        <f>'2.1 Costos Explotación'!F17</f>
        <v>1776900314.5619485</v>
      </c>
      <c r="G9" s="80">
        <f>'2.1 Costos Explotación'!G17</f>
        <v>3416215331.5434051</v>
      </c>
      <c r="H9" s="268">
        <f t="shared" ref="H9:H23" si="1">SUM(D9:G9)</f>
        <v>7931974191.0888195</v>
      </c>
      <c r="J9" s="271">
        <f>'1.1 AUX Costos por tensión'!C27</f>
        <v>0.52794556858440433</v>
      </c>
      <c r="K9" s="272">
        <f>'1.1 AUX Costos por tensión'!D27</f>
        <v>0.47205443141559561</v>
      </c>
      <c r="M9" s="461">
        <f t="shared" ref="M9:M23" si="2">H9*J9</f>
        <v>4187650624.3112073</v>
      </c>
      <c r="N9" s="80">
        <f t="shared" si="0"/>
        <v>3744323566.7776117</v>
      </c>
      <c r="O9" s="460">
        <f t="shared" ref="O9:O23" si="3">M9+N9</f>
        <v>7931974191.0888195</v>
      </c>
    </row>
    <row r="10" spans="2:40" x14ac:dyDescent="0.35">
      <c r="B10" s="267">
        <v>3</v>
      </c>
      <c r="C10" s="103" t="s">
        <v>4</v>
      </c>
      <c r="D10" s="80">
        <f>'2.1 Costos Explotación'!D18</f>
        <v>1300175685.1852756</v>
      </c>
      <c r="E10" s="80">
        <f>'2.1 Costos Explotación'!E18</f>
        <v>237942159.91764793</v>
      </c>
      <c r="F10" s="80">
        <f>'2.1 Costos Explotación'!F18</f>
        <v>964769143.57198393</v>
      </c>
      <c r="G10" s="80">
        <f>'2.1 Costos Explotación'!G18</f>
        <v>2059585567.4457595</v>
      </c>
      <c r="H10" s="268">
        <f t="shared" si="1"/>
        <v>4562472556.1206665</v>
      </c>
      <c r="J10" s="271">
        <f>'1.1 AUX Costos por tensión'!C28</f>
        <v>0.54912386951065839</v>
      </c>
      <c r="K10" s="272">
        <f>'1.1 AUX Costos por tensión'!D28</f>
        <v>0.45087613048934166</v>
      </c>
      <c r="M10" s="461">
        <f t="shared" si="2"/>
        <v>2505362584.553165</v>
      </c>
      <c r="N10" s="80">
        <f t="shared" si="0"/>
        <v>2057109971.5675018</v>
      </c>
      <c r="O10" s="460">
        <f t="shared" si="3"/>
        <v>4562472556.1206665</v>
      </c>
    </row>
    <row r="11" spans="2:40" x14ac:dyDescent="0.35">
      <c r="B11" s="267">
        <v>4</v>
      </c>
      <c r="C11" s="103" t="s">
        <v>5</v>
      </c>
      <c r="D11" s="80">
        <f>'2.1 Costos Explotación'!D19</f>
        <v>2043642228.2379138</v>
      </c>
      <c r="E11" s="80">
        <f>'2.1 Costos Explotación'!E19</f>
        <v>314553873.47982216</v>
      </c>
      <c r="F11" s="80">
        <f>'2.1 Costos Explotación'!F19</f>
        <v>1045438001.5243894</v>
      </c>
      <c r="G11" s="80">
        <f>'2.1 Costos Explotación'!G19</f>
        <v>2698949575.9555054</v>
      </c>
      <c r="H11" s="268">
        <f t="shared" si="1"/>
        <v>6102583679.1976309</v>
      </c>
      <c r="J11" s="271">
        <f>'1.1 AUX Costos por tensión'!C29</f>
        <v>0.47202899950221261</v>
      </c>
      <c r="K11" s="272">
        <f>'1.1 AUX Costos por tensión'!D29</f>
        <v>0.52797100049778733</v>
      </c>
      <c r="M11" s="461">
        <f t="shared" si="2"/>
        <v>2880596468.4701891</v>
      </c>
      <c r="N11" s="80">
        <f t="shared" si="0"/>
        <v>3221987210.7274413</v>
      </c>
      <c r="O11" s="460">
        <f t="shared" si="3"/>
        <v>6102583679.1976299</v>
      </c>
    </row>
    <row r="12" spans="2:40" x14ac:dyDescent="0.35">
      <c r="B12" s="267">
        <v>5</v>
      </c>
      <c r="C12" s="103" t="s">
        <v>6</v>
      </c>
      <c r="D12" s="80">
        <f>'2.1 Costos Explotación'!D20</f>
        <v>2039126108.5885077</v>
      </c>
      <c r="E12" s="80">
        <f>'2.1 Costos Explotación'!E20</f>
        <v>268822213.40291715</v>
      </c>
      <c r="F12" s="80">
        <f>'2.1 Costos Explotación'!F20</f>
        <v>1160983086.8741713</v>
      </c>
      <c r="G12" s="80">
        <f>'2.1 Costos Explotación'!G20</f>
        <v>2298534325.9647903</v>
      </c>
      <c r="H12" s="268">
        <f t="shared" si="1"/>
        <v>5767465734.8303862</v>
      </c>
      <c r="J12" s="271">
        <f>'1.1 AUX Costos por tensión'!C30</f>
        <v>0.41449143986929232</v>
      </c>
      <c r="K12" s="272">
        <f>'1.1 AUX Costos por tensión'!D30</f>
        <v>0.58550856013070762</v>
      </c>
      <c r="M12" s="461">
        <f t="shared" si="2"/>
        <v>2390565176.826653</v>
      </c>
      <c r="N12" s="80">
        <f t="shared" si="0"/>
        <v>3376900558.0037332</v>
      </c>
      <c r="O12" s="460">
        <f t="shared" si="3"/>
        <v>5767465734.8303862</v>
      </c>
    </row>
    <row r="13" spans="2:40" x14ac:dyDescent="0.35">
      <c r="B13" s="267">
        <v>6</v>
      </c>
      <c r="C13" s="103" t="s">
        <v>7</v>
      </c>
      <c r="D13" s="80">
        <f>'2.1 Costos Explotación'!D21</f>
        <v>2779759305.9879661</v>
      </c>
      <c r="E13" s="80">
        <f>'2.1 Costos Explotación'!E21</f>
        <v>350439576.86628371</v>
      </c>
      <c r="F13" s="80">
        <f>'2.1 Costos Explotación'!F21</f>
        <v>1761341901.318748</v>
      </c>
      <c r="G13" s="80">
        <f>'2.1 Costos Explotación'!G21</f>
        <v>1781123119.3379443</v>
      </c>
      <c r="H13" s="268">
        <f t="shared" si="1"/>
        <v>6672663903.5109425</v>
      </c>
      <c r="J13" s="271">
        <f>'1.1 AUX Costos por tensión'!C31</f>
        <v>0.55790952525011195</v>
      </c>
      <c r="K13" s="272">
        <f>'1.1 AUX Costos por tensión'!D31</f>
        <v>0.44209047474988794</v>
      </c>
      <c r="M13" s="461">
        <f t="shared" si="2"/>
        <v>3722742750.5613489</v>
      </c>
      <c r="N13" s="80">
        <f t="shared" si="0"/>
        <v>2949921152.9495931</v>
      </c>
      <c r="O13" s="460">
        <f t="shared" si="3"/>
        <v>6672663903.5109425</v>
      </c>
    </row>
    <row r="14" spans="2:40" x14ac:dyDescent="0.35">
      <c r="B14" s="267">
        <v>7</v>
      </c>
      <c r="C14" s="103" t="s">
        <v>8</v>
      </c>
      <c r="D14" s="80">
        <f>'2.1 Costos Explotación'!D22</f>
        <v>2221852047.2071548</v>
      </c>
      <c r="E14" s="80">
        <f>'2.1 Costos Explotación'!E22</f>
        <v>327961475.84680617</v>
      </c>
      <c r="F14" s="80">
        <f>'2.1 Costos Explotación'!F22</f>
        <v>1883585483.7805433</v>
      </c>
      <c r="G14" s="80">
        <f>'2.1 Costos Explotación'!G22</f>
        <v>1914126602.0149987</v>
      </c>
      <c r="H14" s="268">
        <f t="shared" si="1"/>
        <v>6347525608.8495026</v>
      </c>
      <c r="J14" s="271">
        <f>'1.1 AUX Costos por tensión'!C32</f>
        <v>0.49950995770983486</v>
      </c>
      <c r="K14" s="272">
        <f>'1.1 AUX Costos por tensión'!D32</f>
        <v>0.50049004229016503</v>
      </c>
      <c r="M14" s="461">
        <f t="shared" si="2"/>
        <v>3170652248.438509</v>
      </c>
      <c r="N14" s="80">
        <f t="shared" si="0"/>
        <v>3176873360.4109931</v>
      </c>
      <c r="O14" s="460">
        <f t="shared" si="3"/>
        <v>6347525608.8495026</v>
      </c>
    </row>
    <row r="15" spans="2:40" x14ac:dyDescent="0.35">
      <c r="B15" s="267">
        <v>8</v>
      </c>
      <c r="C15" s="103" t="s">
        <v>9</v>
      </c>
      <c r="D15" s="80">
        <f>'2.1 Costos Explotación'!D23</f>
        <v>1969605753.0860932</v>
      </c>
      <c r="E15" s="80">
        <f>'2.1 Costos Explotación'!E23</f>
        <v>217410687.67024893</v>
      </c>
      <c r="F15" s="80">
        <f>'2.1 Costos Explotación'!F23</f>
        <v>1224940335.5569704</v>
      </c>
      <c r="G15" s="80">
        <f>'2.1 Costos Explotación'!G23</f>
        <v>2759321947.1127782</v>
      </c>
      <c r="H15" s="268">
        <f t="shared" si="1"/>
        <v>6171278723.4260902</v>
      </c>
      <c r="J15" s="271">
        <f>'1.1 AUX Costos por tensión'!C33</f>
        <v>0.51085937058163422</v>
      </c>
      <c r="K15" s="272">
        <f>'1.1 AUX Costos por tensión'!D33</f>
        <v>0.48914062941836584</v>
      </c>
      <c r="M15" s="461">
        <f t="shared" si="2"/>
        <v>3152655564.3332834</v>
      </c>
      <c r="N15" s="80">
        <f t="shared" si="0"/>
        <v>3018623159.0928068</v>
      </c>
      <c r="O15" s="460">
        <f t="shared" si="3"/>
        <v>6171278723.4260902</v>
      </c>
    </row>
    <row r="16" spans="2:40" x14ac:dyDescent="0.35">
      <c r="B16" s="267">
        <v>9</v>
      </c>
      <c r="C16" s="103" t="s">
        <v>10</v>
      </c>
      <c r="D16" s="80">
        <f>'2.1 Costos Explotación'!D24</f>
        <v>3031705391.9797983</v>
      </c>
      <c r="E16" s="80">
        <f>'2.1 Costos Explotación'!E24</f>
        <v>231207638.93274203</v>
      </c>
      <c r="F16" s="80">
        <f>'2.1 Costos Explotación'!F24</f>
        <v>1541081013.6647077</v>
      </c>
      <c r="G16" s="80">
        <f>'2.1 Costos Explotación'!G24</f>
        <v>2944111559.8417783</v>
      </c>
      <c r="H16" s="268">
        <f t="shared" si="1"/>
        <v>7748105604.4190254</v>
      </c>
      <c r="J16" s="271">
        <f>'1.1 AUX Costos por tensión'!C34</f>
        <v>0.60545807197345092</v>
      </c>
      <c r="K16" s="272">
        <f>'1.1 AUX Costos por tensión'!D34</f>
        <v>0.39454192802654908</v>
      </c>
      <c r="M16" s="461">
        <f t="shared" si="2"/>
        <v>4691153080.6982327</v>
      </c>
      <c r="N16" s="80">
        <f t="shared" si="0"/>
        <v>3056952523.7207928</v>
      </c>
      <c r="O16" s="460">
        <f t="shared" si="3"/>
        <v>7748105604.4190254</v>
      </c>
    </row>
    <row r="17" spans="2:40" x14ac:dyDescent="0.35">
      <c r="B17" s="267">
        <v>10</v>
      </c>
      <c r="C17" s="103" t="s">
        <v>11</v>
      </c>
      <c r="D17" s="80">
        <f>'2.1 Costos Explotación'!D25</f>
        <v>2900186772.2384729</v>
      </c>
      <c r="E17" s="80">
        <f>'2.1 Costos Explotación'!E25</f>
        <v>388750698.24610656</v>
      </c>
      <c r="F17" s="80">
        <f>'2.1 Costos Explotación'!F25</f>
        <v>1271264393.7090404</v>
      </c>
      <c r="G17" s="80">
        <f>'2.1 Costos Explotación'!G25</f>
        <v>2712761444.1483746</v>
      </c>
      <c r="H17" s="268">
        <f t="shared" si="1"/>
        <v>7272963308.3419943</v>
      </c>
      <c r="J17" s="271">
        <f>'1.1 AUX Costos por tensión'!C35</f>
        <v>0.57671113257039808</v>
      </c>
      <c r="K17" s="272">
        <f>'1.1 AUX Costos por tensión'!D35</f>
        <v>0.42328886742960203</v>
      </c>
      <c r="M17" s="461">
        <f t="shared" si="2"/>
        <v>4194398906.6968608</v>
      </c>
      <c r="N17" s="80">
        <f t="shared" si="0"/>
        <v>3078564401.6451344</v>
      </c>
      <c r="O17" s="460">
        <f t="shared" si="3"/>
        <v>7272963308.3419952</v>
      </c>
    </row>
    <row r="18" spans="2:40" x14ac:dyDescent="0.35">
      <c r="B18" s="267">
        <v>11</v>
      </c>
      <c r="C18" s="103" t="s">
        <v>12</v>
      </c>
      <c r="D18" s="80">
        <f>'2.1 Costos Explotación'!D26</f>
        <v>1451275126.1997538</v>
      </c>
      <c r="E18" s="80">
        <f>'2.1 Costos Explotación'!E26</f>
        <v>185453184.87889341</v>
      </c>
      <c r="F18" s="80">
        <f>'2.1 Costos Explotación'!F26</f>
        <v>852279843.13407791</v>
      </c>
      <c r="G18" s="80">
        <f>'2.1 Costos Explotación'!G26</f>
        <v>1499351403.0425172</v>
      </c>
      <c r="H18" s="268">
        <f t="shared" si="1"/>
        <v>3988359557.2552423</v>
      </c>
      <c r="J18" s="271">
        <f>'1.1 AUX Costos por tensión'!C36</f>
        <v>0.55070351620288449</v>
      </c>
      <c r="K18" s="272">
        <f>'1.1 AUX Costos por tensión'!D36</f>
        <v>0.44929648379711551</v>
      </c>
      <c r="M18" s="461">
        <f t="shared" si="2"/>
        <v>2196403632.0618415</v>
      </c>
      <c r="N18" s="80">
        <f t="shared" si="0"/>
        <v>1791955925.1934009</v>
      </c>
      <c r="O18" s="460">
        <f t="shared" si="3"/>
        <v>3988359557.2552423</v>
      </c>
      <c r="R18" s="104"/>
    </row>
    <row r="19" spans="2:40" x14ac:dyDescent="0.35">
      <c r="B19" s="267">
        <v>12</v>
      </c>
      <c r="C19" s="103" t="s">
        <v>13</v>
      </c>
      <c r="D19" s="80">
        <f>'2.1 Costos Explotación'!D27</f>
        <v>2562839124.0055995</v>
      </c>
      <c r="E19" s="80">
        <f>'2.1 Costos Explotación'!E27</f>
        <v>322897626.09585428</v>
      </c>
      <c r="F19" s="80">
        <f>'2.1 Costos Explotación'!F27</f>
        <v>1318018127.8236423</v>
      </c>
      <c r="G19" s="80">
        <f>'2.1 Costos Explotación'!G27</f>
        <v>2802918399.062952</v>
      </c>
      <c r="H19" s="268">
        <f t="shared" si="1"/>
        <v>7006673276.9880486</v>
      </c>
      <c r="J19" s="271">
        <f>'1.1 AUX Costos por tensión'!C37</f>
        <v>0.45512069699784236</v>
      </c>
      <c r="K19" s="272">
        <f>'1.1 AUX Costos por tensión'!D37</f>
        <v>0.54487930300215759</v>
      </c>
      <c r="M19" s="461">
        <f t="shared" si="2"/>
        <v>3188882025.4589567</v>
      </c>
      <c r="N19" s="80">
        <f t="shared" si="0"/>
        <v>3817791251.5290914</v>
      </c>
      <c r="O19" s="460">
        <f t="shared" si="3"/>
        <v>7006673276.9880486</v>
      </c>
    </row>
    <row r="20" spans="2:40" x14ac:dyDescent="0.35">
      <c r="B20" s="267">
        <v>13</v>
      </c>
      <c r="C20" s="103" t="s">
        <v>14</v>
      </c>
      <c r="D20" s="80">
        <f>'2.1 Costos Explotación'!D28</f>
        <v>1364178724.291594</v>
      </c>
      <c r="E20" s="80">
        <f>'2.1 Costos Explotación'!E28</f>
        <v>201775870.77439305</v>
      </c>
      <c r="F20" s="80">
        <f>'2.1 Costos Explotación'!F28</f>
        <v>978213212.10549092</v>
      </c>
      <c r="G20" s="80">
        <f>'2.1 Costos Explotación'!G28</f>
        <v>982582522.91241217</v>
      </c>
      <c r="H20" s="268">
        <f t="shared" si="1"/>
        <v>3526750330.0838904</v>
      </c>
      <c r="J20" s="271">
        <f>'1.1 AUX Costos por tensión'!C38</f>
        <v>0.49788817444541228</v>
      </c>
      <c r="K20" s="272">
        <f>'1.1 AUX Costos por tensión'!D38</f>
        <v>0.50211182555458778</v>
      </c>
      <c r="M20" s="461">
        <f t="shared" si="2"/>
        <v>1755927283.5702233</v>
      </c>
      <c r="N20" s="80">
        <f t="shared" si="0"/>
        <v>1770823046.5136673</v>
      </c>
      <c r="O20" s="460">
        <f t="shared" si="3"/>
        <v>3526750330.0838909</v>
      </c>
      <c r="R20" s="104"/>
    </row>
    <row r="21" spans="2:40" x14ac:dyDescent="0.35">
      <c r="B21" s="267">
        <v>14</v>
      </c>
      <c r="C21" s="103" t="s">
        <v>15</v>
      </c>
      <c r="D21" s="80">
        <f>'2.1 Costos Explotación'!D29</f>
        <v>2910738698.1671042</v>
      </c>
      <c r="E21" s="80">
        <f>'2.1 Costos Explotación'!E29</f>
        <v>282948925.24555904</v>
      </c>
      <c r="F21" s="80">
        <f>'2.1 Costos Explotación'!F29</f>
        <v>352792755.93438798</v>
      </c>
      <c r="G21" s="80">
        <f>'2.1 Costos Explotación'!G29</f>
        <v>986733507.59984255</v>
      </c>
      <c r="H21" s="268">
        <f t="shared" si="1"/>
        <v>4533213886.9468937</v>
      </c>
      <c r="J21" s="271">
        <f>'1.1 AUX Costos por tensión'!C39</f>
        <v>0.50866308541911209</v>
      </c>
      <c r="K21" s="272">
        <f>'1.1 AUX Costos por tensión'!D39</f>
        <v>0.49133691458088796</v>
      </c>
      <c r="M21" s="461">
        <f t="shared" si="2"/>
        <v>2305878562.5991731</v>
      </c>
      <c r="N21" s="80">
        <f t="shared" si="0"/>
        <v>2227335324.3477211</v>
      </c>
      <c r="O21" s="460">
        <f t="shared" si="3"/>
        <v>4533213886.9468937</v>
      </c>
    </row>
    <row r="22" spans="2:40" x14ac:dyDescent="0.35">
      <c r="B22" s="267">
        <v>15</v>
      </c>
      <c r="C22" s="103" t="s">
        <v>16</v>
      </c>
      <c r="D22" s="80">
        <f>'2.1 Costos Explotación'!D30</f>
        <v>1784271345.7531433</v>
      </c>
      <c r="E22" s="80">
        <f>'2.1 Costos Explotación'!E30</f>
        <v>228075144.83226168</v>
      </c>
      <c r="F22" s="80">
        <f>'2.1 Costos Explotación'!F30</f>
        <v>302364001.12216878</v>
      </c>
      <c r="G22" s="80">
        <f>'2.1 Costos Explotación'!G30</f>
        <v>925612628.83446145</v>
      </c>
      <c r="H22" s="268">
        <f t="shared" si="1"/>
        <v>3240323120.5420351</v>
      </c>
      <c r="J22" s="271">
        <f>'1.1 AUX Costos por tensión'!C40</f>
        <v>0.59431616035581714</v>
      </c>
      <c r="K22" s="272">
        <f>'1.1 AUX Costos por tensión'!D40</f>
        <v>0.40568383964418298</v>
      </c>
      <c r="M22" s="461">
        <f t="shared" si="2"/>
        <v>1925776395.312722</v>
      </c>
      <c r="N22" s="80">
        <f t="shared" si="0"/>
        <v>1314546725.2293136</v>
      </c>
      <c r="O22" s="460">
        <f t="shared" si="3"/>
        <v>3240323120.5420356</v>
      </c>
    </row>
    <row r="23" spans="2:40" ht="18.75" thickBot="1" x14ac:dyDescent="0.4">
      <c r="B23" s="279">
        <v>16</v>
      </c>
      <c r="C23" s="280" t="s">
        <v>17</v>
      </c>
      <c r="D23" s="281">
        <f>'2.1 Costos Explotación'!D31</f>
        <v>2473081656.2889457</v>
      </c>
      <c r="E23" s="281">
        <f>'2.1 Costos Explotación'!E31</f>
        <v>266140854.91717374</v>
      </c>
      <c r="F23" s="281">
        <f>'2.1 Costos Explotación'!F31</f>
        <v>389674104.06090939</v>
      </c>
      <c r="G23" s="281">
        <f>'2.1 Costos Explotación'!G31</f>
        <v>1171632675.7763696</v>
      </c>
      <c r="H23" s="282">
        <f t="shared" si="1"/>
        <v>4300529291.0433979</v>
      </c>
      <c r="J23" s="273">
        <f>'1.1 AUX Costos por tensión'!C41</f>
        <v>0.60480561148813683</v>
      </c>
      <c r="K23" s="274">
        <f>'1.1 AUX Costos por tensión'!D41</f>
        <v>0.39519438851186317</v>
      </c>
      <c r="M23" s="687">
        <f t="shared" si="2"/>
        <v>2600984247.5921459</v>
      </c>
      <c r="N23" s="688">
        <f t="shared" si="0"/>
        <v>1699545043.451252</v>
      </c>
      <c r="O23" s="689">
        <f t="shared" si="3"/>
        <v>4300529291.0433979</v>
      </c>
    </row>
    <row r="24" spans="2:40" ht="18.75" thickBot="1" x14ac:dyDescent="0.4">
      <c r="B24" s="275"/>
      <c r="C24" s="276"/>
      <c r="D24" s="277">
        <f>SUM(D8:D23)</f>
        <v>34918844401.502937</v>
      </c>
      <c r="E24" s="277">
        <f>SUM(E8:E23)</f>
        <v>4446997874.1435585</v>
      </c>
      <c r="F24" s="277">
        <f>SUM(F8:F23)</f>
        <v>18188658423.088749</v>
      </c>
      <c r="G24" s="277">
        <f>SUM(G8:G23)</f>
        <v>32544499481.172768</v>
      </c>
      <c r="H24" s="278">
        <f>SUM(H8:H23)</f>
        <v>90099000179.908005</v>
      </c>
      <c r="J24" s="105"/>
      <c r="K24" s="105"/>
      <c r="M24" s="690">
        <f>SUM(M8:M23)</f>
        <v>47204315362.39241</v>
      </c>
      <c r="N24" s="691">
        <f>SUM(N8:N23)</f>
        <v>42894684817.51561</v>
      </c>
      <c r="O24" s="692">
        <f>SUM(O8:O23)</f>
        <v>90099000179.908005</v>
      </c>
    </row>
    <row r="25" spans="2:40" x14ac:dyDescent="0.35">
      <c r="M25" s="56"/>
      <c r="N25" s="56"/>
      <c r="O25" s="56"/>
    </row>
    <row r="26" spans="2:40" x14ac:dyDescent="0.35"/>
    <row r="27" spans="2:40" s="50" customFormat="1" ht="21.75" collapsed="1" x14ac:dyDescent="0.25">
      <c r="B27" s="17" t="s">
        <v>587</v>
      </c>
      <c r="C27" s="73"/>
      <c r="D27" s="73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V27" s="51"/>
      <c r="W27" s="52"/>
      <c r="X27" s="52"/>
      <c r="Y27" s="52"/>
      <c r="Z27" s="52"/>
      <c r="AA27" s="52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</row>
    <row r="28" spans="2:40" x14ac:dyDescent="0.35"/>
    <row r="29" spans="2:40" x14ac:dyDescent="0.35">
      <c r="Q29" s="11"/>
      <c r="R29" s="11"/>
    </row>
    <row r="30" spans="2:40" ht="18.75" thickBot="1" x14ac:dyDescent="0.4">
      <c r="Q30" s="11"/>
      <c r="R30" s="11"/>
    </row>
    <row r="31" spans="2:40" ht="34.9" customHeight="1" thickBot="1" x14ac:dyDescent="0.4">
      <c r="B31" s="452" t="s">
        <v>482</v>
      </c>
      <c r="C31" s="470">
        <v>0.04</v>
      </c>
      <c r="D31" s="110" t="s">
        <v>509</v>
      </c>
    </row>
    <row r="32" spans="2:40" x14ac:dyDescent="0.35">
      <c r="B32" s="8"/>
      <c r="C32" s="61"/>
    </row>
    <row r="33" spans="2:15" ht="18.75" thickBot="1" x14ac:dyDescent="0.4">
      <c r="C33" s="106"/>
      <c r="H33" s="107"/>
      <c r="O33" s="107"/>
    </row>
    <row r="34" spans="2:15" s="8" customFormat="1" ht="55.15" customHeight="1" thickBot="1" x14ac:dyDescent="0.4">
      <c r="B34" s="659" t="s">
        <v>18</v>
      </c>
      <c r="C34" s="660" t="s">
        <v>1</v>
      </c>
      <c r="D34" s="686" t="s">
        <v>178</v>
      </c>
      <c r="E34" s="686" t="s">
        <v>177</v>
      </c>
      <c r="F34" s="686" t="s">
        <v>176</v>
      </c>
      <c r="G34" s="686" t="s">
        <v>348</v>
      </c>
      <c r="H34" s="685" t="s">
        <v>428</v>
      </c>
      <c r="J34" s="684" t="s">
        <v>350</v>
      </c>
      <c r="K34" s="685" t="s">
        <v>351</v>
      </c>
      <c r="M34" s="684" t="s">
        <v>352</v>
      </c>
      <c r="N34" s="686" t="s">
        <v>353</v>
      </c>
      <c r="O34" s="685" t="s">
        <v>349</v>
      </c>
    </row>
    <row r="35" spans="2:15" x14ac:dyDescent="0.35">
      <c r="B35" s="263">
        <v>1</v>
      </c>
      <c r="C35" s="264" t="s">
        <v>2</v>
      </c>
      <c r="D35" s="265">
        <f t="shared" ref="D35:G50" si="4">D8</f>
        <v>1792202840.8481472</v>
      </c>
      <c r="E35" s="265">
        <f t="shared" si="4"/>
        <v>177962991.49084651</v>
      </c>
      <c r="F35" s="265">
        <f t="shared" si="4"/>
        <v>1365012704.3455677</v>
      </c>
      <c r="G35" s="265">
        <f t="shared" si="4"/>
        <v>1590938870.5788777</v>
      </c>
      <c r="H35" s="266">
        <f>SUM(D35:G35)</f>
        <v>4926117407.2634392</v>
      </c>
      <c r="J35" s="269">
        <f>'1.1 AUX Costos por tensión'!C26</f>
        <v>0.47394035056197775</v>
      </c>
      <c r="K35" s="270">
        <f>'1.1 AUX Costos por tensión'!D26</f>
        <v>0.5260596494380223</v>
      </c>
      <c r="M35" s="467">
        <f t="shared" ref="M35:M50" si="5">((H35*J35)*((1+$C$31)^2))</f>
        <v>2525196173.0779796</v>
      </c>
      <c r="N35" s="468">
        <f t="shared" ref="N35:N50" si="6">(H35*K35*((1+$C$31)^2))</f>
        <v>2802892414.6181569</v>
      </c>
      <c r="O35" s="469">
        <f>SUM(M35:N35)</f>
        <v>5328088587.6961365</v>
      </c>
    </row>
    <row r="36" spans="2:15" x14ac:dyDescent="0.35">
      <c r="B36" s="267">
        <v>2</v>
      </c>
      <c r="C36" s="103" t="s">
        <v>175</v>
      </c>
      <c r="D36" s="80">
        <f t="shared" si="4"/>
        <v>2294203593.4374633</v>
      </c>
      <c r="E36" s="80">
        <f t="shared" si="4"/>
        <v>444654951.54600233</v>
      </c>
      <c r="F36" s="80">
        <f t="shared" si="4"/>
        <v>1776900314.5619485</v>
      </c>
      <c r="G36" s="80">
        <f t="shared" si="4"/>
        <v>3416215331.5434051</v>
      </c>
      <c r="H36" s="268">
        <f t="shared" ref="H36:H50" si="7">SUM(D36:G36)</f>
        <v>7931974191.0888195</v>
      </c>
      <c r="J36" s="271">
        <f>'1.1 AUX Costos por tensión'!C27</f>
        <v>0.52794556858440433</v>
      </c>
      <c r="K36" s="272">
        <f>'1.1 AUX Costos por tensión'!D27</f>
        <v>0.47205443141559561</v>
      </c>
      <c r="M36" s="465">
        <f t="shared" si="5"/>
        <v>4529362915.255002</v>
      </c>
      <c r="N36" s="108">
        <f t="shared" si="6"/>
        <v>4049860369.8266654</v>
      </c>
      <c r="O36" s="466">
        <f t="shared" ref="O36:O50" si="8">SUM(M36:N36)</f>
        <v>8579223285.0816669</v>
      </c>
    </row>
    <row r="37" spans="2:15" x14ac:dyDescent="0.35">
      <c r="B37" s="267">
        <v>3</v>
      </c>
      <c r="C37" s="103" t="s">
        <v>4</v>
      </c>
      <c r="D37" s="80">
        <f t="shared" si="4"/>
        <v>1300175685.1852756</v>
      </c>
      <c r="E37" s="80">
        <f t="shared" si="4"/>
        <v>237942159.91764793</v>
      </c>
      <c r="F37" s="80">
        <f t="shared" si="4"/>
        <v>964769143.57198393</v>
      </c>
      <c r="G37" s="80">
        <f t="shared" si="4"/>
        <v>2059585567.4457595</v>
      </c>
      <c r="H37" s="268">
        <f t="shared" si="7"/>
        <v>4562472556.1206665</v>
      </c>
      <c r="J37" s="271">
        <f>'1.1 AUX Costos por tensión'!C28</f>
        <v>0.54912386951065839</v>
      </c>
      <c r="K37" s="272">
        <f>'1.1 AUX Costos por tensión'!D28</f>
        <v>0.45087613048934166</v>
      </c>
      <c r="M37" s="465">
        <f t="shared" si="5"/>
        <v>2709800171.4527035</v>
      </c>
      <c r="N37" s="108">
        <f t="shared" si="6"/>
        <v>2224970145.2474103</v>
      </c>
      <c r="O37" s="466">
        <f t="shared" si="8"/>
        <v>4934770316.7001133</v>
      </c>
    </row>
    <row r="38" spans="2:15" x14ac:dyDescent="0.35">
      <c r="B38" s="267">
        <v>4</v>
      </c>
      <c r="C38" s="103" t="s">
        <v>5</v>
      </c>
      <c r="D38" s="80">
        <f t="shared" si="4"/>
        <v>2043642228.2379138</v>
      </c>
      <c r="E38" s="80">
        <f t="shared" si="4"/>
        <v>314553873.47982216</v>
      </c>
      <c r="F38" s="80">
        <f t="shared" si="4"/>
        <v>1045438001.5243894</v>
      </c>
      <c r="G38" s="80">
        <f t="shared" si="4"/>
        <v>2698949575.9555054</v>
      </c>
      <c r="H38" s="268">
        <f t="shared" si="7"/>
        <v>6102583679.1976309</v>
      </c>
      <c r="J38" s="271">
        <f>'1.1 AUX Costos por tensión'!C29</f>
        <v>0.47202899950221261</v>
      </c>
      <c r="K38" s="272">
        <f>'1.1 AUX Costos por tensión'!D29</f>
        <v>0.52797100049778733</v>
      </c>
      <c r="M38" s="465">
        <f t="shared" si="5"/>
        <v>3115653140.2973571</v>
      </c>
      <c r="N38" s="108">
        <f t="shared" si="6"/>
        <v>3484901367.1228008</v>
      </c>
      <c r="O38" s="466">
        <f t="shared" si="8"/>
        <v>6600554507.4201584</v>
      </c>
    </row>
    <row r="39" spans="2:15" x14ac:dyDescent="0.35">
      <c r="B39" s="267">
        <v>5</v>
      </c>
      <c r="C39" s="103" t="s">
        <v>6</v>
      </c>
      <c r="D39" s="80">
        <f t="shared" si="4"/>
        <v>2039126108.5885077</v>
      </c>
      <c r="E39" s="80">
        <f t="shared" si="4"/>
        <v>268822213.40291715</v>
      </c>
      <c r="F39" s="80">
        <f t="shared" si="4"/>
        <v>1160983086.8741713</v>
      </c>
      <c r="G39" s="80">
        <f t="shared" si="4"/>
        <v>2298534325.9647903</v>
      </c>
      <c r="H39" s="268">
        <f t="shared" si="7"/>
        <v>5767465734.8303862</v>
      </c>
      <c r="J39" s="271">
        <f>'1.1 AUX Costos por tensión'!C30</f>
        <v>0.41449143986929232</v>
      </c>
      <c r="K39" s="272">
        <f>'1.1 AUX Costos por tensión'!D30</f>
        <v>0.58550856013070762</v>
      </c>
      <c r="M39" s="465">
        <f t="shared" si="5"/>
        <v>2585635295.2557082</v>
      </c>
      <c r="N39" s="108">
        <f t="shared" si="6"/>
        <v>3652455643.5368381</v>
      </c>
      <c r="O39" s="466">
        <f t="shared" si="8"/>
        <v>6238090938.7925463</v>
      </c>
    </row>
    <row r="40" spans="2:15" x14ac:dyDescent="0.35">
      <c r="B40" s="267">
        <v>6</v>
      </c>
      <c r="C40" s="103" t="s">
        <v>7</v>
      </c>
      <c r="D40" s="80">
        <f t="shared" si="4"/>
        <v>2779759305.9879661</v>
      </c>
      <c r="E40" s="80">
        <f t="shared" si="4"/>
        <v>350439576.86628371</v>
      </c>
      <c r="F40" s="80">
        <f t="shared" si="4"/>
        <v>1761341901.318748</v>
      </c>
      <c r="G40" s="80">
        <f t="shared" si="4"/>
        <v>1781123119.3379443</v>
      </c>
      <c r="H40" s="268">
        <f t="shared" si="7"/>
        <v>6672663903.5109425</v>
      </c>
      <c r="J40" s="271">
        <f>'1.1 AUX Costos por tensión'!C31</f>
        <v>0.55790952525011195</v>
      </c>
      <c r="K40" s="272">
        <f>'1.1 AUX Costos por tensión'!D31</f>
        <v>0.44209047474988794</v>
      </c>
      <c r="M40" s="465">
        <f t="shared" si="5"/>
        <v>4026518559.0071554</v>
      </c>
      <c r="N40" s="108">
        <f t="shared" si="6"/>
        <v>3190634719.0302801</v>
      </c>
      <c r="O40" s="466">
        <f t="shared" si="8"/>
        <v>7217153278.0374355</v>
      </c>
    </row>
    <row r="41" spans="2:15" x14ac:dyDescent="0.35">
      <c r="B41" s="267">
        <v>7</v>
      </c>
      <c r="C41" s="103" t="s">
        <v>8</v>
      </c>
      <c r="D41" s="80">
        <f t="shared" si="4"/>
        <v>2221852047.2071548</v>
      </c>
      <c r="E41" s="80">
        <f t="shared" si="4"/>
        <v>327961475.84680617</v>
      </c>
      <c r="F41" s="80">
        <f t="shared" si="4"/>
        <v>1883585483.7805433</v>
      </c>
      <c r="G41" s="80">
        <f t="shared" si="4"/>
        <v>1914126602.0149987</v>
      </c>
      <c r="H41" s="268">
        <f t="shared" si="7"/>
        <v>6347525608.8495026</v>
      </c>
      <c r="J41" s="271">
        <f>'1.1 AUX Costos por tensión'!C32</f>
        <v>0.49950995770983486</v>
      </c>
      <c r="K41" s="272">
        <f>'1.1 AUX Costos por tensión'!D32</f>
        <v>0.50049004229016503</v>
      </c>
      <c r="M41" s="465">
        <f t="shared" si="5"/>
        <v>3429377471.9110918</v>
      </c>
      <c r="N41" s="108">
        <f t="shared" si="6"/>
        <v>3436106226.6205306</v>
      </c>
      <c r="O41" s="466">
        <f t="shared" si="8"/>
        <v>6865483698.5316219</v>
      </c>
    </row>
    <row r="42" spans="2:15" x14ac:dyDescent="0.35">
      <c r="B42" s="267">
        <v>8</v>
      </c>
      <c r="C42" s="103" t="s">
        <v>9</v>
      </c>
      <c r="D42" s="80">
        <f t="shared" si="4"/>
        <v>1969605753.0860932</v>
      </c>
      <c r="E42" s="80">
        <f t="shared" si="4"/>
        <v>217410687.67024893</v>
      </c>
      <c r="F42" s="80">
        <f t="shared" si="4"/>
        <v>1224940335.5569704</v>
      </c>
      <c r="G42" s="80">
        <f t="shared" si="4"/>
        <v>2759321947.1127782</v>
      </c>
      <c r="H42" s="268">
        <f t="shared" si="7"/>
        <v>6171278723.4260902</v>
      </c>
      <c r="J42" s="271">
        <f>'1.1 AUX Costos por tensión'!C33</f>
        <v>0.51085937058163422</v>
      </c>
      <c r="K42" s="272">
        <f>'1.1 AUX Costos por tensión'!D33</f>
        <v>0.48914062941836584</v>
      </c>
      <c r="M42" s="465">
        <f t="shared" si="5"/>
        <v>3409912258.3828797</v>
      </c>
      <c r="N42" s="108">
        <f t="shared" si="6"/>
        <v>3264942808.8747802</v>
      </c>
      <c r="O42" s="466">
        <f t="shared" si="8"/>
        <v>6674855067.2576599</v>
      </c>
    </row>
    <row r="43" spans="2:15" x14ac:dyDescent="0.35">
      <c r="B43" s="267">
        <v>9</v>
      </c>
      <c r="C43" s="103" t="s">
        <v>10</v>
      </c>
      <c r="D43" s="80">
        <f t="shared" si="4"/>
        <v>3031705391.9797983</v>
      </c>
      <c r="E43" s="80">
        <f t="shared" si="4"/>
        <v>231207638.93274203</v>
      </c>
      <c r="F43" s="80">
        <f t="shared" si="4"/>
        <v>1541081013.6647077</v>
      </c>
      <c r="G43" s="80">
        <f t="shared" si="4"/>
        <v>2944111559.8417783</v>
      </c>
      <c r="H43" s="268">
        <f t="shared" si="7"/>
        <v>7748105604.4190254</v>
      </c>
      <c r="J43" s="271">
        <f>'1.1 AUX Costos por tensión'!C34</f>
        <v>0.60545807197345092</v>
      </c>
      <c r="K43" s="272">
        <f>'1.1 AUX Costos por tensión'!D34</f>
        <v>0.39454192802654908</v>
      </c>
      <c r="M43" s="465">
        <f t="shared" si="5"/>
        <v>5073951172.083209</v>
      </c>
      <c r="N43" s="108">
        <f t="shared" si="6"/>
        <v>3306399849.6564097</v>
      </c>
      <c r="O43" s="466">
        <f t="shared" si="8"/>
        <v>8380351021.7396183</v>
      </c>
    </row>
    <row r="44" spans="2:15" x14ac:dyDescent="0.35">
      <c r="B44" s="267">
        <v>10</v>
      </c>
      <c r="C44" s="103" t="s">
        <v>11</v>
      </c>
      <c r="D44" s="80">
        <f t="shared" si="4"/>
        <v>2900186772.2384729</v>
      </c>
      <c r="E44" s="80">
        <f t="shared" si="4"/>
        <v>388750698.24610656</v>
      </c>
      <c r="F44" s="80">
        <f t="shared" si="4"/>
        <v>1271264393.7090404</v>
      </c>
      <c r="G44" s="80">
        <f t="shared" si="4"/>
        <v>2712761444.1483746</v>
      </c>
      <c r="H44" s="268">
        <f t="shared" si="7"/>
        <v>7272963308.3419943</v>
      </c>
      <c r="J44" s="271">
        <f>'1.1 AUX Costos por tensión'!C35</f>
        <v>0.57671113257039808</v>
      </c>
      <c r="K44" s="272">
        <f>'1.1 AUX Costos por tensión'!D35</f>
        <v>0.42328886742960203</v>
      </c>
      <c r="M44" s="465">
        <f t="shared" si="5"/>
        <v>4536661857.483325</v>
      </c>
      <c r="N44" s="108">
        <f t="shared" si="6"/>
        <v>3329775256.8193779</v>
      </c>
      <c r="O44" s="466">
        <f t="shared" si="8"/>
        <v>7866437114.3027029</v>
      </c>
    </row>
    <row r="45" spans="2:15" x14ac:dyDescent="0.35">
      <c r="B45" s="267">
        <v>11</v>
      </c>
      <c r="C45" s="103" t="s">
        <v>12</v>
      </c>
      <c r="D45" s="80">
        <f t="shared" si="4"/>
        <v>1451275126.1997538</v>
      </c>
      <c r="E45" s="80">
        <f t="shared" si="4"/>
        <v>185453184.87889341</v>
      </c>
      <c r="F45" s="80">
        <f t="shared" si="4"/>
        <v>852279843.13407791</v>
      </c>
      <c r="G45" s="80">
        <f t="shared" si="4"/>
        <v>1499351403.0425172</v>
      </c>
      <c r="H45" s="268">
        <f t="shared" si="7"/>
        <v>3988359557.2552423</v>
      </c>
      <c r="J45" s="271">
        <f>'1.1 AUX Costos por tensión'!C36</f>
        <v>0.55070351620288449</v>
      </c>
      <c r="K45" s="272">
        <f>'1.1 AUX Costos por tensión'!D36</f>
        <v>0.44929648379711551</v>
      </c>
      <c r="M45" s="465">
        <f t="shared" si="5"/>
        <v>2375630168.4380879</v>
      </c>
      <c r="N45" s="108">
        <f t="shared" si="6"/>
        <v>1938179528.6891825</v>
      </c>
      <c r="O45" s="466">
        <f t="shared" si="8"/>
        <v>4313809697.1272707</v>
      </c>
    </row>
    <row r="46" spans="2:15" x14ac:dyDescent="0.35">
      <c r="B46" s="267">
        <v>12</v>
      </c>
      <c r="C46" s="103" t="s">
        <v>13</v>
      </c>
      <c r="D46" s="80">
        <f t="shared" si="4"/>
        <v>2562839124.0055995</v>
      </c>
      <c r="E46" s="80">
        <f t="shared" si="4"/>
        <v>322897626.09585428</v>
      </c>
      <c r="F46" s="80">
        <f t="shared" si="4"/>
        <v>1318018127.8236423</v>
      </c>
      <c r="G46" s="80">
        <f t="shared" si="4"/>
        <v>2802918399.062952</v>
      </c>
      <c r="H46" s="268">
        <f t="shared" si="7"/>
        <v>7006673276.9880486</v>
      </c>
      <c r="J46" s="271">
        <f>'1.1 AUX Costos por tensión'!C37</f>
        <v>0.45512069699784236</v>
      </c>
      <c r="K46" s="272">
        <f>'1.1 AUX Costos por tensión'!D37</f>
        <v>0.54487930300215759</v>
      </c>
      <c r="M46" s="465">
        <f t="shared" si="5"/>
        <v>3449094798.7364078</v>
      </c>
      <c r="N46" s="108">
        <f t="shared" si="6"/>
        <v>4129323017.6538658</v>
      </c>
      <c r="O46" s="466">
        <f t="shared" si="8"/>
        <v>7578417816.390274</v>
      </c>
    </row>
    <row r="47" spans="2:15" x14ac:dyDescent="0.35">
      <c r="B47" s="267">
        <v>13</v>
      </c>
      <c r="C47" s="103" t="s">
        <v>14</v>
      </c>
      <c r="D47" s="80">
        <f t="shared" si="4"/>
        <v>1364178724.291594</v>
      </c>
      <c r="E47" s="80">
        <f t="shared" si="4"/>
        <v>201775870.77439305</v>
      </c>
      <c r="F47" s="80">
        <f t="shared" si="4"/>
        <v>978213212.10549092</v>
      </c>
      <c r="G47" s="80">
        <f t="shared" si="4"/>
        <v>982582522.91241217</v>
      </c>
      <c r="H47" s="268">
        <f t="shared" si="7"/>
        <v>3526750330.0838904</v>
      </c>
      <c r="J47" s="271">
        <f>'1.1 AUX Costos por tensión'!C38</f>
        <v>0.49788817444541228</v>
      </c>
      <c r="K47" s="272">
        <f>'1.1 AUX Costos por tensión'!D38</f>
        <v>0.50211182555458778</v>
      </c>
      <c r="M47" s="465">
        <f t="shared" si="5"/>
        <v>1899210949.9095538</v>
      </c>
      <c r="N47" s="108">
        <f t="shared" si="6"/>
        <v>1915322207.1091828</v>
      </c>
      <c r="O47" s="466">
        <f t="shared" si="8"/>
        <v>3814533157.0187368</v>
      </c>
    </row>
    <row r="48" spans="2:15" x14ac:dyDescent="0.35">
      <c r="B48" s="267">
        <v>14</v>
      </c>
      <c r="C48" s="103" t="s">
        <v>15</v>
      </c>
      <c r="D48" s="80">
        <f t="shared" si="4"/>
        <v>2910738698.1671042</v>
      </c>
      <c r="E48" s="80">
        <f t="shared" si="4"/>
        <v>282948925.24555904</v>
      </c>
      <c r="F48" s="80">
        <f t="shared" si="4"/>
        <v>352792755.93438798</v>
      </c>
      <c r="G48" s="80">
        <f t="shared" si="4"/>
        <v>986733507.59984255</v>
      </c>
      <c r="H48" s="268">
        <f t="shared" si="7"/>
        <v>4533213886.9468937</v>
      </c>
      <c r="J48" s="271">
        <f>'1.1 AUX Costos por tensión'!C39</f>
        <v>0.50866308541911209</v>
      </c>
      <c r="K48" s="272">
        <f>'1.1 AUX Costos por tensión'!D39</f>
        <v>0.49133691458088796</v>
      </c>
      <c r="M48" s="465">
        <f t="shared" si="5"/>
        <v>2494038253.3072658</v>
      </c>
      <c r="N48" s="108">
        <f t="shared" si="6"/>
        <v>2409085886.8144956</v>
      </c>
      <c r="O48" s="466">
        <f t="shared" si="8"/>
        <v>4903124140.1217613</v>
      </c>
    </row>
    <row r="49" spans="2:40" x14ac:dyDescent="0.35">
      <c r="B49" s="267">
        <v>15</v>
      </c>
      <c r="C49" s="103" t="s">
        <v>16</v>
      </c>
      <c r="D49" s="80">
        <f t="shared" si="4"/>
        <v>1784271345.7531433</v>
      </c>
      <c r="E49" s="80">
        <f t="shared" si="4"/>
        <v>228075144.83226168</v>
      </c>
      <c r="F49" s="80">
        <f t="shared" si="4"/>
        <v>302364001.12216878</v>
      </c>
      <c r="G49" s="80">
        <f t="shared" si="4"/>
        <v>925612628.83446145</v>
      </c>
      <c r="H49" s="268">
        <f t="shared" si="7"/>
        <v>3240323120.5420351</v>
      </c>
      <c r="J49" s="271">
        <f>'1.1 AUX Costos por tensión'!C40</f>
        <v>0.59431616035581714</v>
      </c>
      <c r="K49" s="272">
        <f>'1.1 AUX Costos por tensión'!D40</f>
        <v>0.40568383964418298</v>
      </c>
      <c r="M49" s="465">
        <f t="shared" si="5"/>
        <v>2082919749.1702404</v>
      </c>
      <c r="N49" s="108">
        <f t="shared" si="6"/>
        <v>1421813738.0080256</v>
      </c>
      <c r="O49" s="466">
        <f t="shared" si="8"/>
        <v>3504733487.178266</v>
      </c>
    </row>
    <row r="50" spans="2:40" ht="18.75" thickBot="1" x14ac:dyDescent="0.4">
      <c r="B50" s="279">
        <v>16</v>
      </c>
      <c r="C50" s="280" t="s">
        <v>17</v>
      </c>
      <c r="D50" s="281">
        <f t="shared" si="4"/>
        <v>2473081656.2889457</v>
      </c>
      <c r="E50" s="281">
        <f t="shared" si="4"/>
        <v>266140854.91717374</v>
      </c>
      <c r="F50" s="281">
        <f t="shared" si="4"/>
        <v>389674104.06090939</v>
      </c>
      <c r="G50" s="281">
        <f t="shared" si="4"/>
        <v>1171632675.7763696</v>
      </c>
      <c r="H50" s="282">
        <f t="shared" si="7"/>
        <v>4300529291.0433979</v>
      </c>
      <c r="J50" s="273">
        <f>'1.1 AUX Costos por tensión'!C41</f>
        <v>0.60480561148813683</v>
      </c>
      <c r="K50" s="274">
        <f>'1.1 AUX Costos por tensión'!D41</f>
        <v>0.39519438851186317</v>
      </c>
      <c r="M50" s="694">
        <f t="shared" si="5"/>
        <v>2813224562.1956654</v>
      </c>
      <c r="N50" s="695">
        <f t="shared" si="6"/>
        <v>1838227918.9968743</v>
      </c>
      <c r="O50" s="693">
        <f t="shared" si="8"/>
        <v>4651452481.1925392</v>
      </c>
    </row>
    <row r="51" spans="2:40" ht="18.75" thickBot="1" x14ac:dyDescent="0.4">
      <c r="B51" s="275"/>
      <c r="C51" s="276"/>
      <c r="D51" s="277">
        <f>SUM(D35:D50)</f>
        <v>34918844401.502937</v>
      </c>
      <c r="E51" s="277">
        <f>SUM(E35:E50)</f>
        <v>4446997874.1435585</v>
      </c>
      <c r="F51" s="277">
        <f>SUM(F35:F50)</f>
        <v>18188658423.088749</v>
      </c>
      <c r="G51" s="277">
        <f>SUM(G35:G50)</f>
        <v>32544499481.172768</v>
      </c>
      <c r="H51" s="278">
        <f>SUM(H35:H50)</f>
        <v>90099000179.908005</v>
      </c>
      <c r="M51" s="360">
        <f>SUM(M35:M50)</f>
        <v>51056187495.963631</v>
      </c>
      <c r="N51" s="625">
        <f>SUM(N35:N50)</f>
        <v>46394891098.624886</v>
      </c>
      <c r="O51" s="361">
        <f>SUM(O35:O50)</f>
        <v>97451078594.588516</v>
      </c>
    </row>
    <row r="52" spans="2:40" x14ac:dyDescent="0.35">
      <c r="B52" s="11"/>
      <c r="C52" s="11"/>
      <c r="D52" s="11"/>
      <c r="E52" s="11"/>
      <c r="F52" s="11"/>
      <c r="G52" s="11"/>
      <c r="H52" s="11"/>
    </row>
    <row r="53" spans="2:40" x14ac:dyDescent="0.35"/>
    <row r="54" spans="2:40" x14ac:dyDescent="0.35"/>
    <row r="55" spans="2:40" s="50" customFormat="1" ht="21.75" collapsed="1" x14ac:dyDescent="0.25">
      <c r="B55" s="17" t="s">
        <v>588</v>
      </c>
      <c r="C55" s="73"/>
      <c r="D55" s="73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V55" s="51"/>
      <c r="W55" s="52"/>
      <c r="X55" s="52"/>
      <c r="Y55" s="52"/>
      <c r="Z55" s="52"/>
      <c r="AA55" s="52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</row>
    <row r="56" spans="2:40" ht="18.75" thickBot="1" x14ac:dyDescent="0.4"/>
    <row r="57" spans="2:40" x14ac:dyDescent="0.35">
      <c r="B57" s="471" t="s">
        <v>355</v>
      </c>
      <c r="C57" s="473">
        <v>0.04</v>
      </c>
    </row>
    <row r="58" spans="2:40" ht="54.75" thickBot="1" x14ac:dyDescent="0.4">
      <c r="B58" s="472" t="s">
        <v>481</v>
      </c>
      <c r="C58" s="474">
        <v>0.01</v>
      </c>
      <c r="D58" s="11"/>
    </row>
    <row r="59" spans="2:40" x14ac:dyDescent="0.35"/>
    <row r="60" spans="2:40" ht="18.75" thickBot="1" x14ac:dyDescent="0.4">
      <c r="H60" s="107"/>
    </row>
    <row r="61" spans="2:40" s="8" customFormat="1" ht="60" customHeight="1" thickBot="1" x14ac:dyDescent="0.4">
      <c r="B61" s="659" t="s">
        <v>18</v>
      </c>
      <c r="C61" s="660" t="s">
        <v>1</v>
      </c>
      <c r="D61" s="686" t="s">
        <v>178</v>
      </c>
      <c r="E61" s="686" t="s">
        <v>177</v>
      </c>
      <c r="F61" s="686" t="s">
        <v>176</v>
      </c>
      <c r="G61" s="686" t="s">
        <v>348</v>
      </c>
      <c r="H61" s="685" t="s">
        <v>428</v>
      </c>
      <c r="J61" s="684" t="s">
        <v>350</v>
      </c>
      <c r="K61" s="685" t="s">
        <v>351</v>
      </c>
      <c r="M61" s="665" t="s">
        <v>358</v>
      </c>
      <c r="O61" s="684" t="s">
        <v>352</v>
      </c>
      <c r="P61" s="686" t="s">
        <v>353</v>
      </c>
      <c r="Q61" s="685" t="s">
        <v>349</v>
      </c>
    </row>
    <row r="62" spans="2:40" x14ac:dyDescent="0.35">
      <c r="B62" s="263">
        <v>1</v>
      </c>
      <c r="C62" s="264" t="s">
        <v>2</v>
      </c>
      <c r="D62" s="265">
        <f t="shared" ref="D62:E77" si="9">D35*(1+$M62)</f>
        <v>1718608966.2684474</v>
      </c>
      <c r="E62" s="265">
        <f t="shared" si="9"/>
        <v>170655232.69418737</v>
      </c>
      <c r="F62" s="265">
        <f>F35</f>
        <v>1365012704.3455677</v>
      </c>
      <c r="G62" s="265">
        <f>G35</f>
        <v>1590938870.5788777</v>
      </c>
      <c r="H62" s="266">
        <f>SUM(D62:G62)</f>
        <v>4845215773.8870802</v>
      </c>
      <c r="J62" s="269">
        <f t="shared" ref="J62:K77" si="10">J35</f>
        <v>0.47394035056197775</v>
      </c>
      <c r="K62" s="270">
        <f t="shared" si="10"/>
        <v>0.5260596494380223</v>
      </c>
      <c r="M62" s="475">
        <f>'1.2 AUX Efic Costos'!K4</f>
        <v>-4.1063362306061335E-2</v>
      </c>
      <c r="O62" s="478">
        <f>(H62*J62)*((1+$C$57)^2)*((1+$C$57-$C$58))</f>
        <v>2558236618.8174529</v>
      </c>
      <c r="P62" s="479">
        <f t="shared" ref="P62:P77" si="11">(H62*K62)*((1+$C$57)^2)*((1+$C$57-$C$58))</f>
        <v>2839566323.6499019</v>
      </c>
      <c r="Q62" s="469">
        <f>O62+P62</f>
        <v>5397802942.4673548</v>
      </c>
    </row>
    <row r="63" spans="2:40" x14ac:dyDescent="0.35">
      <c r="B63" s="267">
        <v>2</v>
      </c>
      <c r="C63" s="103" t="s">
        <v>175</v>
      </c>
      <c r="D63" s="80">
        <f t="shared" si="9"/>
        <v>2294203593.4374633</v>
      </c>
      <c r="E63" s="80">
        <f t="shared" si="9"/>
        <v>444654951.54600233</v>
      </c>
      <c r="F63" s="80">
        <f t="shared" ref="F63:G77" si="12">F36</f>
        <v>1776900314.5619485</v>
      </c>
      <c r="G63" s="80">
        <f t="shared" si="12"/>
        <v>3416215331.5434051</v>
      </c>
      <c r="H63" s="268">
        <f t="shared" ref="H63:H77" si="13">SUM(D63:G63)</f>
        <v>7931974191.0888195</v>
      </c>
      <c r="J63" s="271">
        <f t="shared" si="10"/>
        <v>0.52794556858440433</v>
      </c>
      <c r="K63" s="272">
        <f t="shared" si="10"/>
        <v>0.47205443141559561</v>
      </c>
      <c r="M63" s="476">
        <f>'1.2 AUX Efic Costos'!K5</f>
        <v>0</v>
      </c>
      <c r="O63" s="461">
        <f t="shared" ref="O63:O77" si="14">(H63*J63)*((1+$C$57)^2)*((1+$C$57-$C$58))</f>
        <v>4665243802.7126522</v>
      </c>
      <c r="P63" s="80">
        <f t="shared" si="11"/>
        <v>4171356180.9214654</v>
      </c>
      <c r="Q63" s="466">
        <f t="shared" ref="Q63:Q77" si="15">O63+P63</f>
        <v>8836599983.6341171</v>
      </c>
    </row>
    <row r="64" spans="2:40" x14ac:dyDescent="0.35">
      <c r="B64" s="267">
        <v>3</v>
      </c>
      <c r="C64" s="103" t="s">
        <v>4</v>
      </c>
      <c r="D64" s="80">
        <f t="shared" si="9"/>
        <v>1300175685.1852756</v>
      </c>
      <c r="E64" s="80">
        <f t="shared" si="9"/>
        <v>237942159.91764793</v>
      </c>
      <c r="F64" s="80">
        <f t="shared" si="12"/>
        <v>964769143.57198393</v>
      </c>
      <c r="G64" s="80">
        <f t="shared" si="12"/>
        <v>2059585567.4457595</v>
      </c>
      <c r="H64" s="268">
        <f t="shared" si="13"/>
        <v>4562472556.1206665</v>
      </c>
      <c r="J64" s="271">
        <f t="shared" si="10"/>
        <v>0.54912386951065839</v>
      </c>
      <c r="K64" s="272">
        <f t="shared" si="10"/>
        <v>0.45087613048934166</v>
      </c>
      <c r="M64" s="476">
        <f>'1.2 AUX Efic Costos'!K6</f>
        <v>0</v>
      </c>
      <c r="O64" s="461">
        <f t="shared" si="14"/>
        <v>2791094176.5962849</v>
      </c>
      <c r="P64" s="80">
        <f t="shared" si="11"/>
        <v>2291719249.6048326</v>
      </c>
      <c r="Q64" s="466">
        <f t="shared" si="15"/>
        <v>5082813426.2011175</v>
      </c>
    </row>
    <row r="65" spans="2:40" x14ac:dyDescent="0.35">
      <c r="B65" s="267">
        <v>4</v>
      </c>
      <c r="C65" s="103" t="s">
        <v>5</v>
      </c>
      <c r="D65" s="80">
        <f t="shared" si="9"/>
        <v>1986451034.633482</v>
      </c>
      <c r="E65" s="80">
        <f t="shared" si="9"/>
        <v>305751103.97905701</v>
      </c>
      <c r="F65" s="80">
        <f t="shared" si="12"/>
        <v>1045438001.5243894</v>
      </c>
      <c r="G65" s="80">
        <f t="shared" si="12"/>
        <v>2698949575.9555054</v>
      </c>
      <c r="H65" s="268">
        <f t="shared" si="13"/>
        <v>6036589716.0924339</v>
      </c>
      <c r="J65" s="271">
        <f t="shared" si="10"/>
        <v>0.47202899950221261</v>
      </c>
      <c r="K65" s="272">
        <f t="shared" si="10"/>
        <v>0.52797100049778733</v>
      </c>
      <c r="M65" s="476">
        <f>'1.2 AUX Efic Costos'!K7</f>
        <v>-2.7984934356021673E-2</v>
      </c>
      <c r="O65" s="461">
        <f t="shared" si="14"/>
        <v>3174418953.538394</v>
      </c>
      <c r="P65" s="80">
        <f t="shared" si="11"/>
        <v>3550631746.4949503</v>
      </c>
      <c r="Q65" s="466">
        <f t="shared" si="15"/>
        <v>6725050700.0333443</v>
      </c>
    </row>
    <row r="66" spans="2:40" x14ac:dyDescent="0.35">
      <c r="B66" s="267">
        <v>5</v>
      </c>
      <c r="C66" s="103" t="s">
        <v>6</v>
      </c>
      <c r="D66" s="80">
        <f t="shared" si="9"/>
        <v>1980792965.1678154</v>
      </c>
      <c r="E66" s="80">
        <f t="shared" si="9"/>
        <v>261132034.42720145</v>
      </c>
      <c r="F66" s="80">
        <f t="shared" si="12"/>
        <v>1160983086.8741713</v>
      </c>
      <c r="G66" s="80">
        <f t="shared" si="12"/>
        <v>2298534325.9647903</v>
      </c>
      <c r="H66" s="268">
        <f t="shared" si="13"/>
        <v>5701442412.433979</v>
      </c>
      <c r="J66" s="271">
        <f t="shared" si="10"/>
        <v>0.41449143986929232</v>
      </c>
      <c r="K66" s="272">
        <f t="shared" si="10"/>
        <v>0.58550856013070762</v>
      </c>
      <c r="M66" s="476">
        <f>'1.2 AUX Efic Costos'!K8</f>
        <v>-2.8606932732115675E-2</v>
      </c>
      <c r="O66" s="461">
        <f t="shared" si="14"/>
        <v>2632717202.9514289</v>
      </c>
      <c r="P66" s="80">
        <f t="shared" si="11"/>
        <v>3718963313.7358212</v>
      </c>
      <c r="Q66" s="466">
        <f t="shared" si="15"/>
        <v>6351680516.6872501</v>
      </c>
    </row>
    <row r="67" spans="2:40" x14ac:dyDescent="0.35">
      <c r="B67" s="267">
        <v>6</v>
      </c>
      <c r="C67" s="103" t="s">
        <v>7</v>
      </c>
      <c r="D67" s="80">
        <f t="shared" si="9"/>
        <v>2715377969.7931299</v>
      </c>
      <c r="E67" s="80">
        <f t="shared" si="9"/>
        <v>342323130.17767894</v>
      </c>
      <c r="F67" s="80">
        <f t="shared" si="12"/>
        <v>1761341901.318748</v>
      </c>
      <c r="G67" s="80">
        <f t="shared" si="12"/>
        <v>1781123119.3379443</v>
      </c>
      <c r="H67" s="268">
        <f t="shared" si="13"/>
        <v>6600166120.6275005</v>
      </c>
      <c r="J67" s="271">
        <f t="shared" si="10"/>
        <v>0.55790952525011195</v>
      </c>
      <c r="K67" s="272">
        <f t="shared" si="10"/>
        <v>0.44209047474988794</v>
      </c>
      <c r="M67" s="476">
        <f>'1.2 AUX Efic Costos'!K9</f>
        <v>-2.3160759298889833E-2</v>
      </c>
      <c r="O67" s="461">
        <f t="shared" si="14"/>
        <v>4102253989.4675679</v>
      </c>
      <c r="P67" s="80">
        <f t="shared" si="11"/>
        <v>3250647876.8852582</v>
      </c>
      <c r="Q67" s="466">
        <f t="shared" si="15"/>
        <v>7352901866.3528261</v>
      </c>
    </row>
    <row r="68" spans="2:40" x14ac:dyDescent="0.35">
      <c r="B68" s="267">
        <v>7</v>
      </c>
      <c r="C68" s="103" t="s">
        <v>8</v>
      </c>
      <c r="D68" s="80">
        <f t="shared" si="9"/>
        <v>2171693993.8369989</v>
      </c>
      <c r="E68" s="80">
        <f t="shared" si="9"/>
        <v>320557783.40492797</v>
      </c>
      <c r="F68" s="80">
        <f t="shared" si="12"/>
        <v>1883585483.7805433</v>
      </c>
      <c r="G68" s="80">
        <f t="shared" si="12"/>
        <v>1914126602.0149987</v>
      </c>
      <c r="H68" s="268">
        <f t="shared" si="13"/>
        <v>6289963863.0374689</v>
      </c>
      <c r="J68" s="271">
        <f t="shared" si="10"/>
        <v>0.49950995770983486</v>
      </c>
      <c r="K68" s="272">
        <f t="shared" si="10"/>
        <v>0.50049004229016503</v>
      </c>
      <c r="M68" s="476">
        <f>'1.2 AUX Efic Costos'!K10</f>
        <v>-2.2574884512766791E-2</v>
      </c>
      <c r="O68" s="461">
        <f t="shared" si="14"/>
        <v>3500226946.8895659</v>
      </c>
      <c r="P68" s="80">
        <f t="shared" si="11"/>
        <v>3507094714.7996011</v>
      </c>
      <c r="Q68" s="466">
        <f t="shared" si="15"/>
        <v>7007321661.689167</v>
      </c>
    </row>
    <row r="69" spans="2:40" x14ac:dyDescent="0.35">
      <c r="B69" s="267">
        <v>8</v>
      </c>
      <c r="C69" s="103" t="s">
        <v>9</v>
      </c>
      <c r="D69" s="80">
        <f t="shared" si="9"/>
        <v>1920510332.2561285</v>
      </c>
      <c r="E69" s="80">
        <f t="shared" si="9"/>
        <v>211991395.41474122</v>
      </c>
      <c r="F69" s="80">
        <f t="shared" si="12"/>
        <v>1224940335.5569704</v>
      </c>
      <c r="G69" s="80">
        <f t="shared" si="12"/>
        <v>2759321947.1127782</v>
      </c>
      <c r="H69" s="268">
        <f t="shared" si="13"/>
        <v>6116764010.3406181</v>
      </c>
      <c r="J69" s="271">
        <f t="shared" si="10"/>
        <v>0.51085937058163422</v>
      </c>
      <c r="K69" s="272">
        <f t="shared" si="10"/>
        <v>0.48914062941836584</v>
      </c>
      <c r="M69" s="476">
        <f>'1.2 AUX Efic Costos'!K11</f>
        <v>-2.4926521844810368E-2</v>
      </c>
      <c r="O69" s="461">
        <f t="shared" si="14"/>
        <v>3481184111.2215586</v>
      </c>
      <c r="P69" s="80">
        <f t="shared" si="11"/>
        <v>3333184600.9703875</v>
      </c>
      <c r="Q69" s="466">
        <f t="shared" si="15"/>
        <v>6814368712.191946</v>
      </c>
    </row>
    <row r="70" spans="2:40" x14ac:dyDescent="0.35">
      <c r="B70" s="267">
        <v>9</v>
      </c>
      <c r="C70" s="103" t="s">
        <v>10</v>
      </c>
      <c r="D70" s="80">
        <f t="shared" si="9"/>
        <v>2880160583.2143426</v>
      </c>
      <c r="E70" s="80">
        <f t="shared" si="9"/>
        <v>219650342.65986976</v>
      </c>
      <c r="F70" s="80">
        <f t="shared" si="12"/>
        <v>1541081013.6647077</v>
      </c>
      <c r="G70" s="80">
        <f t="shared" si="12"/>
        <v>2944111559.8417783</v>
      </c>
      <c r="H70" s="268">
        <f t="shared" si="13"/>
        <v>7585003499.3806973</v>
      </c>
      <c r="J70" s="271">
        <f t="shared" si="10"/>
        <v>0.60545807197345092</v>
      </c>
      <c r="K70" s="272">
        <f t="shared" si="10"/>
        <v>0.39454192802654908</v>
      </c>
      <c r="M70" s="476">
        <f>'1.2 AUX Efic Costos'!K12</f>
        <v>-4.9986654101140116E-2</v>
      </c>
      <c r="O70" s="461">
        <f t="shared" si="14"/>
        <v>5116155811.7132072</v>
      </c>
      <c r="P70" s="80">
        <f t="shared" si="11"/>
        <v>3333902166.7648606</v>
      </c>
      <c r="Q70" s="466">
        <f t="shared" si="15"/>
        <v>8450057978.4780674</v>
      </c>
    </row>
    <row r="71" spans="2:40" x14ac:dyDescent="0.35">
      <c r="B71" s="267">
        <v>10</v>
      </c>
      <c r="C71" s="103" t="s">
        <v>11</v>
      </c>
      <c r="D71" s="80">
        <f t="shared" si="9"/>
        <v>2768979099.7565074</v>
      </c>
      <c r="E71" s="80">
        <f t="shared" si="9"/>
        <v>371163184.64840764</v>
      </c>
      <c r="F71" s="80">
        <f t="shared" si="12"/>
        <v>1271264393.7090404</v>
      </c>
      <c r="G71" s="80">
        <f t="shared" si="12"/>
        <v>2712761444.1483746</v>
      </c>
      <c r="H71" s="268">
        <f t="shared" si="13"/>
        <v>7124168122.2623301</v>
      </c>
      <c r="J71" s="271">
        <f t="shared" si="10"/>
        <v>0.57671113257039808</v>
      </c>
      <c r="K71" s="272">
        <f t="shared" si="10"/>
        <v>0.42328886742960203</v>
      </c>
      <c r="M71" s="476">
        <f>'1.2 AUX Efic Costos'!K13</f>
        <v>-4.5241111275290291E-2</v>
      </c>
      <c r="O71" s="461">
        <f t="shared" si="14"/>
        <v>4577163204.161972</v>
      </c>
      <c r="P71" s="80">
        <f t="shared" si="11"/>
        <v>3359502044.1081343</v>
      </c>
      <c r="Q71" s="466">
        <f t="shared" si="15"/>
        <v>7936665248.2701063</v>
      </c>
    </row>
    <row r="72" spans="2:40" x14ac:dyDescent="0.35">
      <c r="B72" s="267">
        <v>11</v>
      </c>
      <c r="C72" s="103" t="s">
        <v>12</v>
      </c>
      <c r="D72" s="80">
        <f t="shared" si="9"/>
        <v>1417160328.1330993</v>
      </c>
      <c r="E72" s="80">
        <f t="shared" si="9"/>
        <v>181093778.56182367</v>
      </c>
      <c r="F72" s="80">
        <f t="shared" si="12"/>
        <v>852279843.13407791</v>
      </c>
      <c r="G72" s="80">
        <f t="shared" si="12"/>
        <v>1499351403.0425172</v>
      </c>
      <c r="H72" s="268">
        <f t="shared" si="13"/>
        <v>3949885352.8715181</v>
      </c>
      <c r="J72" s="271">
        <f t="shared" si="10"/>
        <v>0.55070351620288449</v>
      </c>
      <c r="K72" s="272">
        <f t="shared" si="10"/>
        <v>0.44929648379711551</v>
      </c>
      <c r="M72" s="476">
        <f>'1.2 AUX Efic Costos'!K14</f>
        <v>-2.3506775146064807E-2</v>
      </c>
      <c r="O72" s="461">
        <f t="shared" si="14"/>
        <v>2423294758.5571394</v>
      </c>
      <c r="P72" s="80">
        <f t="shared" si="11"/>
        <v>1977067119.0386705</v>
      </c>
      <c r="Q72" s="466">
        <f t="shared" si="15"/>
        <v>4400361877.5958099</v>
      </c>
    </row>
    <row r="73" spans="2:40" x14ac:dyDescent="0.35">
      <c r="B73" s="267">
        <v>12</v>
      </c>
      <c r="C73" s="103" t="s">
        <v>13</v>
      </c>
      <c r="D73" s="80">
        <f t="shared" si="9"/>
        <v>2464057051.2266693</v>
      </c>
      <c r="E73" s="80">
        <f t="shared" si="9"/>
        <v>310451859.79613757</v>
      </c>
      <c r="F73" s="80">
        <f t="shared" si="12"/>
        <v>1318018127.8236423</v>
      </c>
      <c r="G73" s="80">
        <f t="shared" si="12"/>
        <v>2802918399.062952</v>
      </c>
      <c r="H73" s="268">
        <f t="shared" si="13"/>
        <v>6895445437.9094009</v>
      </c>
      <c r="J73" s="271">
        <f t="shared" si="10"/>
        <v>0.45512069699784236</v>
      </c>
      <c r="K73" s="272">
        <f t="shared" si="10"/>
        <v>0.54487930300215759</v>
      </c>
      <c r="M73" s="476">
        <f>'1.2 AUX Efic Costos'!K15</f>
        <v>-3.8544000617775076E-2</v>
      </c>
      <c r="O73" s="461">
        <f t="shared" si="14"/>
        <v>3496172202.7433009</v>
      </c>
      <c r="P73" s="80">
        <f t="shared" si="11"/>
        <v>4185684996.468792</v>
      </c>
      <c r="Q73" s="466">
        <f t="shared" si="15"/>
        <v>7681857199.2120934</v>
      </c>
    </row>
    <row r="74" spans="2:40" x14ac:dyDescent="0.35">
      <c r="B74" s="267">
        <v>13</v>
      </c>
      <c r="C74" s="103" t="s">
        <v>14</v>
      </c>
      <c r="D74" s="80">
        <f t="shared" si="9"/>
        <v>1344728773.8182416</v>
      </c>
      <c r="E74" s="80">
        <f t="shared" si="9"/>
        <v>198899025.81016928</v>
      </c>
      <c r="F74" s="80">
        <f t="shared" si="12"/>
        <v>978213212.10549092</v>
      </c>
      <c r="G74" s="80">
        <f t="shared" si="12"/>
        <v>982582522.91241217</v>
      </c>
      <c r="H74" s="268">
        <f t="shared" si="13"/>
        <v>3504423534.6463141</v>
      </c>
      <c r="J74" s="271">
        <f t="shared" si="10"/>
        <v>0.49788817444541228</v>
      </c>
      <c r="K74" s="272">
        <f t="shared" si="10"/>
        <v>0.50211182555458778</v>
      </c>
      <c r="M74" s="476">
        <f>'1.2 AUX Efic Costos'!K16</f>
        <v>-1.4257626311722893E-2</v>
      </c>
      <c r="O74" s="461">
        <f t="shared" si="14"/>
        <v>1943803245.1992674</v>
      </c>
      <c r="P74" s="80">
        <f t="shared" si="11"/>
        <v>1960292784.7263904</v>
      </c>
      <c r="Q74" s="466">
        <f t="shared" si="15"/>
        <v>3904096029.9256577</v>
      </c>
    </row>
    <row r="75" spans="2:40" x14ac:dyDescent="0.35">
      <c r="B75" s="267">
        <v>14</v>
      </c>
      <c r="C75" s="103" t="s">
        <v>15</v>
      </c>
      <c r="D75" s="80">
        <f t="shared" si="9"/>
        <v>2735737680.3714948</v>
      </c>
      <c r="E75" s="80">
        <f t="shared" si="9"/>
        <v>265937315.81001362</v>
      </c>
      <c r="F75" s="80">
        <f t="shared" si="12"/>
        <v>352792755.93438798</v>
      </c>
      <c r="G75" s="80">
        <f t="shared" si="12"/>
        <v>986733507.59984255</v>
      </c>
      <c r="H75" s="268">
        <f t="shared" si="13"/>
        <v>4341201259.7157393</v>
      </c>
      <c r="J75" s="271">
        <f t="shared" si="10"/>
        <v>0.50866308541911209</v>
      </c>
      <c r="K75" s="272">
        <f t="shared" si="10"/>
        <v>0.49133691458088796</v>
      </c>
      <c r="M75" s="476">
        <f>'1.2 AUX Efic Costos'!K17</f>
        <v>-6.0122544804797506E-2</v>
      </c>
      <c r="O75" s="461">
        <f t="shared" si="14"/>
        <v>2460050627.5159769</v>
      </c>
      <c r="P75" s="80">
        <f t="shared" si="11"/>
        <v>2376255953.4678235</v>
      </c>
      <c r="Q75" s="466">
        <f t="shared" si="15"/>
        <v>4836306580.9838009</v>
      </c>
    </row>
    <row r="76" spans="2:40" x14ac:dyDescent="0.35">
      <c r="B76" s="267">
        <v>15</v>
      </c>
      <c r="C76" s="103" t="s">
        <v>16</v>
      </c>
      <c r="D76" s="80">
        <f t="shared" si="9"/>
        <v>1694936892.9226317</v>
      </c>
      <c r="E76" s="80">
        <f t="shared" si="9"/>
        <v>216655935.35141367</v>
      </c>
      <c r="F76" s="80">
        <f t="shared" si="12"/>
        <v>302364001.12216878</v>
      </c>
      <c r="G76" s="80">
        <f t="shared" si="12"/>
        <v>925612628.83446145</v>
      </c>
      <c r="H76" s="268">
        <f t="shared" si="13"/>
        <v>3139569458.2306757</v>
      </c>
      <c r="J76" s="271">
        <f t="shared" si="10"/>
        <v>0.59431616035581714</v>
      </c>
      <c r="K76" s="272">
        <f t="shared" si="10"/>
        <v>0.40568383964418298</v>
      </c>
      <c r="M76" s="476">
        <f>'1.2 AUX Efic Costos'!K18</f>
        <v>-5.006775064966551E-2</v>
      </c>
      <c r="O76" s="461">
        <f t="shared" si="14"/>
        <v>2078698671.3124061</v>
      </c>
      <c r="P76" s="80">
        <f t="shared" si="11"/>
        <v>1418932404.4905624</v>
      </c>
      <c r="Q76" s="466">
        <f t="shared" si="15"/>
        <v>3497631075.8029685</v>
      </c>
    </row>
    <row r="77" spans="2:40" ht="18.75" thickBot="1" x14ac:dyDescent="0.4">
      <c r="B77" s="279">
        <v>16</v>
      </c>
      <c r="C77" s="280" t="s">
        <v>17</v>
      </c>
      <c r="D77" s="281">
        <f t="shared" si="9"/>
        <v>2327464033.8591356</v>
      </c>
      <c r="E77" s="281">
        <f t="shared" si="9"/>
        <v>250470204.32384458</v>
      </c>
      <c r="F77" s="281">
        <f t="shared" si="12"/>
        <v>389674104.06090939</v>
      </c>
      <c r="G77" s="281">
        <f t="shared" si="12"/>
        <v>1171632675.7763696</v>
      </c>
      <c r="H77" s="282">
        <f t="shared" si="13"/>
        <v>4139241018.0202589</v>
      </c>
      <c r="J77" s="273">
        <f t="shared" si="10"/>
        <v>0.60480561148813683</v>
      </c>
      <c r="K77" s="274">
        <f t="shared" si="10"/>
        <v>0.39519438851186317</v>
      </c>
      <c r="M77" s="477">
        <f>'1.2 AUX Efic Costos'!K19</f>
        <v>-5.8881041011933588E-2</v>
      </c>
      <c r="O77" s="687">
        <f t="shared" si="14"/>
        <v>2788948086.1679406</v>
      </c>
      <c r="P77" s="688">
        <f t="shared" si="11"/>
        <v>1822365091.4754937</v>
      </c>
      <c r="Q77" s="693">
        <f t="shared" si="15"/>
        <v>4611313177.6434345</v>
      </c>
    </row>
    <row r="78" spans="2:40" ht="18.75" thickBot="1" x14ac:dyDescent="0.4">
      <c r="B78" s="275"/>
      <c r="C78" s="276"/>
      <c r="D78" s="277">
        <f>SUM(D62:D77)</f>
        <v>33721038983.880859</v>
      </c>
      <c r="E78" s="277">
        <f>SUM(E62:E77)</f>
        <v>4309329438.5231247</v>
      </c>
      <c r="F78" s="277">
        <f>SUM(F62:F77)</f>
        <v>18188658423.088749</v>
      </c>
      <c r="G78" s="277">
        <f>SUM(G62:G77)</f>
        <v>32544499481.172768</v>
      </c>
      <c r="H78" s="278">
        <f>SUM(H62:H77)</f>
        <v>88763526326.665527</v>
      </c>
      <c r="O78" s="690">
        <f>SUM(O62:O77)</f>
        <v>51789662409.566109</v>
      </c>
      <c r="P78" s="691">
        <f>SUM(P62:P77)</f>
        <v>47097166567.602943</v>
      </c>
      <c r="Q78" s="692">
        <f>SUM(Q62:Q77)</f>
        <v>98886828977.169067</v>
      </c>
    </row>
    <row r="79" spans="2:40" x14ac:dyDescent="0.35"/>
    <row r="80" spans="2:40" s="50" customFormat="1" ht="21.75" collapsed="1" x14ac:dyDescent="0.25">
      <c r="B80" s="17" t="s">
        <v>589</v>
      </c>
      <c r="C80" s="73"/>
      <c r="D80" s="73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V80" s="51"/>
      <c r="W80" s="52"/>
      <c r="X80" s="52"/>
      <c r="Y80" s="52"/>
      <c r="Z80" s="52"/>
      <c r="AA80" s="52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</row>
    <row r="81" spans="2:26" ht="18.75" thickBot="1" x14ac:dyDescent="0.4"/>
    <row r="82" spans="2:26" x14ac:dyDescent="0.35">
      <c r="B82" s="471" t="s">
        <v>355</v>
      </c>
      <c r="C82" s="473">
        <v>0.04</v>
      </c>
    </row>
    <row r="83" spans="2:26" ht="18.75" thickBot="1" x14ac:dyDescent="0.4">
      <c r="B83" s="472" t="s">
        <v>483</v>
      </c>
      <c r="C83" s="474">
        <v>0.01</v>
      </c>
    </row>
    <row r="84" spans="2:26" x14ac:dyDescent="0.35">
      <c r="O84" s="44"/>
      <c r="P84" s="44"/>
      <c r="Q84" s="65"/>
    </row>
    <row r="85" spans="2:26" ht="18.75" thickBot="1" x14ac:dyDescent="0.4">
      <c r="H85" s="107"/>
      <c r="O85" s="44"/>
      <c r="P85" s="44"/>
      <c r="Q85" s="65"/>
    </row>
    <row r="86" spans="2:26" s="8" customFormat="1" ht="61.15" customHeight="1" thickBot="1" x14ac:dyDescent="0.4">
      <c r="B86" s="659" t="s">
        <v>18</v>
      </c>
      <c r="C86" s="660" t="s">
        <v>1</v>
      </c>
      <c r="D86" s="686" t="s">
        <v>178</v>
      </c>
      <c r="E86" s="686" t="s">
        <v>177</v>
      </c>
      <c r="F86" s="686" t="s">
        <v>176</v>
      </c>
      <c r="G86" s="686" t="s">
        <v>348</v>
      </c>
      <c r="H86" s="685" t="s">
        <v>428</v>
      </c>
      <c r="J86" s="684" t="s">
        <v>350</v>
      </c>
      <c r="K86" s="685" t="s">
        <v>351</v>
      </c>
      <c r="M86" s="665" t="s">
        <v>358</v>
      </c>
      <c r="O86" s="684" t="s">
        <v>352</v>
      </c>
      <c r="P86" s="686" t="s">
        <v>353</v>
      </c>
      <c r="Q86" s="685" t="s">
        <v>349</v>
      </c>
      <c r="Y86" s="83"/>
      <c r="Z86" s="83"/>
    </row>
    <row r="87" spans="2:26" x14ac:dyDescent="0.35">
      <c r="B87" s="263">
        <v>1</v>
      </c>
      <c r="C87" s="264" t="s">
        <v>2</v>
      </c>
      <c r="D87" s="265">
        <f t="shared" ref="D87:E102" si="16">D62*(1+$M87)</f>
        <v>1648037103.6241207</v>
      </c>
      <c r="E87" s="265">
        <f t="shared" si="16"/>
        <v>163647555.04464075</v>
      </c>
      <c r="F87" s="265">
        <f>F62</f>
        <v>1365012704.3455677</v>
      </c>
      <c r="G87" s="265">
        <f>G62</f>
        <v>1590938870.5788777</v>
      </c>
      <c r="H87" s="266">
        <f>SUM(D87:G87)</f>
        <v>4767636233.5932064</v>
      </c>
      <c r="J87" s="269">
        <f t="shared" ref="J87:K102" si="17">J62</f>
        <v>0.47394035056197775</v>
      </c>
      <c r="K87" s="270">
        <f t="shared" si="17"/>
        <v>0.5260596494380223</v>
      </c>
      <c r="M87" s="480">
        <f>'1.2 AUX Efic Costos'!K4</f>
        <v>-4.1063362306061335E-2</v>
      </c>
      <c r="O87" s="478">
        <f t="shared" ref="O87:O102" si="18">(H87*J87)*((1+$C$82)^2)*((1+$C$82-$C$83)^2)</f>
        <v>2592793475.4988294</v>
      </c>
      <c r="P87" s="479">
        <f t="shared" ref="P87:P102" si="19">(H87*K87)*((1+$C$82)^2)*((1+$C$82-$C$83)^2)</f>
        <v>2877923403.5860772</v>
      </c>
      <c r="Q87" s="469">
        <f t="shared" ref="Q87:Q92" si="20">O87+P87</f>
        <v>5470716879.0849066</v>
      </c>
      <c r="Y87" s="633"/>
      <c r="Z87" s="56"/>
    </row>
    <row r="88" spans="2:26" x14ac:dyDescent="0.35">
      <c r="B88" s="267">
        <v>2</v>
      </c>
      <c r="C88" s="103" t="s">
        <v>175</v>
      </c>
      <c r="D88" s="80">
        <f t="shared" si="16"/>
        <v>2294203593.4374633</v>
      </c>
      <c r="E88" s="80">
        <f t="shared" si="16"/>
        <v>444654951.54600233</v>
      </c>
      <c r="F88" s="80">
        <f t="shared" ref="F88:G102" si="21">F63</f>
        <v>1776900314.5619485</v>
      </c>
      <c r="G88" s="80">
        <f t="shared" si="21"/>
        <v>3416215331.5434051</v>
      </c>
      <c r="H88" s="268">
        <f t="shared" ref="H88:H102" si="22">SUM(D88:G88)</f>
        <v>7931974191.0888195</v>
      </c>
      <c r="J88" s="271">
        <f t="shared" si="17"/>
        <v>0.52794556858440433</v>
      </c>
      <c r="K88" s="272">
        <f t="shared" si="17"/>
        <v>0.47205443141559561</v>
      </c>
      <c r="M88" s="476">
        <f>'1.2 AUX Efic Costos'!K5</f>
        <v>0</v>
      </c>
      <c r="O88" s="461">
        <f t="shared" si="18"/>
        <v>4805201116.7940311</v>
      </c>
      <c r="P88" s="80">
        <f t="shared" si="19"/>
        <v>4296496866.3491087</v>
      </c>
      <c r="Q88" s="466">
        <f t="shared" si="20"/>
        <v>9101697983.1431389</v>
      </c>
      <c r="Y88" s="633"/>
      <c r="Z88" s="56"/>
    </row>
    <row r="89" spans="2:26" x14ac:dyDescent="0.35">
      <c r="B89" s="267">
        <v>3</v>
      </c>
      <c r="C89" s="103" t="s">
        <v>4</v>
      </c>
      <c r="D89" s="80">
        <f t="shared" si="16"/>
        <v>1300175685.1852756</v>
      </c>
      <c r="E89" s="80">
        <f t="shared" si="16"/>
        <v>237942159.91764793</v>
      </c>
      <c r="F89" s="80">
        <f t="shared" si="21"/>
        <v>964769143.57198393</v>
      </c>
      <c r="G89" s="80">
        <f t="shared" si="21"/>
        <v>2059585567.4457595</v>
      </c>
      <c r="H89" s="268">
        <f t="shared" si="22"/>
        <v>4562472556.1206665</v>
      </c>
      <c r="J89" s="271">
        <f t="shared" si="17"/>
        <v>0.54912386951065839</v>
      </c>
      <c r="K89" s="272">
        <f t="shared" si="17"/>
        <v>0.45087613048934166</v>
      </c>
      <c r="M89" s="476">
        <f>'1.2 AUX Efic Costos'!K6</f>
        <v>0</v>
      </c>
      <c r="O89" s="461">
        <f t="shared" si="18"/>
        <v>2874827001.8941731</v>
      </c>
      <c r="P89" s="80">
        <f t="shared" si="19"/>
        <v>2360470827.0929775</v>
      </c>
      <c r="Q89" s="466">
        <f t="shared" si="20"/>
        <v>5235297828.9871502</v>
      </c>
      <c r="Y89" s="633"/>
      <c r="Z89" s="56"/>
    </row>
    <row r="90" spans="2:26" x14ac:dyDescent="0.35">
      <c r="B90" s="267">
        <v>4</v>
      </c>
      <c r="C90" s="103" t="s">
        <v>5</v>
      </c>
      <c r="D90" s="80">
        <f t="shared" si="16"/>
        <v>1930860332.8278127</v>
      </c>
      <c r="E90" s="80">
        <f t="shared" si="16"/>
        <v>297194679.40492195</v>
      </c>
      <c r="F90" s="80">
        <f t="shared" si="21"/>
        <v>1045438001.5243894</v>
      </c>
      <c r="G90" s="80">
        <f t="shared" si="21"/>
        <v>2698949575.9555054</v>
      </c>
      <c r="H90" s="268">
        <f t="shared" si="22"/>
        <v>5972442589.7126293</v>
      </c>
      <c r="J90" s="271">
        <f t="shared" si="17"/>
        <v>0.47202899950221261</v>
      </c>
      <c r="K90" s="272">
        <f t="shared" si="17"/>
        <v>0.52797100049778733</v>
      </c>
      <c r="M90" s="476">
        <f>'1.2 AUX Efic Costos'!K7</f>
        <v>-2.7984934356021673E-2</v>
      </c>
      <c r="O90" s="461">
        <f t="shared" si="18"/>
        <v>3234906946.2708864</v>
      </c>
      <c r="P90" s="80">
        <f t="shared" si="19"/>
        <v>3618288407.578814</v>
      </c>
      <c r="Q90" s="466">
        <f t="shared" si="20"/>
        <v>6853195353.8497009</v>
      </c>
      <c r="Y90" s="633"/>
      <c r="Z90" s="56"/>
    </row>
    <row r="91" spans="2:26" x14ac:dyDescent="0.35">
      <c r="B91" s="267">
        <v>5</v>
      </c>
      <c r="C91" s="103" t="s">
        <v>6</v>
      </c>
      <c r="D91" s="80">
        <f t="shared" si="16"/>
        <v>1924128554.0570118</v>
      </c>
      <c r="E91" s="80">
        <f t="shared" si="16"/>
        <v>253661847.88414198</v>
      </c>
      <c r="F91" s="80">
        <f t="shared" si="21"/>
        <v>1160983086.8741713</v>
      </c>
      <c r="G91" s="80">
        <f t="shared" si="21"/>
        <v>2298534325.9647903</v>
      </c>
      <c r="H91" s="268">
        <f t="shared" si="22"/>
        <v>5637307814.7801151</v>
      </c>
      <c r="J91" s="271">
        <f t="shared" si="17"/>
        <v>0.41449143986929232</v>
      </c>
      <c r="K91" s="272">
        <f t="shared" si="17"/>
        <v>0.58550856013070762</v>
      </c>
      <c r="M91" s="476">
        <f>'1.2 AUX Efic Costos'!K8</f>
        <v>-2.8606932732115675E-2</v>
      </c>
      <c r="O91" s="461">
        <f t="shared" si="18"/>
        <v>2681195261.5421205</v>
      </c>
      <c r="P91" s="80">
        <f t="shared" si="19"/>
        <v>3787443179.7912421</v>
      </c>
      <c r="Q91" s="466">
        <f t="shared" si="20"/>
        <v>6468638441.3333626</v>
      </c>
      <c r="Y91" s="633"/>
      <c r="Z91" s="56"/>
    </row>
    <row r="92" spans="2:26" x14ac:dyDescent="0.35">
      <c r="B92" s="267">
        <v>6</v>
      </c>
      <c r="C92" s="103" t="s">
        <v>7</v>
      </c>
      <c r="D92" s="80">
        <f t="shared" si="16"/>
        <v>2652487754.2292433</v>
      </c>
      <c r="E92" s="80">
        <f t="shared" si="16"/>
        <v>334394666.55719119</v>
      </c>
      <c r="F92" s="80">
        <f t="shared" si="21"/>
        <v>1761341901.318748</v>
      </c>
      <c r="G92" s="80">
        <f t="shared" si="21"/>
        <v>1781123119.3379443</v>
      </c>
      <c r="H92" s="268">
        <f t="shared" si="22"/>
        <v>6529347441.4431267</v>
      </c>
      <c r="J92" s="271">
        <f t="shared" si="17"/>
        <v>0.55790952525011195</v>
      </c>
      <c r="K92" s="272">
        <f t="shared" si="17"/>
        <v>0.44209047474988794</v>
      </c>
      <c r="M92" s="476">
        <f>'1.2 AUX Efic Costos'!K9</f>
        <v>-2.3160759298889833E-2</v>
      </c>
      <c r="O92" s="461">
        <f>(H92*J92)*((1+$C$82)^2)*((1+$C$82-$C$83)^2)</f>
        <v>4179984614.5941215</v>
      </c>
      <c r="P92" s="80">
        <f t="shared" si="19"/>
        <v>3312242037.6040559</v>
      </c>
      <c r="Q92" s="466">
        <f t="shared" si="20"/>
        <v>7492226652.1981773</v>
      </c>
      <c r="Y92" s="633"/>
      <c r="Z92" s="56"/>
    </row>
    <row r="93" spans="2:26" x14ac:dyDescent="0.35">
      <c r="B93" s="267">
        <v>7</v>
      </c>
      <c r="C93" s="103" t="s">
        <v>8</v>
      </c>
      <c r="D93" s="80">
        <f t="shared" si="16"/>
        <v>2122668252.7290595</v>
      </c>
      <c r="E93" s="80">
        <f t="shared" si="16"/>
        <v>313321228.46489322</v>
      </c>
      <c r="F93" s="80">
        <f t="shared" si="21"/>
        <v>1883585483.7805433</v>
      </c>
      <c r="G93" s="80">
        <f t="shared" si="21"/>
        <v>1914126602.0149987</v>
      </c>
      <c r="H93" s="268">
        <f t="shared" si="22"/>
        <v>6233701566.9894943</v>
      </c>
      <c r="J93" s="271">
        <f t="shared" si="17"/>
        <v>0.49950995770983486</v>
      </c>
      <c r="K93" s="272">
        <f t="shared" si="17"/>
        <v>0.50049004229016503</v>
      </c>
      <c r="M93" s="476">
        <f>'1.2 AUX Efic Costos'!K10</f>
        <v>-2.2574884512766791E-2</v>
      </c>
      <c r="O93" s="461">
        <f t="shared" si="18"/>
        <v>3572985759.3968482</v>
      </c>
      <c r="P93" s="80">
        <f t="shared" si="19"/>
        <v>3579996286.8037081</v>
      </c>
      <c r="Q93" s="466">
        <f t="shared" ref="Q93:Q102" si="23">O93+P93</f>
        <v>7152982046.2005558</v>
      </c>
      <c r="Y93" s="633"/>
      <c r="Z93" s="56"/>
    </row>
    <row r="94" spans="2:26" x14ac:dyDescent="0.35">
      <c r="B94" s="267">
        <v>8</v>
      </c>
      <c r="C94" s="103" t="s">
        <v>9</v>
      </c>
      <c r="D94" s="80">
        <f t="shared" si="16"/>
        <v>1872638689.5059621</v>
      </c>
      <c r="E94" s="80">
        <f t="shared" si="16"/>
        <v>206707187.26602384</v>
      </c>
      <c r="F94" s="80">
        <f t="shared" si="21"/>
        <v>1224940335.5569704</v>
      </c>
      <c r="G94" s="80">
        <f t="shared" si="21"/>
        <v>2759321947.1127782</v>
      </c>
      <c r="H94" s="268">
        <f t="shared" si="22"/>
        <v>6063608159.4417343</v>
      </c>
      <c r="J94" s="271">
        <f t="shared" si="17"/>
        <v>0.51085937058163422</v>
      </c>
      <c r="K94" s="272">
        <f t="shared" si="17"/>
        <v>0.48914062941836584</v>
      </c>
      <c r="M94" s="476">
        <f>'1.2 AUX Efic Costos'!K11</f>
        <v>-2.4926521844810368E-2</v>
      </c>
      <c r="O94" s="461">
        <f t="shared" si="18"/>
        <v>3554459913.1184907</v>
      </c>
      <c r="P94" s="80">
        <f t="shared" si="19"/>
        <v>3403345145.9755478</v>
      </c>
      <c r="Q94" s="466">
        <f t="shared" si="23"/>
        <v>6957805059.094038</v>
      </c>
      <c r="Y94" s="633"/>
      <c r="Z94" s="56"/>
    </row>
    <row r="95" spans="2:26" x14ac:dyDescent="0.35">
      <c r="B95" s="267">
        <v>9</v>
      </c>
      <c r="C95" s="103" t="s">
        <v>10</v>
      </c>
      <c r="D95" s="80">
        <f t="shared" si="16"/>
        <v>2736190992.3854694</v>
      </c>
      <c r="E95" s="80">
        <f t="shared" si="16"/>
        <v>208670756.95813394</v>
      </c>
      <c r="F95" s="80">
        <f t="shared" si="21"/>
        <v>1541081013.6647077</v>
      </c>
      <c r="G95" s="80">
        <f t="shared" si="21"/>
        <v>2944111559.8417783</v>
      </c>
      <c r="H95" s="268">
        <f t="shared" si="22"/>
        <v>7430054322.8500881</v>
      </c>
      <c r="J95" s="271">
        <f t="shared" si="17"/>
        <v>0.60545807197345092</v>
      </c>
      <c r="K95" s="272">
        <f t="shared" si="17"/>
        <v>0.39454192802654908</v>
      </c>
      <c r="M95" s="476">
        <f>'1.2 AUX Efic Costos'!K12</f>
        <v>-4.9986654101140116E-2</v>
      </c>
      <c r="O95" s="461">
        <f t="shared" si="18"/>
        <v>5161990377.0047016</v>
      </c>
      <c r="P95" s="80">
        <f t="shared" si="19"/>
        <v>3363769896.0056691</v>
      </c>
      <c r="Q95" s="466">
        <f t="shared" si="23"/>
        <v>8525760273.0103703</v>
      </c>
      <c r="Y95" s="633"/>
      <c r="Z95" s="56"/>
    </row>
    <row r="96" spans="2:26" x14ac:dyDescent="0.35">
      <c r="B96" s="267">
        <v>10</v>
      </c>
      <c r="C96" s="103" t="s">
        <v>11</v>
      </c>
      <c r="D96" s="80">
        <f t="shared" si="16"/>
        <v>2643707408.1854701</v>
      </c>
      <c r="E96" s="80">
        <f t="shared" si="16"/>
        <v>354371349.71043789</v>
      </c>
      <c r="F96" s="80">
        <f t="shared" si="21"/>
        <v>1271264393.7090404</v>
      </c>
      <c r="G96" s="80">
        <f t="shared" si="21"/>
        <v>2712761444.1483746</v>
      </c>
      <c r="H96" s="268">
        <f t="shared" si="22"/>
        <v>6982104595.7533226</v>
      </c>
      <c r="J96" s="271">
        <f t="shared" si="17"/>
        <v>0.57671113257039808</v>
      </c>
      <c r="K96" s="272">
        <f t="shared" si="17"/>
        <v>0.42328886742960203</v>
      </c>
      <c r="M96" s="476">
        <f>'1.2 AUX Efic Costos'!K13</f>
        <v>-4.5241111275290291E-2</v>
      </c>
      <c r="O96" s="461">
        <f t="shared" si="18"/>
        <v>4620466368.2386618</v>
      </c>
      <c r="P96" s="80">
        <f t="shared" si="19"/>
        <v>3391285282.2718306</v>
      </c>
      <c r="Q96" s="466">
        <f t="shared" si="23"/>
        <v>8011751650.5104923</v>
      </c>
      <c r="Y96" s="633"/>
      <c r="Z96" s="56"/>
    </row>
    <row r="97" spans="2:26" x14ac:dyDescent="0.35">
      <c r="B97" s="267">
        <v>11</v>
      </c>
      <c r="C97" s="103" t="s">
        <v>12</v>
      </c>
      <c r="D97" s="80">
        <f t="shared" si="16"/>
        <v>1383847458.9537511</v>
      </c>
      <c r="E97" s="80">
        <f t="shared" si="16"/>
        <v>176836847.82881963</v>
      </c>
      <c r="F97" s="80">
        <f t="shared" si="21"/>
        <v>852279843.13407791</v>
      </c>
      <c r="G97" s="80">
        <f t="shared" si="21"/>
        <v>1499351403.0425172</v>
      </c>
      <c r="H97" s="268">
        <f t="shared" si="22"/>
        <v>3912315552.959166</v>
      </c>
      <c r="J97" s="271">
        <f t="shared" si="17"/>
        <v>0.55070351620288449</v>
      </c>
      <c r="K97" s="272">
        <f t="shared" si="17"/>
        <v>0.44929648379711551</v>
      </c>
      <c r="M97" s="476">
        <f>'1.2 AUX Efic Costos'!K14</f>
        <v>-2.3506775146064807E-2</v>
      </c>
      <c r="O97" s="461">
        <f t="shared" si="18"/>
        <v>2472252664.0950809</v>
      </c>
      <c r="P97" s="80">
        <f t="shared" si="19"/>
        <v>2017009872.5622644</v>
      </c>
      <c r="Q97" s="466">
        <f t="shared" si="23"/>
        <v>4489262536.6573448</v>
      </c>
      <c r="Y97" s="633"/>
      <c r="Z97" s="56"/>
    </row>
    <row r="98" spans="2:26" x14ac:dyDescent="0.35">
      <c r="B98" s="267">
        <v>12</v>
      </c>
      <c r="C98" s="103" t="s">
        <v>13</v>
      </c>
      <c r="D98" s="80">
        <f t="shared" si="16"/>
        <v>2369082434.7219553</v>
      </c>
      <c r="E98" s="80">
        <f t="shared" si="16"/>
        <v>298485803.1203658</v>
      </c>
      <c r="F98" s="80">
        <f t="shared" si="21"/>
        <v>1318018127.8236423</v>
      </c>
      <c r="G98" s="80">
        <f t="shared" si="21"/>
        <v>2802918399.062952</v>
      </c>
      <c r="H98" s="268">
        <f t="shared" si="22"/>
        <v>6788504764.7289152</v>
      </c>
      <c r="J98" s="271">
        <f t="shared" si="17"/>
        <v>0.45512069699784236</v>
      </c>
      <c r="K98" s="272">
        <f t="shared" si="17"/>
        <v>0.54487930300215759</v>
      </c>
      <c r="M98" s="476">
        <f>'1.2 AUX Efic Costos'!K15</f>
        <v>-3.8544000617775076E-2</v>
      </c>
      <c r="O98" s="461">
        <f t="shared" si="18"/>
        <v>3545208982.7203918</v>
      </c>
      <c r="P98" s="80">
        <f t="shared" si="19"/>
        <v>4244392778.1004286</v>
      </c>
      <c r="Q98" s="466">
        <f t="shared" si="23"/>
        <v>7789601760.8208199</v>
      </c>
      <c r="Y98" s="633"/>
      <c r="Z98" s="56"/>
    </row>
    <row r="99" spans="2:26" x14ac:dyDescent="0.35">
      <c r="B99" s="267">
        <v>13</v>
      </c>
      <c r="C99" s="103" t="s">
        <v>14</v>
      </c>
      <c r="D99" s="80">
        <f t="shared" si="16"/>
        <v>1325556133.4705198</v>
      </c>
      <c r="E99" s="80">
        <f t="shared" si="16"/>
        <v>196063197.82640216</v>
      </c>
      <c r="F99" s="80">
        <f t="shared" si="21"/>
        <v>978213212.10549092</v>
      </c>
      <c r="G99" s="80">
        <f t="shared" si="21"/>
        <v>982582522.91241217</v>
      </c>
      <c r="H99" s="268">
        <f t="shared" si="22"/>
        <v>3482415066.3148251</v>
      </c>
      <c r="J99" s="271">
        <f t="shared" si="17"/>
        <v>0.49788817444541228</v>
      </c>
      <c r="K99" s="272">
        <f t="shared" si="17"/>
        <v>0.50211182555458778</v>
      </c>
      <c r="M99" s="476">
        <f>'1.2 AUX Efic Costos'!K16</f>
        <v>-1.4257626311722893E-2</v>
      </c>
      <c r="O99" s="461">
        <f t="shared" si="18"/>
        <v>1989543652.2766812</v>
      </c>
      <c r="P99" s="80">
        <f t="shared" si="19"/>
        <v>2006421213.7151542</v>
      </c>
      <c r="Q99" s="466">
        <f t="shared" si="23"/>
        <v>3995964865.9918356</v>
      </c>
      <c r="Y99" s="633"/>
      <c r="Z99" s="56"/>
    </row>
    <row r="100" spans="2:26" x14ac:dyDescent="0.35">
      <c r="B100" s="267">
        <v>14</v>
      </c>
      <c r="C100" s="103" t="s">
        <v>15</v>
      </c>
      <c r="D100" s="80">
        <f t="shared" si="16"/>
        <v>2571258169.1091866</v>
      </c>
      <c r="E100" s="80">
        <f t="shared" si="16"/>
        <v>249948487.62495849</v>
      </c>
      <c r="F100" s="80">
        <f t="shared" si="21"/>
        <v>352792755.93438798</v>
      </c>
      <c r="G100" s="80">
        <f t="shared" si="21"/>
        <v>986733507.59984255</v>
      </c>
      <c r="H100" s="268">
        <f t="shared" si="22"/>
        <v>4160732920.2683759</v>
      </c>
      <c r="J100" s="271">
        <f t="shared" si="17"/>
        <v>0.50866308541911209</v>
      </c>
      <c r="K100" s="272">
        <f t="shared" si="17"/>
        <v>0.49133691458088796</v>
      </c>
      <c r="M100" s="476">
        <f>'1.2 AUX Efic Costos'!K17</f>
        <v>-6.0122544804797506E-2</v>
      </c>
      <c r="O100" s="461">
        <f t="shared" si="18"/>
        <v>2428517225.9131594</v>
      </c>
      <c r="P100" s="80">
        <f t="shared" si="19"/>
        <v>2345796648.0967593</v>
      </c>
      <c r="Q100" s="466">
        <f t="shared" si="23"/>
        <v>4774313874.0099182</v>
      </c>
      <c r="Y100" s="633"/>
      <c r="Z100" s="56"/>
    </row>
    <row r="101" spans="2:26" x14ac:dyDescent="0.35">
      <c r="B101" s="267">
        <v>15</v>
      </c>
      <c r="C101" s="103" t="s">
        <v>16</v>
      </c>
      <c r="D101" s="80">
        <f t="shared" si="16"/>
        <v>1610075215.2008626</v>
      </c>
      <c r="E101" s="80">
        <f t="shared" si="16"/>
        <v>205808460.00346905</v>
      </c>
      <c r="F101" s="80">
        <f t="shared" si="21"/>
        <v>302364001.12216878</v>
      </c>
      <c r="G101" s="80">
        <f t="shared" si="21"/>
        <v>925612628.83446145</v>
      </c>
      <c r="H101" s="268">
        <f t="shared" si="22"/>
        <v>3043860305.1609621</v>
      </c>
      <c r="J101" s="271">
        <f t="shared" si="17"/>
        <v>0.59431616035581714</v>
      </c>
      <c r="K101" s="272">
        <f t="shared" si="17"/>
        <v>0.40568383964418298</v>
      </c>
      <c r="M101" s="476">
        <f>'1.2 AUX Efic Costos'!K18</f>
        <v>-5.006775064966551E-2</v>
      </c>
      <c r="O101" s="461">
        <f t="shared" si="18"/>
        <v>2075789852.6734209</v>
      </c>
      <c r="P101" s="80">
        <f t="shared" si="19"/>
        <v>1416946827.1278579</v>
      </c>
      <c r="Q101" s="466">
        <f t="shared" si="23"/>
        <v>3492736679.8012791</v>
      </c>
      <c r="Y101" s="633"/>
      <c r="Z101" s="56"/>
    </row>
    <row r="102" spans="2:26" ht="18.75" thickBot="1" x14ac:dyDescent="0.4">
      <c r="B102" s="279">
        <v>16</v>
      </c>
      <c r="C102" s="280" t="s">
        <v>17</v>
      </c>
      <c r="D102" s="281">
        <f t="shared" si="16"/>
        <v>2190420528.6276755</v>
      </c>
      <c r="E102" s="281">
        <f t="shared" si="16"/>
        <v>235722257.95078489</v>
      </c>
      <c r="F102" s="281">
        <f t="shared" si="21"/>
        <v>389674104.06090939</v>
      </c>
      <c r="G102" s="281">
        <f t="shared" si="21"/>
        <v>1171632675.7763696</v>
      </c>
      <c r="H102" s="282">
        <f t="shared" si="22"/>
        <v>3987449566.4157391</v>
      </c>
      <c r="J102" s="273">
        <f t="shared" si="17"/>
        <v>0.60480561148813683</v>
      </c>
      <c r="K102" s="274">
        <f t="shared" si="17"/>
        <v>0.39519438851186317</v>
      </c>
      <c r="M102" s="477">
        <f>'1.2 AUX Efic Costos'!K19</f>
        <v>-5.8881041011933588E-2</v>
      </c>
      <c r="O102" s="687">
        <f t="shared" si="18"/>
        <v>2767273875.1350203</v>
      </c>
      <c r="P102" s="688">
        <f t="shared" si="19"/>
        <v>1808202645.8682907</v>
      </c>
      <c r="Q102" s="693">
        <f t="shared" si="23"/>
        <v>4575476521.0033112</v>
      </c>
      <c r="Y102" s="633"/>
      <c r="Z102" s="56"/>
    </row>
    <row r="103" spans="2:26" ht="18.75" thickBot="1" x14ac:dyDescent="0.4">
      <c r="B103" s="275"/>
      <c r="C103" s="276"/>
      <c r="D103" s="277">
        <f>SUM(D87:D102)</f>
        <v>32575338306.250839</v>
      </c>
      <c r="E103" s="277">
        <f>SUM(E87:E102)</f>
        <v>4177431437.1088347</v>
      </c>
      <c r="F103" s="277">
        <f>SUM(F87:F102)</f>
        <v>18188658423.088749</v>
      </c>
      <c r="G103" s="277">
        <f>SUM(G87:G102)</f>
        <v>32544499481.172768</v>
      </c>
      <c r="H103" s="278">
        <f>SUM(H87:H102)</f>
        <v>87485927647.62117</v>
      </c>
      <c r="M103" s="105"/>
      <c r="O103" s="690">
        <f>SUM(O87:O102)</f>
        <v>52557397087.166618</v>
      </c>
      <c r="P103" s="691">
        <f>SUM(P87:P102)</f>
        <v>47830031318.529793</v>
      </c>
      <c r="Q103" s="692">
        <f>SUM(Q87:Q102)</f>
        <v>100387428405.69641</v>
      </c>
      <c r="Y103" s="56"/>
      <c r="Z103" s="56"/>
    </row>
    <row r="104" spans="2:26" x14ac:dyDescent="0.35">
      <c r="M104" s="56"/>
      <c r="Y104" s="56"/>
      <c r="Z104" s="56"/>
    </row>
    <row r="105" spans="2:26" ht="21.75" x14ac:dyDescent="0.35">
      <c r="B105" s="17" t="s">
        <v>590</v>
      </c>
      <c r="C105" s="73"/>
      <c r="D105" s="73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Y105" s="56"/>
      <c r="Z105" s="56"/>
    </row>
    <row r="106" spans="2:26" ht="18.75" thickBot="1" x14ac:dyDescent="0.4">
      <c r="Y106" s="56"/>
      <c r="Z106" s="56"/>
    </row>
    <row r="107" spans="2:26" x14ac:dyDescent="0.35">
      <c r="B107" s="471" t="s">
        <v>355</v>
      </c>
      <c r="C107" s="473">
        <v>0.04</v>
      </c>
      <c r="Y107" s="56"/>
      <c r="Z107" s="56"/>
    </row>
    <row r="108" spans="2:26" ht="18.75" thickBot="1" x14ac:dyDescent="0.4">
      <c r="B108" s="472" t="s">
        <v>483</v>
      </c>
      <c r="C108" s="474">
        <v>0.01</v>
      </c>
      <c r="Y108" s="56"/>
      <c r="Z108" s="56"/>
    </row>
    <row r="109" spans="2:26" x14ac:dyDescent="0.35">
      <c r="O109" s="44"/>
      <c r="P109" s="44"/>
      <c r="Q109" s="65"/>
    </row>
    <row r="110" spans="2:26" ht="18.75" thickBot="1" x14ac:dyDescent="0.4">
      <c r="H110" s="107"/>
      <c r="O110" s="44"/>
      <c r="P110" s="44"/>
      <c r="Q110" s="65"/>
    </row>
    <row r="111" spans="2:26" s="8" customFormat="1" ht="63" customHeight="1" thickBot="1" x14ac:dyDescent="0.4">
      <c r="B111" s="659" t="s">
        <v>18</v>
      </c>
      <c r="C111" s="660" t="s">
        <v>1</v>
      </c>
      <c r="D111" s="686" t="s">
        <v>178</v>
      </c>
      <c r="E111" s="686" t="s">
        <v>177</v>
      </c>
      <c r="F111" s="686" t="s">
        <v>176</v>
      </c>
      <c r="G111" s="686" t="s">
        <v>348</v>
      </c>
      <c r="H111" s="685" t="s">
        <v>428</v>
      </c>
      <c r="J111" s="684" t="s">
        <v>350</v>
      </c>
      <c r="K111" s="685" t="s">
        <v>351</v>
      </c>
      <c r="M111" s="665" t="s">
        <v>358</v>
      </c>
      <c r="O111" s="696" t="s">
        <v>352</v>
      </c>
      <c r="P111" s="682" t="s">
        <v>353</v>
      </c>
      <c r="Q111" s="683" t="s">
        <v>349</v>
      </c>
    </row>
    <row r="112" spans="2:26" x14ac:dyDescent="0.35">
      <c r="B112" s="263">
        <v>1</v>
      </c>
      <c r="C112" s="264" t="s">
        <v>2</v>
      </c>
      <c r="D112" s="265">
        <f t="shared" ref="D112:E127" si="24">D87*(1+$M112)</f>
        <v>1580363158.9441714</v>
      </c>
      <c r="E112" s="265">
        <f t="shared" si="24"/>
        <v>156927636.20134154</v>
      </c>
      <c r="F112" s="265">
        <f>F87</f>
        <v>1365012704.3455677</v>
      </c>
      <c r="G112" s="265">
        <f>G87</f>
        <v>1590938870.5788777</v>
      </c>
      <c r="H112" s="266">
        <f>SUM(D112:G112)</f>
        <v>4693242370.0699587</v>
      </c>
      <c r="J112" s="269">
        <f t="shared" ref="J112:K127" si="25">J87</f>
        <v>0.47394035056197775</v>
      </c>
      <c r="K112" s="270">
        <f t="shared" si="25"/>
        <v>0.5260596494380223</v>
      </c>
      <c r="M112" s="480">
        <f>'1.2 AUX Efic Costos'!K4</f>
        <v>-4.1063362306061335E-2</v>
      </c>
      <c r="N112" s="109"/>
      <c r="O112" s="481">
        <f>(H112*J112)*((1+$C$82)^2)*((1+$C$82-$C$83)^3)</f>
        <v>2628905778.008028</v>
      </c>
      <c r="P112" s="265">
        <f>(H112*K112)*((1+$C$82)^2)*((1+$C$82-$C$83)^3)</f>
        <v>2918006981.9854746</v>
      </c>
      <c r="Q112" s="482">
        <f t="shared" ref="Q112:Q127" si="26">O112+P112</f>
        <v>5546912759.9935026</v>
      </c>
    </row>
    <row r="113" spans="2:17" x14ac:dyDescent="0.35">
      <c r="B113" s="267">
        <v>2</v>
      </c>
      <c r="C113" s="103" t="s">
        <v>175</v>
      </c>
      <c r="D113" s="80">
        <f t="shared" si="24"/>
        <v>2294203593.4374633</v>
      </c>
      <c r="E113" s="80">
        <f t="shared" si="24"/>
        <v>444654951.54600233</v>
      </c>
      <c r="F113" s="80">
        <f t="shared" ref="F113:G127" si="27">F88</f>
        <v>1776900314.5619485</v>
      </c>
      <c r="G113" s="80">
        <f t="shared" si="27"/>
        <v>3416215331.5434051</v>
      </c>
      <c r="H113" s="268">
        <f t="shared" ref="H113:H127" si="28">SUM(D113:G113)</f>
        <v>7931974191.0888195</v>
      </c>
      <c r="J113" s="271">
        <f t="shared" si="25"/>
        <v>0.52794556858440433</v>
      </c>
      <c r="K113" s="272">
        <f t="shared" si="25"/>
        <v>0.47205443141559561</v>
      </c>
      <c r="M113" s="476">
        <f>'1.2 AUX Efic Costos'!K5</f>
        <v>0</v>
      </c>
      <c r="N113" s="109"/>
      <c r="O113" s="461">
        <f t="shared" ref="O113:O127" si="29">(H113*J113)*((1+$C$82)^2)*((1+$C$82-$C$83)^3)</f>
        <v>4949357150.2978525</v>
      </c>
      <c r="P113" s="80">
        <f t="shared" ref="P113:P127" si="30">(H113*K113)*((1+$C$82)^2)*((1+$C$82-$C$83)^3)</f>
        <v>4425391772.3395824</v>
      </c>
      <c r="Q113" s="466">
        <f t="shared" si="26"/>
        <v>9374748922.6374359</v>
      </c>
    </row>
    <row r="114" spans="2:17" x14ac:dyDescent="0.35">
      <c r="B114" s="267">
        <v>3</v>
      </c>
      <c r="C114" s="103" t="s">
        <v>4</v>
      </c>
      <c r="D114" s="80">
        <f t="shared" si="24"/>
        <v>1300175685.1852756</v>
      </c>
      <c r="E114" s="80">
        <f t="shared" si="24"/>
        <v>237942159.91764793</v>
      </c>
      <c r="F114" s="80">
        <f t="shared" si="27"/>
        <v>964769143.57198393</v>
      </c>
      <c r="G114" s="80">
        <f t="shared" si="27"/>
        <v>2059585567.4457595</v>
      </c>
      <c r="H114" s="268">
        <f t="shared" si="28"/>
        <v>4562472556.1206665</v>
      </c>
      <c r="J114" s="271">
        <f t="shared" si="25"/>
        <v>0.54912386951065839</v>
      </c>
      <c r="K114" s="272">
        <f t="shared" si="25"/>
        <v>0.45087613048934166</v>
      </c>
      <c r="M114" s="476">
        <f>'1.2 AUX Efic Costos'!K6</f>
        <v>0</v>
      </c>
      <c r="N114" s="109"/>
      <c r="O114" s="461">
        <f t="shared" si="29"/>
        <v>2961071811.9509983</v>
      </c>
      <c r="P114" s="80">
        <f t="shared" si="30"/>
        <v>2431284951.905767</v>
      </c>
      <c r="Q114" s="466">
        <f t="shared" si="26"/>
        <v>5392356763.8567657</v>
      </c>
    </row>
    <row r="115" spans="2:17" x14ac:dyDescent="0.35">
      <c r="B115" s="267">
        <v>4</v>
      </c>
      <c r="C115" s="103" t="s">
        <v>5</v>
      </c>
      <c r="D115" s="80">
        <f t="shared" si="24"/>
        <v>1876825333.1629801</v>
      </c>
      <c r="E115" s="80">
        <f t="shared" si="24"/>
        <v>288877705.81081629</v>
      </c>
      <c r="F115" s="80">
        <f t="shared" si="27"/>
        <v>1045438001.5243894</v>
      </c>
      <c r="G115" s="80">
        <f t="shared" si="27"/>
        <v>2698949575.9555054</v>
      </c>
      <c r="H115" s="268">
        <f t="shared" si="28"/>
        <v>5910090616.4536915</v>
      </c>
      <c r="J115" s="271">
        <f t="shared" si="25"/>
        <v>0.47202899950221261</v>
      </c>
      <c r="K115" s="272">
        <f t="shared" si="25"/>
        <v>0.52797100049778733</v>
      </c>
      <c r="M115" s="476">
        <f>'1.2 AUX Efic Costos'!K7</f>
        <v>-2.7984934356021673E-2</v>
      </c>
      <c r="N115" s="109"/>
      <c r="O115" s="461">
        <f t="shared" si="29"/>
        <v>3297168735.9244475</v>
      </c>
      <c r="P115" s="80">
        <f t="shared" si="30"/>
        <v>3687929085.1872659</v>
      </c>
      <c r="Q115" s="466">
        <f t="shared" si="26"/>
        <v>6985097821.1117134</v>
      </c>
    </row>
    <row r="116" spans="2:17" x14ac:dyDescent="0.35">
      <c r="B116" s="267">
        <v>5</v>
      </c>
      <c r="C116" s="103" t="s">
        <v>6</v>
      </c>
      <c r="D116" s="80">
        <f t="shared" si="24"/>
        <v>1869085137.9431598</v>
      </c>
      <c r="E116" s="80">
        <f t="shared" si="24"/>
        <v>246405360.46501619</v>
      </c>
      <c r="F116" s="80">
        <f t="shared" si="27"/>
        <v>1160983086.8741713</v>
      </c>
      <c r="G116" s="80">
        <f t="shared" si="27"/>
        <v>2298534325.9647903</v>
      </c>
      <c r="H116" s="268">
        <f t="shared" si="28"/>
        <v>5575007911.2471371</v>
      </c>
      <c r="J116" s="271">
        <f t="shared" si="25"/>
        <v>0.41449143986929232</v>
      </c>
      <c r="K116" s="272">
        <f t="shared" si="25"/>
        <v>0.58550856013070762</v>
      </c>
      <c r="M116" s="476">
        <f>'1.2 AUX Efic Costos'!K8</f>
        <v>-2.8606932732115675E-2</v>
      </c>
      <c r="N116" s="109"/>
      <c r="O116" s="461">
        <f t="shared" si="29"/>
        <v>2731111346.8330374</v>
      </c>
      <c r="P116" s="80">
        <f t="shared" si="30"/>
        <v>3857954395.2587142</v>
      </c>
      <c r="Q116" s="466">
        <f t="shared" si="26"/>
        <v>6589065742.0917511</v>
      </c>
    </row>
    <row r="117" spans="2:17" x14ac:dyDescent="0.35">
      <c r="B117" s="267">
        <v>6</v>
      </c>
      <c r="C117" s="103" t="s">
        <v>7</v>
      </c>
      <c r="D117" s="80">
        <f t="shared" si="24"/>
        <v>2591054123.810287</v>
      </c>
      <c r="E117" s="80">
        <f t="shared" si="24"/>
        <v>326649832.17422754</v>
      </c>
      <c r="F117" s="80">
        <f t="shared" si="27"/>
        <v>1761341901.318748</v>
      </c>
      <c r="G117" s="80">
        <f t="shared" si="27"/>
        <v>1781123119.3379443</v>
      </c>
      <c r="H117" s="268">
        <f t="shared" si="28"/>
        <v>6460168976.6412067</v>
      </c>
      <c r="J117" s="271">
        <f t="shared" si="25"/>
        <v>0.55790952525011195</v>
      </c>
      <c r="K117" s="272">
        <f t="shared" si="25"/>
        <v>0.44209047474988794</v>
      </c>
      <c r="M117" s="476">
        <f>'1.2 AUX Efic Costos'!K9</f>
        <v>-2.3160759298889833E-2</v>
      </c>
      <c r="N117" s="109"/>
      <c r="O117" s="461">
        <f t="shared" si="29"/>
        <v>4259768589.0325761</v>
      </c>
      <c r="P117" s="80">
        <f t="shared" si="30"/>
        <v>3375463283.2372384</v>
      </c>
      <c r="Q117" s="466">
        <f t="shared" si="26"/>
        <v>7635231872.2698145</v>
      </c>
    </row>
    <row r="118" spans="2:17" x14ac:dyDescent="0.35">
      <c r="B118" s="267">
        <v>7</v>
      </c>
      <c r="C118" s="103" t="s">
        <v>8</v>
      </c>
      <c r="D118" s="80">
        <f t="shared" si="24"/>
        <v>2074749262.0647845</v>
      </c>
      <c r="E118" s="80">
        <f t="shared" si="24"/>
        <v>306248037.91690004</v>
      </c>
      <c r="F118" s="80">
        <f t="shared" si="27"/>
        <v>1883585483.7805433</v>
      </c>
      <c r="G118" s="80">
        <f t="shared" si="27"/>
        <v>1914126602.0149987</v>
      </c>
      <c r="H118" s="268">
        <f t="shared" si="28"/>
        <v>6178709385.7772264</v>
      </c>
      <c r="J118" s="271">
        <f t="shared" si="25"/>
        <v>0.49950995770983486</v>
      </c>
      <c r="K118" s="272">
        <f t="shared" si="25"/>
        <v>0.50049004229016503</v>
      </c>
      <c r="M118" s="476">
        <f>'1.2 AUX Efic Costos'!K10</f>
        <v>-2.2574884512766791E-2</v>
      </c>
      <c r="N118" s="109"/>
      <c r="O118" s="461">
        <f t="shared" si="29"/>
        <v>3647709731.0290623</v>
      </c>
      <c r="P118" s="80">
        <f t="shared" si="30"/>
        <v>3654866873.7560916</v>
      </c>
      <c r="Q118" s="466">
        <f t="shared" si="26"/>
        <v>7302576604.7851543</v>
      </c>
    </row>
    <row r="119" spans="2:17" x14ac:dyDescent="0.35">
      <c r="B119" s="267">
        <v>8</v>
      </c>
      <c r="C119" s="103" t="s">
        <v>9</v>
      </c>
      <c r="D119" s="80">
        <f t="shared" si="24"/>
        <v>1825960320.3045547</v>
      </c>
      <c r="E119" s="80">
        <f t="shared" si="24"/>
        <v>201554696.047158</v>
      </c>
      <c r="F119" s="80">
        <f t="shared" si="27"/>
        <v>1224940335.5569704</v>
      </c>
      <c r="G119" s="80">
        <f t="shared" si="27"/>
        <v>2759321947.1127782</v>
      </c>
      <c r="H119" s="268">
        <f t="shared" si="28"/>
        <v>6011777299.0214615</v>
      </c>
      <c r="J119" s="271">
        <f t="shared" si="25"/>
        <v>0.51085937058163422</v>
      </c>
      <c r="K119" s="272">
        <f t="shared" si="25"/>
        <v>0.48914062941836584</v>
      </c>
      <c r="M119" s="476">
        <f>'1.2 AUX Efic Costos'!K11</f>
        <v>-2.4926521844810368E-2</v>
      </c>
      <c r="N119" s="109"/>
      <c r="O119" s="461">
        <f t="shared" si="29"/>
        <v>3629799202.0105991</v>
      </c>
      <c r="P119" s="80">
        <f t="shared" si="30"/>
        <v>3475481450.6236572</v>
      </c>
      <c r="Q119" s="466">
        <f t="shared" si="26"/>
        <v>7105280652.6342564</v>
      </c>
    </row>
    <row r="120" spans="2:17" x14ac:dyDescent="0.35">
      <c r="B120" s="267">
        <v>9</v>
      </c>
      <c r="C120" s="103" t="s">
        <v>10</v>
      </c>
      <c r="D120" s="80">
        <f t="shared" si="24"/>
        <v>2599417959.6944418</v>
      </c>
      <c r="E120" s="80">
        <f t="shared" si="24"/>
        <v>198240004.00904462</v>
      </c>
      <c r="F120" s="80">
        <f t="shared" si="27"/>
        <v>1541081013.6647077</v>
      </c>
      <c r="G120" s="80">
        <f t="shared" si="27"/>
        <v>2944111559.8417783</v>
      </c>
      <c r="H120" s="268">
        <f t="shared" si="28"/>
        <v>7282850537.2099724</v>
      </c>
      <c r="J120" s="271">
        <f t="shared" si="25"/>
        <v>0.60545807197345092</v>
      </c>
      <c r="K120" s="272">
        <f t="shared" si="25"/>
        <v>0.39454192802654908</v>
      </c>
      <c r="M120" s="476">
        <f>'1.2 AUX Efic Costos'!K12</f>
        <v>-4.9986654101140116E-2</v>
      </c>
      <c r="N120" s="109"/>
      <c r="O120" s="461">
        <f t="shared" si="29"/>
        <v>5211512976.8116379</v>
      </c>
      <c r="P120" s="80">
        <f t="shared" si="30"/>
        <v>3396040903.5504704</v>
      </c>
      <c r="Q120" s="466">
        <f t="shared" si="26"/>
        <v>8607553880.3621082</v>
      </c>
    </row>
    <row r="121" spans="2:17" x14ac:dyDescent="0.35">
      <c r="B121" s="267">
        <v>10</v>
      </c>
      <c r="C121" s="103" t="s">
        <v>11</v>
      </c>
      <c r="D121" s="80">
        <f t="shared" si="24"/>
        <v>2524103147.152442</v>
      </c>
      <c r="E121" s="80">
        <f t="shared" si="24"/>
        <v>338339196.04541314</v>
      </c>
      <c r="F121" s="80">
        <f t="shared" si="27"/>
        <v>1271264393.7090404</v>
      </c>
      <c r="G121" s="80">
        <f t="shared" si="27"/>
        <v>2712761444.1483746</v>
      </c>
      <c r="H121" s="268">
        <f t="shared" si="28"/>
        <v>6846468181.0552702</v>
      </c>
      <c r="J121" s="271">
        <f t="shared" si="25"/>
        <v>0.57671113257039808</v>
      </c>
      <c r="K121" s="272">
        <f t="shared" si="25"/>
        <v>0.42328886742960203</v>
      </c>
      <c r="M121" s="476">
        <f>'1.2 AUX Efic Costos'!K13</f>
        <v>-4.5241111275290291E-2</v>
      </c>
      <c r="N121" s="109"/>
      <c r="O121" s="461">
        <f t="shared" si="29"/>
        <v>4666629066.363905</v>
      </c>
      <c r="P121" s="80">
        <f t="shared" si="30"/>
        <v>3425167333.6202049</v>
      </c>
      <c r="Q121" s="466">
        <f t="shared" si="26"/>
        <v>8091796399.9841099</v>
      </c>
    </row>
    <row r="122" spans="2:17" x14ac:dyDescent="0.35">
      <c r="B122" s="267">
        <v>11</v>
      </c>
      <c r="C122" s="103" t="s">
        <v>12</v>
      </c>
      <c r="D122" s="80">
        <f t="shared" si="24"/>
        <v>1351317667.899672</v>
      </c>
      <c r="E122" s="80">
        <f t="shared" si="24"/>
        <v>172679983.8093687</v>
      </c>
      <c r="F122" s="80">
        <f t="shared" si="27"/>
        <v>852279843.13407791</v>
      </c>
      <c r="G122" s="80">
        <f t="shared" si="27"/>
        <v>1499351403.0425172</v>
      </c>
      <c r="H122" s="268">
        <f t="shared" si="28"/>
        <v>3875628897.8856359</v>
      </c>
      <c r="J122" s="271">
        <f t="shared" si="25"/>
        <v>0.55070351620288449</v>
      </c>
      <c r="K122" s="272">
        <f t="shared" si="25"/>
        <v>0.44929648379711551</v>
      </c>
      <c r="M122" s="476">
        <f>'1.2 AUX Efic Costos'!K14</f>
        <v>-2.3506775146064807E-2</v>
      </c>
      <c r="N122" s="109"/>
      <c r="O122" s="461">
        <f t="shared" si="29"/>
        <v>2522541893.7417445</v>
      </c>
      <c r="P122" s="80">
        <f t="shared" si="30"/>
        <v>2058038798.9960437</v>
      </c>
      <c r="Q122" s="466">
        <f t="shared" si="26"/>
        <v>4580580692.7377882</v>
      </c>
    </row>
    <row r="123" spans="2:17" x14ac:dyDescent="0.35">
      <c r="B123" s="267">
        <v>12</v>
      </c>
      <c r="C123" s="103" t="s">
        <v>13</v>
      </c>
      <c r="D123" s="80">
        <f t="shared" si="24"/>
        <v>2277768519.8944721</v>
      </c>
      <c r="E123" s="80">
        <f t="shared" si="24"/>
        <v>286980966.14049733</v>
      </c>
      <c r="F123" s="80">
        <f t="shared" si="27"/>
        <v>1318018127.8236423</v>
      </c>
      <c r="G123" s="80">
        <f t="shared" si="27"/>
        <v>2802918399.062952</v>
      </c>
      <c r="H123" s="268">
        <f t="shared" si="28"/>
        <v>6685686012.9215641</v>
      </c>
      <c r="J123" s="271">
        <f t="shared" si="25"/>
        <v>0.45512069699784236</v>
      </c>
      <c r="K123" s="272">
        <f t="shared" si="25"/>
        <v>0.54487930300215759</v>
      </c>
      <c r="M123" s="476">
        <f>'1.2 AUX Efic Costos'!K15</f>
        <v>-3.8544000617775076E-2</v>
      </c>
      <c r="N123" s="109"/>
      <c r="O123" s="461">
        <f t="shared" si="29"/>
        <v>3596258613.3490376</v>
      </c>
      <c r="P123" s="80">
        <f t="shared" si="30"/>
        <v>4305510383.4717913</v>
      </c>
      <c r="Q123" s="466">
        <f t="shared" si="26"/>
        <v>7901768996.8208294</v>
      </c>
    </row>
    <row r="124" spans="2:17" x14ac:dyDescent="0.35">
      <c r="B124" s="267">
        <v>13</v>
      </c>
      <c r="C124" s="103" t="s">
        <v>14</v>
      </c>
      <c r="D124" s="80">
        <f t="shared" si="24"/>
        <v>1306656849.4642849</v>
      </c>
      <c r="E124" s="80">
        <f t="shared" si="24"/>
        <v>193267802.01831192</v>
      </c>
      <c r="F124" s="80">
        <f t="shared" si="27"/>
        <v>978213212.10549092</v>
      </c>
      <c r="G124" s="80">
        <f t="shared" si="27"/>
        <v>982582522.91241217</v>
      </c>
      <c r="H124" s="268">
        <f t="shared" si="28"/>
        <v>3460720386.5005002</v>
      </c>
      <c r="J124" s="271">
        <f t="shared" si="25"/>
        <v>0.49788817444541228</v>
      </c>
      <c r="K124" s="272">
        <f t="shared" si="25"/>
        <v>0.50211182555458778</v>
      </c>
      <c r="M124" s="476">
        <f>'1.2 AUX Efic Costos'!K16</f>
        <v>-1.4257626311722893E-2</v>
      </c>
      <c r="N124" s="109"/>
      <c r="O124" s="461">
        <f t="shared" si="29"/>
        <v>2036463709.9647331</v>
      </c>
      <c r="P124" s="80">
        <f t="shared" si="30"/>
        <v>2053739300.4464092</v>
      </c>
      <c r="Q124" s="466">
        <f t="shared" si="26"/>
        <v>4090203010.4111423</v>
      </c>
    </row>
    <row r="125" spans="2:17" x14ac:dyDescent="0.35">
      <c r="B125" s="267">
        <v>14</v>
      </c>
      <c r="C125" s="103" t="s">
        <v>15</v>
      </c>
      <c r="D125" s="80">
        <f t="shared" si="24"/>
        <v>2416667584.6322179</v>
      </c>
      <c r="E125" s="80">
        <f t="shared" si="24"/>
        <v>234920948.47883555</v>
      </c>
      <c r="F125" s="80">
        <f t="shared" si="27"/>
        <v>352792755.93438798</v>
      </c>
      <c r="G125" s="80">
        <f t="shared" si="27"/>
        <v>986733507.59984255</v>
      </c>
      <c r="H125" s="268">
        <f t="shared" si="28"/>
        <v>3991114796.6452842</v>
      </c>
      <c r="J125" s="271">
        <f t="shared" si="25"/>
        <v>0.50866308541911209</v>
      </c>
      <c r="K125" s="272">
        <f t="shared" si="25"/>
        <v>0.49133691458088796</v>
      </c>
      <c r="M125" s="476">
        <f>'1.2 AUX Efic Costos'!K17</f>
        <v>-6.0122544804797506E-2</v>
      </c>
      <c r="N125" s="109"/>
      <c r="O125" s="461">
        <f t="shared" si="29"/>
        <v>2399400768.2265568</v>
      </c>
      <c r="P125" s="80">
        <f t="shared" si="30"/>
        <v>2317671960.2761903</v>
      </c>
      <c r="Q125" s="466">
        <f t="shared" si="26"/>
        <v>4717072728.5027466</v>
      </c>
    </row>
    <row r="126" spans="2:17" x14ac:dyDescent="0.35">
      <c r="B126" s="267">
        <v>15</v>
      </c>
      <c r="C126" s="103" t="s">
        <v>16</v>
      </c>
      <c r="D126" s="80">
        <f t="shared" si="24"/>
        <v>1529462370.7989793</v>
      </c>
      <c r="E126" s="80">
        <f t="shared" si="24"/>
        <v>195504093.34642372</v>
      </c>
      <c r="F126" s="80">
        <f t="shared" si="27"/>
        <v>302364001.12216878</v>
      </c>
      <c r="G126" s="80">
        <f t="shared" si="27"/>
        <v>925612628.83446145</v>
      </c>
      <c r="H126" s="268">
        <f t="shared" si="28"/>
        <v>2952943094.1020331</v>
      </c>
      <c r="J126" s="271">
        <f t="shared" si="25"/>
        <v>0.59431616035581714</v>
      </c>
      <c r="K126" s="272">
        <f t="shared" si="25"/>
        <v>0.40568383964418298</v>
      </c>
      <c r="M126" s="476">
        <f>'1.2 AUX Efic Costos'!K18</f>
        <v>-5.006775064966551E-2</v>
      </c>
      <c r="N126" s="109"/>
      <c r="O126" s="461">
        <f t="shared" si="29"/>
        <v>2074201624.4510143</v>
      </c>
      <c r="P126" s="80">
        <f t="shared" si="30"/>
        <v>1415862692.8463476</v>
      </c>
      <c r="Q126" s="466">
        <f t="shared" si="26"/>
        <v>3490064317.2973619</v>
      </c>
    </row>
    <row r="127" spans="2:17" ht="18.75" thickBot="1" x14ac:dyDescent="0.4">
      <c r="B127" s="279">
        <v>16</v>
      </c>
      <c r="C127" s="280" t="s">
        <v>17</v>
      </c>
      <c r="D127" s="281">
        <f t="shared" si="24"/>
        <v>2061446287.6481681</v>
      </c>
      <c r="E127" s="281">
        <f t="shared" si="24"/>
        <v>221842686.01295915</v>
      </c>
      <c r="F127" s="281">
        <f t="shared" si="27"/>
        <v>389674104.06090939</v>
      </c>
      <c r="G127" s="281">
        <f t="shared" si="27"/>
        <v>1171632675.7763696</v>
      </c>
      <c r="H127" s="282">
        <f t="shared" si="28"/>
        <v>3844595753.4984059</v>
      </c>
      <c r="J127" s="273">
        <f t="shared" si="25"/>
        <v>0.60480561148813683</v>
      </c>
      <c r="K127" s="274">
        <f t="shared" si="25"/>
        <v>0.39519438851186317</v>
      </c>
      <c r="M127" s="477">
        <f>'1.2 AUX Efic Costos'!K19</f>
        <v>-5.8881041011933588E-2</v>
      </c>
      <c r="N127" s="109"/>
      <c r="O127" s="687">
        <f t="shared" si="29"/>
        <v>2748177923.8237991</v>
      </c>
      <c r="P127" s="688">
        <f t="shared" si="30"/>
        <v>1795724896.5581913</v>
      </c>
      <c r="Q127" s="693">
        <f t="shared" si="26"/>
        <v>4543902820.3819904</v>
      </c>
    </row>
    <row r="128" spans="2:17" ht="18.75" thickBot="1" x14ac:dyDescent="0.4">
      <c r="B128" s="275"/>
      <c r="C128" s="276"/>
      <c r="D128" s="277">
        <f>SUM(D112:D127)</f>
        <v>31479257002.037357</v>
      </c>
      <c r="E128" s="277">
        <f>SUM(E112:E127)</f>
        <v>4051036059.9399638</v>
      </c>
      <c r="F128" s="277">
        <f>SUM(F112:F127)</f>
        <v>18188658423.088749</v>
      </c>
      <c r="G128" s="277">
        <f>SUM(G112:G127)</f>
        <v>32544499481.172768</v>
      </c>
      <c r="H128" s="278">
        <f>SUM(H112:H127)</f>
        <v>86263450966.238846</v>
      </c>
      <c r="M128" s="105"/>
      <c r="O128" s="690">
        <f>SUM(O112:O127)</f>
        <v>53360078921.819023</v>
      </c>
      <c r="P128" s="691">
        <f>SUM(P112:P127)</f>
        <v>48594135064.059433</v>
      </c>
      <c r="Q128" s="692">
        <f>SUM(Q112:Q127)</f>
        <v>101954213985.87848</v>
      </c>
    </row>
    <row r="129" spans="2:26" x14ac:dyDescent="0.35"/>
    <row r="130" spans="2:26" ht="21.75" x14ac:dyDescent="0.35">
      <c r="B130" s="17" t="s">
        <v>591</v>
      </c>
      <c r="C130" s="73"/>
      <c r="D130" s="73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Y130" s="56"/>
      <c r="Z130" s="56"/>
    </row>
    <row r="131" spans="2:26" ht="18.75" thickBot="1" x14ac:dyDescent="0.4"/>
    <row r="132" spans="2:26" x14ac:dyDescent="0.35">
      <c r="B132" s="733" t="s">
        <v>355</v>
      </c>
      <c r="C132" s="734">
        <v>0.04</v>
      </c>
    </row>
    <row r="133" spans="2:26" ht="18.75" thickBot="1" x14ac:dyDescent="0.4">
      <c r="B133" s="735" t="s">
        <v>483</v>
      </c>
      <c r="C133" s="736">
        <v>0.01</v>
      </c>
    </row>
    <row r="134" spans="2:26" x14ac:dyDescent="0.35"/>
    <row r="135" spans="2:26" ht="18.75" thickBot="1" x14ac:dyDescent="0.4"/>
    <row r="136" spans="2:26" s="8" customFormat="1" ht="63.6" customHeight="1" thickBot="1" x14ac:dyDescent="0.4">
      <c r="B136" s="680" t="s">
        <v>18</v>
      </c>
      <c r="C136" s="681" t="s">
        <v>1</v>
      </c>
      <c r="D136" s="682" t="s">
        <v>178</v>
      </c>
      <c r="E136" s="682" t="s">
        <v>177</v>
      </c>
      <c r="F136" s="682" t="s">
        <v>176</v>
      </c>
      <c r="G136" s="682" t="s">
        <v>348</v>
      </c>
      <c r="H136" s="683" t="s">
        <v>428</v>
      </c>
      <c r="J136" s="684" t="s">
        <v>350</v>
      </c>
      <c r="K136" s="685" t="s">
        <v>351</v>
      </c>
      <c r="M136" s="665" t="s">
        <v>358</v>
      </c>
      <c r="O136" s="684" t="s">
        <v>352</v>
      </c>
      <c r="P136" s="686" t="s">
        <v>353</v>
      </c>
      <c r="Q136" s="685" t="s">
        <v>349</v>
      </c>
    </row>
    <row r="137" spans="2:26" x14ac:dyDescent="0.35">
      <c r="B137" s="263">
        <v>1</v>
      </c>
      <c r="C137" s="264" t="s">
        <v>2</v>
      </c>
      <c r="D137" s="265">
        <f t="shared" ref="D137:E137" si="31">D112*(1+$M137)</f>
        <v>1515468133.9732952</v>
      </c>
      <c r="E137" s="265">
        <f t="shared" si="31"/>
        <v>150483659.82017207</v>
      </c>
      <c r="F137" s="265">
        <f>F112</f>
        <v>1365012704.3455677</v>
      </c>
      <c r="G137" s="265">
        <f>G112</f>
        <v>1590938870.5788777</v>
      </c>
      <c r="H137" s="266">
        <f>SUM(D137:G137)</f>
        <v>4621903368.7179127</v>
      </c>
      <c r="J137" s="269">
        <f>J112</f>
        <v>0.47394035056197775</v>
      </c>
      <c r="K137" s="270">
        <f>K112</f>
        <v>0.5260596494380223</v>
      </c>
      <c r="M137" s="480">
        <f>'1.2 AUX Efic Costos'!M4</f>
        <v>-4.1063362306061335E-2</v>
      </c>
      <c r="O137" s="481">
        <f>(H137*J137)*((1+$C$82)^2)*((1+$C$82-$C$83)^4)</f>
        <v>2666613811.6734967</v>
      </c>
      <c r="P137" s="265">
        <f>(H137*K137)*((1+$C$82)^2)*((1+$C$82-$C$83)^4)</f>
        <v>2959861774.3607855</v>
      </c>
      <c r="Q137" s="482">
        <f t="shared" ref="Q137:Q152" si="32">O137+P137</f>
        <v>5626475586.0342827</v>
      </c>
    </row>
    <row r="138" spans="2:26" x14ac:dyDescent="0.35">
      <c r="B138" s="267">
        <v>2</v>
      </c>
      <c r="C138" s="103" t="s">
        <v>175</v>
      </c>
      <c r="D138" s="80">
        <f t="shared" ref="D138:E138" si="33">D113*(1+$M138)</f>
        <v>2294203593.4374633</v>
      </c>
      <c r="E138" s="80">
        <f t="shared" si="33"/>
        <v>444654951.54600233</v>
      </c>
      <c r="F138" s="80">
        <f t="shared" ref="F138:G138" si="34">F113</f>
        <v>1776900314.5619485</v>
      </c>
      <c r="G138" s="80">
        <f t="shared" si="34"/>
        <v>3416215331.5434051</v>
      </c>
      <c r="H138" s="268">
        <f t="shared" ref="H138:H152" si="35">SUM(D138:G138)</f>
        <v>7931974191.0888195</v>
      </c>
      <c r="J138" s="271">
        <f t="shared" ref="J138:K152" si="36">J113</f>
        <v>0.52794556858440433</v>
      </c>
      <c r="K138" s="272">
        <f t="shared" si="36"/>
        <v>0.47205443141559561</v>
      </c>
      <c r="M138" s="476">
        <f>'1.2 AUX Efic Costos'!M5</f>
        <v>0</v>
      </c>
      <c r="O138" s="461">
        <f t="shared" ref="O138:O152" si="37">(H138*J138)*((1+$C$82)^2)*((1+$C$82-$C$83)^4)</f>
        <v>5097837864.8067875</v>
      </c>
      <c r="P138" s="80">
        <f t="shared" ref="P138:P152" si="38">(H138*K138)*((1+$C$82)^2)*((1+$C$82-$C$83)^4)</f>
        <v>4558153525.5097694</v>
      </c>
      <c r="Q138" s="466">
        <f t="shared" si="32"/>
        <v>9655991390.3165569</v>
      </c>
    </row>
    <row r="139" spans="2:26" x14ac:dyDescent="0.35">
      <c r="B139" s="267">
        <v>3</v>
      </c>
      <c r="C139" s="103" t="s">
        <v>4</v>
      </c>
      <c r="D139" s="80">
        <f t="shared" ref="D139:E139" si="39">D114*(1+$M139)</f>
        <v>1300175685.1852756</v>
      </c>
      <c r="E139" s="80">
        <f t="shared" si="39"/>
        <v>237942159.91764793</v>
      </c>
      <c r="F139" s="80">
        <f t="shared" ref="F139:G139" si="40">F114</f>
        <v>964769143.57198393</v>
      </c>
      <c r="G139" s="80">
        <f t="shared" si="40"/>
        <v>2059585567.4457595</v>
      </c>
      <c r="H139" s="268">
        <f t="shared" si="35"/>
        <v>4562472556.1206665</v>
      </c>
      <c r="J139" s="271">
        <f t="shared" si="36"/>
        <v>0.54912386951065839</v>
      </c>
      <c r="K139" s="272">
        <f t="shared" si="36"/>
        <v>0.45087613048934166</v>
      </c>
      <c r="M139" s="476">
        <f>'1.2 AUX Efic Costos'!M6</f>
        <v>0</v>
      </c>
      <c r="O139" s="461">
        <f t="shared" si="37"/>
        <v>3049903966.3095279</v>
      </c>
      <c r="P139" s="80">
        <f t="shared" si="38"/>
        <v>2504223500.4629397</v>
      </c>
      <c r="Q139" s="466">
        <f t="shared" si="32"/>
        <v>5554127466.7724676</v>
      </c>
    </row>
    <row r="140" spans="2:26" x14ac:dyDescent="0.35">
      <c r="B140" s="267">
        <v>4</v>
      </c>
      <c r="C140" s="103" t="s">
        <v>5</v>
      </c>
      <c r="D140" s="80">
        <f t="shared" ref="D140:E140" si="41">D115*(1+$M140)</f>
        <v>1876825333.1629801</v>
      </c>
      <c r="E140" s="80">
        <f t="shared" si="41"/>
        <v>288877705.81081629</v>
      </c>
      <c r="F140" s="80">
        <f t="shared" ref="F140:G140" si="42">F115</f>
        <v>1045438001.5243894</v>
      </c>
      <c r="G140" s="80">
        <f t="shared" si="42"/>
        <v>2698949575.9555054</v>
      </c>
      <c r="H140" s="268">
        <f t="shared" si="35"/>
        <v>5910090616.4536915</v>
      </c>
      <c r="J140" s="271">
        <f t="shared" si="36"/>
        <v>0.47202899950221261</v>
      </c>
      <c r="K140" s="272">
        <f t="shared" si="36"/>
        <v>0.52797100049778733</v>
      </c>
      <c r="M140" s="476">
        <f>'1.2 AUX Efic Costos'!M7</f>
        <v>0</v>
      </c>
      <c r="O140" s="461">
        <f t="shared" si="37"/>
        <v>3396083798.0021811</v>
      </c>
      <c r="P140" s="80">
        <f t="shared" si="38"/>
        <v>3798566957.7428832</v>
      </c>
      <c r="Q140" s="466">
        <f t="shared" si="32"/>
        <v>7194650755.7450638</v>
      </c>
    </row>
    <row r="141" spans="2:26" x14ac:dyDescent="0.35">
      <c r="B141" s="267">
        <v>5</v>
      </c>
      <c r="C141" s="103" t="s">
        <v>6</v>
      </c>
      <c r="D141" s="80">
        <f t="shared" ref="D141:E141" si="43">D116*(1+$M141)</f>
        <v>1815616345.1314228</v>
      </c>
      <c r="E141" s="80">
        <f t="shared" si="43"/>
        <v>239356458.89336076</v>
      </c>
      <c r="F141" s="80">
        <f t="shared" ref="F141:G141" si="44">F116</f>
        <v>1160983086.8741713</v>
      </c>
      <c r="G141" s="80">
        <f t="shared" si="44"/>
        <v>2298534325.9647903</v>
      </c>
      <c r="H141" s="268">
        <f t="shared" si="35"/>
        <v>5514490216.8637447</v>
      </c>
      <c r="J141" s="271">
        <f t="shared" si="36"/>
        <v>0.41449143986929232</v>
      </c>
      <c r="K141" s="272">
        <f t="shared" si="36"/>
        <v>0.58550856013070762</v>
      </c>
      <c r="M141" s="476">
        <f>'1.2 AUX Efic Costos'!M8</f>
        <v>-2.8606932732115675E-2</v>
      </c>
      <c r="O141" s="461">
        <f t="shared" si="37"/>
        <v>2782508590.8989267</v>
      </c>
      <c r="P141" s="80">
        <f t="shared" si="38"/>
        <v>3930557888.2939267</v>
      </c>
      <c r="Q141" s="466">
        <f t="shared" si="32"/>
        <v>6713066479.1928539</v>
      </c>
    </row>
    <row r="142" spans="2:26" x14ac:dyDescent="0.35">
      <c r="B142" s="267">
        <v>6</v>
      </c>
      <c r="C142" s="103" t="s">
        <v>7</v>
      </c>
      <c r="D142" s="80">
        <f t="shared" ref="D142:E142" si="45">D117*(1+$M142)</f>
        <v>2531043342.9183211</v>
      </c>
      <c r="E142" s="80">
        <f t="shared" si="45"/>
        <v>319084374.03621751</v>
      </c>
      <c r="F142" s="80">
        <f t="shared" ref="F142:G142" si="46">F117</f>
        <v>1761341901.318748</v>
      </c>
      <c r="G142" s="80">
        <f t="shared" si="46"/>
        <v>1781123119.3379443</v>
      </c>
      <c r="H142" s="268">
        <f t="shared" si="35"/>
        <v>6392592737.6112309</v>
      </c>
      <c r="J142" s="271">
        <f t="shared" si="36"/>
        <v>0.55790952525011195</v>
      </c>
      <c r="K142" s="272">
        <f t="shared" si="36"/>
        <v>0.44209047474988794</v>
      </c>
      <c r="M142" s="476">
        <f>'1.2 AUX Efic Costos'!M9</f>
        <v>-2.3160759298889833E-2</v>
      </c>
      <c r="O142" s="461">
        <f t="shared" si="37"/>
        <v>4341665801.6152172</v>
      </c>
      <c r="P142" s="80">
        <f t="shared" si="38"/>
        <v>3440359070.0139947</v>
      </c>
      <c r="Q142" s="466">
        <f t="shared" si="32"/>
        <v>7782024871.6292114</v>
      </c>
    </row>
    <row r="143" spans="2:26" x14ac:dyDescent="0.35">
      <c r="B143" s="267">
        <v>7</v>
      </c>
      <c r="C143" s="103" t="s">
        <v>8</v>
      </c>
      <c r="D143" s="80">
        <f t="shared" ref="D143:E143" si="47">D118*(1+$M143)</f>
        <v>2027912037.080724</v>
      </c>
      <c r="E143" s="80">
        <f t="shared" si="47"/>
        <v>299334523.8286646</v>
      </c>
      <c r="F143" s="80">
        <f t="shared" ref="F143:G143" si="48">F118</f>
        <v>1883585483.7805433</v>
      </c>
      <c r="G143" s="80">
        <f t="shared" si="48"/>
        <v>1914126602.0149987</v>
      </c>
      <c r="H143" s="268">
        <f t="shared" si="35"/>
        <v>6124958646.7049303</v>
      </c>
      <c r="J143" s="271">
        <f t="shared" si="36"/>
        <v>0.49950995770983486</v>
      </c>
      <c r="K143" s="272">
        <f t="shared" si="36"/>
        <v>0.50049004229016503</v>
      </c>
      <c r="M143" s="476">
        <f>'1.2 AUX Efic Costos'!M10</f>
        <v>-2.2574884512766791E-2</v>
      </c>
      <c r="O143" s="461">
        <f t="shared" si="37"/>
        <v>3724456348.1882401</v>
      </c>
      <c r="P143" s="80">
        <f t="shared" si="38"/>
        <v>3731764074.8524051</v>
      </c>
      <c r="Q143" s="466">
        <f t="shared" si="32"/>
        <v>7456220423.0406456</v>
      </c>
    </row>
    <row r="144" spans="2:26" x14ac:dyDescent="0.35">
      <c r="B144" s="267">
        <v>8</v>
      </c>
      <c r="C144" s="103" t="s">
        <v>9</v>
      </c>
      <c r="D144" s="80">
        <f t="shared" ref="D144:E144" si="49">D119*(1+$M144)</f>
        <v>1780445480.4927263</v>
      </c>
      <c r="E144" s="80">
        <f t="shared" si="49"/>
        <v>196530638.51321441</v>
      </c>
      <c r="F144" s="80">
        <f t="shared" ref="F144:G144" si="50">F119</f>
        <v>1224940335.5569704</v>
      </c>
      <c r="G144" s="80">
        <f t="shared" si="50"/>
        <v>2759321947.1127782</v>
      </c>
      <c r="H144" s="268">
        <f t="shared" si="35"/>
        <v>5961238401.6756897</v>
      </c>
      <c r="J144" s="271">
        <f t="shared" si="36"/>
        <v>0.51085937058163422</v>
      </c>
      <c r="K144" s="272">
        <f t="shared" si="36"/>
        <v>0.48914062941836584</v>
      </c>
      <c r="M144" s="476">
        <f>'1.2 AUX Efic Costos'!M11</f>
        <v>-2.4926521844810368E-2</v>
      </c>
      <c r="O144" s="461">
        <f t="shared" si="37"/>
        <v>3707263299.4617043</v>
      </c>
      <c r="P144" s="80">
        <f t="shared" si="38"/>
        <v>3549652229.445662</v>
      </c>
      <c r="Q144" s="466">
        <f t="shared" si="32"/>
        <v>7256915528.9073658</v>
      </c>
    </row>
    <row r="145" spans="2:17" x14ac:dyDescent="0.35">
      <c r="B145" s="267">
        <v>9</v>
      </c>
      <c r="C145" s="103" t="s">
        <v>10</v>
      </c>
      <c r="D145" s="80">
        <f t="shared" ref="D145:E145" si="51">D120*(1+$M145)</f>
        <v>2469481753.2789044</v>
      </c>
      <c r="E145" s="80">
        <f t="shared" si="51"/>
        <v>188330649.49963588</v>
      </c>
      <c r="F145" s="80">
        <f t="shared" ref="F145:G145" si="52">F120</f>
        <v>1541081013.6647077</v>
      </c>
      <c r="G145" s="80">
        <f t="shared" si="52"/>
        <v>2944111559.8417783</v>
      </c>
      <c r="H145" s="268">
        <f t="shared" si="35"/>
        <v>7143004976.2850266</v>
      </c>
      <c r="J145" s="271">
        <f t="shared" si="36"/>
        <v>0.60545807197345092</v>
      </c>
      <c r="K145" s="272">
        <f t="shared" si="36"/>
        <v>0.39454192802654908</v>
      </c>
      <c r="M145" s="476">
        <f>'1.2 AUX Efic Costos'!M12</f>
        <v>-4.9986654101140116E-2</v>
      </c>
      <c r="O145" s="461">
        <f t="shared" si="37"/>
        <v>5264784554.5171099</v>
      </c>
      <c r="P145" s="80">
        <f t="shared" si="38"/>
        <v>3430754902.6692314</v>
      </c>
      <c r="Q145" s="466">
        <f t="shared" si="32"/>
        <v>8695539457.1863403</v>
      </c>
    </row>
    <row r="146" spans="2:17" x14ac:dyDescent="0.35">
      <c r="B146" s="267">
        <v>10</v>
      </c>
      <c r="C146" s="103" t="s">
        <v>11</v>
      </c>
      <c r="D146" s="80">
        <f t="shared" ref="D146:E146" si="53">D121*(1+$M146)</f>
        <v>2409909915.8018079</v>
      </c>
      <c r="E146" s="80">
        <f t="shared" si="53"/>
        <v>323032354.82833034</v>
      </c>
      <c r="F146" s="80">
        <f t="shared" ref="F146:G146" si="54">F121</f>
        <v>1271264393.7090404</v>
      </c>
      <c r="G146" s="80">
        <f t="shared" si="54"/>
        <v>2712761444.1483746</v>
      </c>
      <c r="H146" s="268">
        <f t="shared" si="35"/>
        <v>6716968108.4875536</v>
      </c>
      <c r="J146" s="271">
        <f t="shared" si="36"/>
        <v>0.57671113257039808</v>
      </c>
      <c r="K146" s="272">
        <f t="shared" si="36"/>
        <v>0.42328886742960203</v>
      </c>
      <c r="M146" s="476">
        <f>'1.2 AUX Efic Costos'!M13</f>
        <v>-4.5241111275290291E-2</v>
      </c>
      <c r="O146" s="461">
        <f t="shared" si="37"/>
        <v>4715711183.8527927</v>
      </c>
      <c r="P146" s="80">
        <f t="shared" si="38"/>
        <v>3461192152.1984754</v>
      </c>
      <c r="Q146" s="466">
        <f t="shared" si="32"/>
        <v>8176903336.0512676</v>
      </c>
    </row>
    <row r="147" spans="2:17" x14ac:dyDescent="0.35">
      <c r="B147" s="267">
        <v>11</v>
      </c>
      <c r="C147" s="103" t="s">
        <v>12</v>
      </c>
      <c r="D147" s="80">
        <f t="shared" ref="D147:E147" si="55">D122*(1+$M147)</f>
        <v>1319552547.3294497</v>
      </c>
      <c r="E147" s="80">
        <f t="shared" si="55"/>
        <v>168620834.25773576</v>
      </c>
      <c r="F147" s="80">
        <f t="shared" ref="F147:G147" si="56">F122</f>
        <v>852279843.13407791</v>
      </c>
      <c r="G147" s="80">
        <f t="shared" si="56"/>
        <v>1499351403.0425172</v>
      </c>
      <c r="H147" s="268">
        <f t="shared" si="35"/>
        <v>3839804627.7637806</v>
      </c>
      <c r="J147" s="271">
        <f t="shared" si="36"/>
        <v>0.55070351620288449</v>
      </c>
      <c r="K147" s="272">
        <f t="shared" si="36"/>
        <v>0.44929648379711551</v>
      </c>
      <c r="M147" s="476">
        <f>'1.2 AUX Efic Costos'!M14</f>
        <v>-2.3506775146064807E-2</v>
      </c>
      <c r="O147" s="461">
        <f t="shared" si="37"/>
        <v>2574201591.870647</v>
      </c>
      <c r="P147" s="80">
        <f t="shared" si="38"/>
        <v>2100185834.6339741</v>
      </c>
      <c r="Q147" s="466">
        <f t="shared" si="32"/>
        <v>4674387426.5046215</v>
      </c>
    </row>
    <row r="148" spans="2:17" x14ac:dyDescent="0.35">
      <c r="B148" s="267">
        <v>12</v>
      </c>
      <c r="C148" s="103" t="s">
        <v>13</v>
      </c>
      <c r="D148" s="80">
        <f t="shared" ref="D148:E148" si="57">D123*(1+$M148)</f>
        <v>2189974208.6565108</v>
      </c>
      <c r="E148" s="80">
        <f t="shared" si="57"/>
        <v>275919571.60428828</v>
      </c>
      <c r="F148" s="80">
        <f t="shared" ref="F148:G148" si="58">F123</f>
        <v>1318018127.8236423</v>
      </c>
      <c r="G148" s="80">
        <f t="shared" si="58"/>
        <v>2802918399.062952</v>
      </c>
      <c r="H148" s="268">
        <f t="shared" si="35"/>
        <v>6586830307.1473932</v>
      </c>
      <c r="J148" s="271">
        <f t="shared" si="36"/>
        <v>0.45512069699784236</v>
      </c>
      <c r="K148" s="272">
        <f t="shared" si="36"/>
        <v>0.54487930300215759</v>
      </c>
      <c r="M148" s="476">
        <f>'1.2 AUX Efic Costos'!M15</f>
        <v>-3.8544000617775076E-2</v>
      </c>
      <c r="O148" s="461">
        <f t="shared" si="37"/>
        <v>3649376225.0267305</v>
      </c>
      <c r="P148" s="80">
        <f t="shared" si="38"/>
        <v>4369103815.7612886</v>
      </c>
      <c r="Q148" s="466">
        <f t="shared" si="32"/>
        <v>8018480040.7880192</v>
      </c>
    </row>
    <row r="149" spans="2:17" x14ac:dyDescent="0.35">
      <c r="B149" s="267">
        <v>13</v>
      </c>
      <c r="C149" s="103" t="s">
        <v>14</v>
      </c>
      <c r="D149" s="80">
        <f t="shared" ref="D149:E149" si="59">D124*(1+$M149)</f>
        <v>1306656849.4642849</v>
      </c>
      <c r="E149" s="80">
        <f t="shared" si="59"/>
        <v>193267802.01831192</v>
      </c>
      <c r="F149" s="80">
        <f t="shared" ref="F149:G149" si="60">F124</f>
        <v>978213212.10549092</v>
      </c>
      <c r="G149" s="80">
        <f t="shared" si="60"/>
        <v>982582522.91241217</v>
      </c>
      <c r="H149" s="268">
        <f t="shared" si="35"/>
        <v>3460720386.5005002</v>
      </c>
      <c r="J149" s="271">
        <f t="shared" si="36"/>
        <v>0.49788817444541228</v>
      </c>
      <c r="K149" s="272">
        <f t="shared" si="36"/>
        <v>0.50211182555458778</v>
      </c>
      <c r="M149" s="476">
        <f>'1.2 AUX Efic Costos'!M16</f>
        <v>0</v>
      </c>
      <c r="O149" s="461">
        <f t="shared" si="37"/>
        <v>2097557621.263675</v>
      </c>
      <c r="P149" s="80">
        <f t="shared" si="38"/>
        <v>2115351479.4598012</v>
      </c>
      <c r="Q149" s="466">
        <f t="shared" si="32"/>
        <v>4212909100.7234764</v>
      </c>
    </row>
    <row r="150" spans="2:17" x14ac:dyDescent="0.35">
      <c r="B150" s="267">
        <v>14</v>
      </c>
      <c r="C150" s="103" t="s">
        <v>15</v>
      </c>
      <c r="D150" s="80">
        <f t="shared" ref="D150:E150" si="61">D125*(1+$M150)</f>
        <v>2271371379.4968657</v>
      </c>
      <c r="E150" s="80">
        <f t="shared" si="61"/>
        <v>220796903.22833124</v>
      </c>
      <c r="F150" s="80">
        <f t="shared" ref="F150:G150" si="62">F125</f>
        <v>352792755.93438798</v>
      </c>
      <c r="G150" s="80">
        <f t="shared" si="62"/>
        <v>986733507.59984255</v>
      </c>
      <c r="H150" s="268">
        <f t="shared" si="35"/>
        <v>3831694546.2594275</v>
      </c>
      <c r="J150" s="271">
        <f t="shared" si="36"/>
        <v>0.50866308541911209</v>
      </c>
      <c r="K150" s="272">
        <f t="shared" si="36"/>
        <v>0.49133691458088796</v>
      </c>
      <c r="M150" s="476">
        <f>'1.2 AUX Efic Costos'!M17</f>
        <v>-6.0122544804797506E-2</v>
      </c>
      <c r="O150" s="461">
        <f t="shared" si="37"/>
        <v>2372666396.6170883</v>
      </c>
      <c r="P150" s="80">
        <f t="shared" si="38"/>
        <v>2291848219.5008359</v>
      </c>
      <c r="Q150" s="466">
        <f t="shared" si="32"/>
        <v>4664514616.1179237</v>
      </c>
    </row>
    <row r="151" spans="2:17" x14ac:dyDescent="0.35">
      <c r="B151" s="267">
        <v>15</v>
      </c>
      <c r="C151" s="103" t="s">
        <v>16</v>
      </c>
      <c r="D151" s="80">
        <f t="shared" ref="D151:E151" si="63">D126*(1+$M151)</f>
        <v>1452885630.1897697</v>
      </c>
      <c r="E151" s="80">
        <f t="shared" si="63"/>
        <v>185715643.14976606</v>
      </c>
      <c r="F151" s="80">
        <f t="shared" ref="F151:G151" si="64">F126</f>
        <v>302364001.12216878</v>
      </c>
      <c r="G151" s="80">
        <f t="shared" si="64"/>
        <v>925612628.83446145</v>
      </c>
      <c r="H151" s="268">
        <f t="shared" si="35"/>
        <v>2866577903.2961659</v>
      </c>
      <c r="J151" s="271">
        <f t="shared" si="36"/>
        <v>0.59431616035581714</v>
      </c>
      <c r="K151" s="272">
        <f t="shared" si="36"/>
        <v>0.40568383964418298</v>
      </c>
      <c r="M151" s="476">
        <f>'1.2 AUX Efic Costos'!M18</f>
        <v>-5.006775064966551E-2</v>
      </c>
      <c r="O151" s="461">
        <f t="shared" si="37"/>
        <v>2073943237.2311225</v>
      </c>
      <c r="P151" s="80">
        <f t="shared" si="38"/>
        <v>1415686316.1524718</v>
      </c>
      <c r="Q151" s="466">
        <f t="shared" si="32"/>
        <v>3489629553.3835945</v>
      </c>
    </row>
    <row r="152" spans="2:17" ht="18.75" thickBot="1" x14ac:dyDescent="0.4">
      <c r="B152" s="279">
        <v>16</v>
      </c>
      <c r="C152" s="280" t="s">
        <v>17</v>
      </c>
      <c r="D152" s="281">
        <f t="shared" ref="D152:E152" si="65">D127*(1+$M152)</f>
        <v>1940066184.2412581</v>
      </c>
      <c r="E152" s="281">
        <f t="shared" si="65"/>
        <v>208780357.7196326</v>
      </c>
      <c r="F152" s="281">
        <f t="shared" ref="F152:G152" si="66">F127</f>
        <v>389674104.06090939</v>
      </c>
      <c r="G152" s="281">
        <f t="shared" si="66"/>
        <v>1171632675.7763696</v>
      </c>
      <c r="H152" s="282">
        <f t="shared" si="35"/>
        <v>3710153321.7981696</v>
      </c>
      <c r="J152" s="273">
        <f t="shared" si="36"/>
        <v>0.60480561148813683</v>
      </c>
      <c r="K152" s="274">
        <f t="shared" si="36"/>
        <v>0.39519438851186317</v>
      </c>
      <c r="M152" s="477">
        <f>'1.2 AUX Efic Costos'!M19</f>
        <v>-5.8881041011933588E-2</v>
      </c>
      <c r="O152" s="687">
        <f t="shared" si="37"/>
        <v>2731638635.0892425</v>
      </c>
      <c r="P152" s="688">
        <f t="shared" si="38"/>
        <v>1784917731.4563465</v>
      </c>
      <c r="Q152" s="693">
        <f t="shared" si="32"/>
        <v>4516556366.5455894</v>
      </c>
    </row>
    <row r="153" spans="2:17" ht="18.75" thickBot="1" x14ac:dyDescent="0.4">
      <c r="B153" s="275"/>
      <c r="C153" s="276"/>
      <c r="D153" s="277">
        <f>SUM(D137:D152)</f>
        <v>30501588419.841053</v>
      </c>
      <c r="E153" s="277">
        <f>SUM(E137:E152)</f>
        <v>3940728588.6721277</v>
      </c>
      <c r="F153" s="277">
        <f>SUM(F137:F152)</f>
        <v>18188658423.088749</v>
      </c>
      <c r="G153" s="277">
        <f>SUM(G137:G152)</f>
        <v>32544499481.172768</v>
      </c>
      <c r="H153" s="278">
        <f>SUM(H137:H152)</f>
        <v>85175474912.774719</v>
      </c>
      <c r="M153" s="105"/>
      <c r="O153" s="690">
        <f>SUM(O137:O152)</f>
        <v>54246212926.424484</v>
      </c>
      <c r="P153" s="691">
        <f>SUM(P137:P152)</f>
        <v>49442179472.514801</v>
      </c>
      <c r="Q153" s="692">
        <f>SUM(Q137:Q152)</f>
        <v>103688392398.93929</v>
      </c>
    </row>
    <row r="154" spans="2:17" x14ac:dyDescent="0.35"/>
    <row r="155" spans="2:17" x14ac:dyDescent="0.35"/>
    <row r="156" spans="2:17" x14ac:dyDescent="0.35"/>
  </sheetData>
  <customSheetViews>
    <customSheetView guid="{1EB9453C-0363-4D90-8555-9240052C0B12}" scale="60" showGridLines="0" topLeftCell="A34">
      <selection activeCell="C63" sqref="C63"/>
      <pageMargins left="0.7" right="0.7" top="0.75" bottom="0.75" header="0.3" footer="0.3"/>
      <pageSetup orientation="portrait" r:id="rId1"/>
    </customSheetView>
    <customSheetView guid="{9BE0F493-361D-434E-B2A3-57925E56343F}" scale="60" showGridLines="0" topLeftCell="A34">
      <selection activeCell="C63" sqref="C63"/>
      <pageMargins left="0.7" right="0.7" top="0.75" bottom="0.75" header="0.3" footer="0.3"/>
      <pageSetup orientation="portrait" r:id="rId2"/>
    </customSheetView>
  </customSheetViews>
  <hyperlinks>
    <hyperlink ref="G2" location="Contenido!A1" display="regresar" xr:uid="{00000000-0004-0000-0B00-000000000000}"/>
  </hyperlinks>
  <pageMargins left="0.7" right="0.7" top="0.75" bottom="0.75" header="0.3" footer="0.3"/>
  <pageSetup orientation="portrait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44546A"/>
  </sheetPr>
  <dimension ref="A1:AM158"/>
  <sheetViews>
    <sheetView showGridLines="0" zoomScale="70" zoomScaleNormal="70" workbookViewId="0">
      <pane ySplit="2" topLeftCell="A3" activePane="bottomLeft" state="frozen"/>
      <selection pane="bottomLeft" activeCell="C12" sqref="C12"/>
    </sheetView>
  </sheetViews>
  <sheetFormatPr baseColWidth="10" defaultColWidth="0" defaultRowHeight="18" zeroHeight="1" x14ac:dyDescent="0.35"/>
  <cols>
    <col min="1" max="1" width="3.7109375" style="9" customWidth="1"/>
    <col min="2" max="2" width="53" style="9" customWidth="1"/>
    <col min="3" max="3" width="37.42578125" style="9" customWidth="1"/>
    <col min="4" max="4" width="21.28515625" style="9" bestFit="1" customWidth="1"/>
    <col min="5" max="5" width="34.28515625" style="9" customWidth="1"/>
    <col min="6" max="6" width="22.28515625" style="9" customWidth="1"/>
    <col min="7" max="7" width="18.140625" style="9" customWidth="1"/>
    <col min="8" max="11" width="11.5703125" style="9" customWidth="1"/>
    <col min="12" max="12" width="16.5703125" style="9" customWidth="1"/>
    <col min="13" max="13" width="17.5703125" style="9" customWidth="1"/>
    <col min="14" max="14" width="16.85546875" style="9" bestFit="1" customWidth="1"/>
    <col min="15" max="15" width="17.7109375" style="3" hidden="1" customWidth="1"/>
    <col min="16" max="16" width="20" style="3" hidden="1" customWidth="1"/>
    <col min="17" max="18" width="11.5703125" style="3" hidden="1" customWidth="1"/>
    <col min="19" max="19" width="14.7109375" style="3" hidden="1" customWidth="1"/>
    <col min="20" max="20" width="11.5703125" style="3" hidden="1" customWidth="1"/>
    <col min="21" max="21" width="14.7109375" style="3" hidden="1" customWidth="1"/>
    <col min="22" max="23" width="11.5703125" style="3" hidden="1" customWidth="1"/>
    <col min="24" max="24" width="11.5703125" style="9" hidden="1" customWidth="1"/>
    <col min="25" max="25" width="14.7109375" style="9" hidden="1" customWidth="1"/>
    <col min="26" max="39" width="0" style="9" hidden="1" customWidth="1"/>
    <col min="40" max="16384" width="11.5703125" style="9" hidden="1"/>
  </cols>
  <sheetData>
    <row r="1" spans="2:39" s="50" customFormat="1" ht="21.75" collapsed="1" x14ac:dyDescent="0.25">
      <c r="B1" s="17" t="s">
        <v>868</v>
      </c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917"/>
      <c r="P1" s="917"/>
      <c r="Q1" s="917"/>
      <c r="R1" s="917"/>
      <c r="S1" s="917"/>
      <c r="U1" s="51"/>
      <c r="V1" s="52"/>
      <c r="W1" s="52"/>
      <c r="X1" s="52"/>
      <c r="Y1" s="52"/>
      <c r="Z1" s="52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</row>
    <row r="2" spans="2:39" x14ac:dyDescent="0.35">
      <c r="F2" s="737" t="s">
        <v>601</v>
      </c>
    </row>
    <row r="3" spans="2:39" ht="18.75" thickBot="1" x14ac:dyDescent="0.4">
      <c r="F3" s="737"/>
    </row>
    <row r="4" spans="2:39" ht="18.75" thickBot="1" x14ac:dyDescent="0.4">
      <c r="B4" s="922" t="s">
        <v>837</v>
      </c>
      <c r="C4" s="902">
        <v>2019</v>
      </c>
      <c r="D4"/>
      <c r="E4"/>
      <c r="F4" s="737"/>
    </row>
    <row r="5" spans="2:39" x14ac:dyDescent="0.35">
      <c r="B5" s="903" t="s">
        <v>634</v>
      </c>
      <c r="C5" s="908">
        <f>C23</f>
        <v>54599614</v>
      </c>
      <c r="D5"/>
      <c r="E5"/>
      <c r="F5" s="737"/>
    </row>
    <row r="6" spans="2:39" x14ac:dyDescent="0.35">
      <c r="B6" s="904" t="s">
        <v>635</v>
      </c>
      <c r="C6" s="906">
        <f>C34</f>
        <v>55022954.2708707</v>
      </c>
      <c r="D6"/>
      <c r="E6"/>
      <c r="F6"/>
    </row>
    <row r="7" spans="2:39" ht="18.75" thickBot="1" x14ac:dyDescent="0.4">
      <c r="B7" s="905" t="s">
        <v>869</v>
      </c>
      <c r="C7" s="907">
        <f>C6+C5</f>
        <v>109622568.2708707</v>
      </c>
      <c r="D7"/>
      <c r="E7" s="909"/>
      <c r="F7"/>
    </row>
    <row r="8" spans="2:39" x14ac:dyDescent="0.35">
      <c r="F8" s="737"/>
    </row>
    <row r="9" spans="2:39" x14ac:dyDescent="0.35">
      <c r="B9" s="44"/>
      <c r="C9" s="44"/>
      <c r="D9" s="743"/>
      <c r="E9" s="743"/>
      <c r="F9" s="743"/>
      <c r="G9" s="44"/>
      <c r="H9" s="44"/>
      <c r="I9" s="743"/>
      <c r="J9" s="44"/>
      <c r="K9" s="44"/>
      <c r="L9" s="44"/>
      <c r="M9" s="44"/>
      <c r="N9" s="44"/>
      <c r="O9" s="190"/>
    </row>
    <row r="10" spans="2:39" ht="21.75" x14ac:dyDescent="0.35">
      <c r="B10" s="17" t="s">
        <v>636</v>
      </c>
      <c r="C10" s="744"/>
      <c r="D10" s="744"/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919"/>
    </row>
    <row r="11" spans="2:39" x14ac:dyDescent="0.35">
      <c r="F11" s="737"/>
    </row>
    <row r="12" spans="2:39" customFormat="1" ht="18.75" collapsed="1" thickBot="1" x14ac:dyDescent="0.4">
      <c r="B12" s="9"/>
      <c r="O12" s="920"/>
      <c r="P12" s="920"/>
      <c r="Q12" s="920"/>
      <c r="R12" s="920"/>
      <c r="S12" s="920"/>
      <c r="T12" s="920"/>
      <c r="U12" s="920"/>
      <c r="V12" s="920"/>
      <c r="W12" s="920"/>
    </row>
    <row r="13" spans="2:39" ht="18.75" x14ac:dyDescent="0.35">
      <c r="B13" s="1036" t="s">
        <v>632</v>
      </c>
      <c r="C13" s="1037"/>
    </row>
    <row r="14" spans="2:39" ht="16.899999999999999" customHeight="1" x14ac:dyDescent="0.35">
      <c r="B14" s="923" t="s">
        <v>837</v>
      </c>
      <c r="C14" s="926" t="s">
        <v>842</v>
      </c>
    </row>
    <row r="15" spans="2:39" ht="16.899999999999999" customHeight="1" x14ac:dyDescent="0.35">
      <c r="B15" s="872" t="s">
        <v>626</v>
      </c>
      <c r="C15" s="924">
        <v>27078807</v>
      </c>
      <c r="G15"/>
      <c r="H15"/>
      <c r="I15"/>
      <c r="J15"/>
      <c r="K15"/>
      <c r="L15"/>
      <c r="M15"/>
      <c r="N15"/>
      <c r="O15" s="920"/>
    </row>
    <row r="16" spans="2:39" s="8" customFormat="1" ht="16.899999999999999" customHeight="1" x14ac:dyDescent="0.35">
      <c r="B16" s="872" t="s">
        <v>812</v>
      </c>
      <c r="C16" s="924">
        <v>5840854</v>
      </c>
      <c r="G16"/>
      <c r="H16"/>
      <c r="I16"/>
      <c r="J16"/>
      <c r="K16"/>
      <c r="L16"/>
      <c r="M16"/>
      <c r="N16"/>
      <c r="O16" s="920"/>
      <c r="P16" s="921"/>
      <c r="Q16" s="921"/>
      <c r="R16" s="921"/>
      <c r="S16" s="921"/>
      <c r="T16" s="921"/>
      <c r="U16" s="921"/>
      <c r="V16" s="921"/>
      <c r="W16" s="921"/>
    </row>
    <row r="17" spans="2:39" x14ac:dyDescent="0.35">
      <c r="B17" s="872" t="s">
        <v>627</v>
      </c>
      <c r="C17" s="924">
        <v>57540</v>
      </c>
      <c r="G17"/>
      <c r="H17"/>
      <c r="I17"/>
      <c r="J17"/>
      <c r="K17"/>
      <c r="L17"/>
      <c r="M17"/>
      <c r="N17"/>
      <c r="O17" s="920"/>
    </row>
    <row r="18" spans="2:39" x14ac:dyDescent="0.35">
      <c r="B18" s="872" t="s">
        <v>628</v>
      </c>
      <c r="C18" s="924">
        <v>4634796</v>
      </c>
      <c r="F18"/>
      <c r="G18"/>
      <c r="H18"/>
      <c r="I18"/>
      <c r="J18"/>
      <c r="K18"/>
      <c r="L18"/>
      <c r="M18"/>
      <c r="N18"/>
      <c r="O18" s="920"/>
    </row>
    <row r="19" spans="2:39" x14ac:dyDescent="0.35">
      <c r="B19" s="872" t="s">
        <v>629</v>
      </c>
      <c r="C19" s="924">
        <v>9895067</v>
      </c>
      <c r="D19"/>
      <c r="E19"/>
      <c r="F19"/>
      <c r="G19"/>
      <c r="H19"/>
      <c r="I19"/>
      <c r="J19"/>
      <c r="K19"/>
      <c r="L19"/>
      <c r="M19"/>
      <c r="N19"/>
      <c r="O19" s="920"/>
    </row>
    <row r="20" spans="2:39" x14ac:dyDescent="0.35">
      <c r="B20" s="872" t="s">
        <v>817</v>
      </c>
      <c r="C20" s="924">
        <v>15720073</v>
      </c>
      <c r="D20"/>
      <c r="E20"/>
      <c r="F20"/>
      <c r="G20"/>
      <c r="H20"/>
      <c r="I20"/>
      <c r="J20"/>
      <c r="K20"/>
      <c r="L20"/>
      <c r="M20"/>
      <c r="N20"/>
      <c r="O20" s="920"/>
    </row>
    <row r="21" spans="2:39" x14ac:dyDescent="0.35">
      <c r="B21" s="872" t="s">
        <v>831</v>
      </c>
      <c r="C21" s="924">
        <v>1592545</v>
      </c>
      <c r="D21"/>
      <c r="E21"/>
      <c r="F21"/>
      <c r="G21"/>
      <c r="H21"/>
      <c r="I21"/>
      <c r="J21"/>
      <c r="K21"/>
      <c r="L21"/>
      <c r="M21"/>
      <c r="N21"/>
      <c r="O21" s="920"/>
    </row>
    <row r="22" spans="2:39" x14ac:dyDescent="0.35">
      <c r="B22" s="872" t="s">
        <v>625</v>
      </c>
      <c r="C22" s="924">
        <v>-10220068</v>
      </c>
      <c r="D22"/>
      <c r="I22"/>
      <c r="J22"/>
      <c r="K22"/>
      <c r="L22"/>
      <c r="M22"/>
      <c r="N22"/>
      <c r="O22" s="920"/>
    </row>
    <row r="23" spans="2:39" ht="18.75" thickBot="1" x14ac:dyDescent="0.4">
      <c r="B23" s="905" t="s">
        <v>630</v>
      </c>
      <c r="C23" s="931">
        <f>SUM(C15:C22)</f>
        <v>54599614</v>
      </c>
      <c r="D23"/>
      <c r="E23"/>
      <c r="F23"/>
      <c r="G23"/>
      <c r="H23"/>
      <c r="I23"/>
      <c r="J23"/>
      <c r="K23"/>
      <c r="L23"/>
      <c r="M23"/>
      <c r="N23"/>
      <c r="O23" s="920"/>
    </row>
    <row r="24" spans="2:39" x14ac:dyDescent="0.35">
      <c r="D24"/>
    </row>
    <row r="25" spans="2:39" s="50" customFormat="1" ht="15" collapsed="1" x14ac:dyDescent="0.25">
      <c r="D25"/>
      <c r="E25"/>
      <c r="F25"/>
      <c r="G25"/>
      <c r="H25"/>
      <c r="I25"/>
      <c r="J25"/>
      <c r="K25"/>
      <c r="L25"/>
      <c r="M25"/>
      <c r="N25"/>
      <c r="O25" s="920"/>
      <c r="P25" s="920"/>
      <c r="Q25" s="920"/>
      <c r="R25" s="920"/>
      <c r="S25" s="920"/>
      <c r="U25" s="51"/>
      <c r="V25" s="52"/>
      <c r="W25" s="52"/>
      <c r="X25" s="52"/>
      <c r="Y25" s="52"/>
      <c r="Z25" s="52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</row>
    <row r="26" spans="2:39" ht="21.75" x14ac:dyDescent="0.35">
      <c r="B26" s="17" t="s">
        <v>637</v>
      </c>
      <c r="C26" s="744"/>
      <c r="D26" s="744"/>
      <c r="E26" s="744"/>
      <c r="F26" s="744"/>
      <c r="G26" s="744"/>
      <c r="H26" s="744"/>
      <c r="I26" s="744"/>
      <c r="J26" s="744"/>
      <c r="K26" s="744"/>
      <c r="L26" s="744"/>
      <c r="M26" s="744"/>
      <c r="N26" s="744"/>
      <c r="O26" s="919"/>
      <c r="P26" s="920"/>
      <c r="Q26" s="920"/>
      <c r="R26" s="920"/>
      <c r="S26" s="920"/>
    </row>
    <row r="27" spans="2:39" x14ac:dyDescent="0.35">
      <c r="D27"/>
      <c r="E27"/>
      <c r="F27"/>
      <c r="G27"/>
      <c r="H27"/>
      <c r="I27"/>
      <c r="J27"/>
      <c r="K27"/>
      <c r="L27"/>
      <c r="M27"/>
      <c r="N27"/>
      <c r="O27" s="920"/>
      <c r="P27" s="920"/>
      <c r="Q27" s="920"/>
      <c r="R27" s="920"/>
      <c r="S27" s="920"/>
    </row>
    <row r="28" spans="2:39" s="8" customFormat="1" ht="18.75" thickBot="1" x14ac:dyDescent="0.4">
      <c r="D28"/>
      <c r="E28"/>
      <c r="F28"/>
      <c r="G28"/>
      <c r="H28"/>
      <c r="I28"/>
      <c r="J28"/>
      <c r="K28"/>
      <c r="L28"/>
      <c r="M28"/>
      <c r="N28"/>
      <c r="O28" s="920"/>
      <c r="P28" s="920"/>
      <c r="Q28" s="920"/>
      <c r="R28" s="920"/>
      <c r="S28" s="920"/>
      <c r="T28" s="921"/>
      <c r="U28" s="921"/>
      <c r="V28" s="921"/>
      <c r="W28" s="921"/>
    </row>
    <row r="29" spans="2:39" s="8" customFormat="1" ht="18.75" x14ac:dyDescent="0.35">
      <c r="B29" s="1036" t="s">
        <v>633</v>
      </c>
      <c r="C29" s="1037"/>
      <c r="D29"/>
      <c r="E29"/>
      <c r="F29"/>
      <c r="G29"/>
      <c r="H29"/>
      <c r="I29"/>
      <c r="J29"/>
      <c r="K29"/>
      <c r="L29"/>
      <c r="M29"/>
      <c r="N29"/>
      <c r="O29" s="920"/>
      <c r="P29" s="920"/>
      <c r="Q29" s="920"/>
      <c r="R29" s="920"/>
      <c r="S29" s="920"/>
      <c r="T29" s="921"/>
      <c r="U29" s="921"/>
      <c r="V29" s="921"/>
      <c r="W29" s="921"/>
    </row>
    <row r="30" spans="2:39" ht="18.75" x14ac:dyDescent="0.35">
      <c r="B30" s="923" t="s">
        <v>837</v>
      </c>
      <c r="C30" s="926" t="s">
        <v>867</v>
      </c>
      <c r="D30"/>
      <c r="E30"/>
      <c r="F30"/>
      <c r="G30"/>
      <c r="H30"/>
      <c r="I30"/>
      <c r="J30"/>
      <c r="K30"/>
      <c r="L30"/>
      <c r="M30"/>
      <c r="N30"/>
      <c r="O30" s="920"/>
      <c r="P30" s="920"/>
      <c r="Q30" s="920"/>
      <c r="R30" s="920"/>
      <c r="S30" s="920"/>
    </row>
    <row r="31" spans="2:39" x14ac:dyDescent="0.35">
      <c r="B31" s="927" t="s">
        <v>169</v>
      </c>
      <c r="C31" s="924">
        <v>13870403.436144015</v>
      </c>
      <c r="D31"/>
      <c r="E31"/>
      <c r="F31"/>
      <c r="G31"/>
      <c r="H31"/>
      <c r="I31"/>
      <c r="J31"/>
      <c r="K31"/>
      <c r="L31"/>
      <c r="M31"/>
      <c r="N31"/>
      <c r="O31" s="920"/>
      <c r="P31" s="920"/>
      <c r="Q31" s="920"/>
      <c r="R31" s="920"/>
      <c r="S31" s="920"/>
    </row>
    <row r="32" spans="2:39" ht="36" x14ac:dyDescent="0.35">
      <c r="B32" s="928" t="s">
        <v>631</v>
      </c>
      <c r="C32" s="930">
        <f>C41*('2.3 TR 2021'!E20/100)</f>
        <v>32729704.834726688</v>
      </c>
      <c r="D32"/>
      <c r="E32"/>
      <c r="F32"/>
      <c r="G32"/>
      <c r="H32"/>
      <c r="I32"/>
      <c r="J32"/>
      <c r="K32"/>
      <c r="L32"/>
      <c r="M32"/>
      <c r="N32"/>
      <c r="O32" s="920"/>
      <c r="P32" s="920"/>
      <c r="Q32" s="920"/>
      <c r="R32" s="920"/>
      <c r="S32" s="920"/>
    </row>
    <row r="33" spans="2:39" x14ac:dyDescent="0.35">
      <c r="B33" s="929" t="s">
        <v>813</v>
      </c>
      <c r="C33" s="924">
        <v>8422846</v>
      </c>
      <c r="D33"/>
      <c r="E33"/>
      <c r="F33"/>
      <c r="G33"/>
      <c r="H33"/>
      <c r="I33"/>
      <c r="J33"/>
      <c r="K33"/>
      <c r="L33"/>
      <c r="M33"/>
      <c r="N33"/>
      <c r="O33" s="920"/>
      <c r="P33" s="920"/>
      <c r="Q33" s="920"/>
      <c r="R33" s="920"/>
      <c r="S33" s="920"/>
    </row>
    <row r="34" spans="2:39" ht="18.75" thickBot="1" x14ac:dyDescent="0.4">
      <c r="B34" s="905" t="s">
        <v>630</v>
      </c>
      <c r="C34" s="931">
        <f>SUM(C31:C33)</f>
        <v>55022954.2708707</v>
      </c>
      <c r="D34"/>
      <c r="E34"/>
      <c r="F34"/>
      <c r="G34"/>
      <c r="H34"/>
      <c r="I34"/>
      <c r="J34"/>
      <c r="K34"/>
      <c r="L34"/>
      <c r="M34"/>
      <c r="N34"/>
      <c r="O34" s="920"/>
      <c r="P34" s="920"/>
      <c r="Q34" s="920"/>
      <c r="R34" s="920"/>
      <c r="S34" s="920"/>
    </row>
    <row r="35" spans="2:39" x14ac:dyDescent="0.35">
      <c r="C35"/>
      <c r="D35"/>
      <c r="E35"/>
      <c r="F35"/>
      <c r="G35"/>
      <c r="H35"/>
      <c r="I35"/>
      <c r="J35"/>
      <c r="K35"/>
      <c r="L35"/>
      <c r="M35"/>
      <c r="N35"/>
      <c r="O35" s="920"/>
      <c r="P35" s="920"/>
      <c r="Q35" s="920"/>
      <c r="R35" s="920"/>
      <c r="S35" s="920"/>
    </row>
    <row r="36" spans="2:39" x14ac:dyDescent="0.35">
      <c r="C36"/>
      <c r="D36"/>
      <c r="E36"/>
      <c r="F36"/>
      <c r="G36"/>
      <c r="H36"/>
      <c r="I36"/>
      <c r="J36"/>
      <c r="K36"/>
      <c r="L36"/>
      <c r="M36"/>
      <c r="N36"/>
      <c r="O36" s="920"/>
      <c r="P36" s="920"/>
      <c r="Q36" s="920"/>
      <c r="R36" s="920"/>
      <c r="S36" s="920"/>
    </row>
    <row r="37" spans="2:39" ht="21.75" x14ac:dyDescent="0.35">
      <c r="B37" s="901" t="s">
        <v>638</v>
      </c>
      <c r="C37" s="901"/>
      <c r="D37" s="901"/>
      <c r="E37" s="901"/>
      <c r="F37" s="901"/>
      <c r="G37" s="901"/>
      <c r="H37" s="901"/>
      <c r="I37" s="901"/>
      <c r="J37" s="901"/>
      <c r="K37" s="901"/>
      <c r="L37" s="901"/>
      <c r="M37" s="901"/>
      <c r="N37" s="901"/>
      <c r="O37" s="918"/>
      <c r="P37" s="918"/>
      <c r="Q37" s="920"/>
      <c r="R37" s="920"/>
      <c r="S37" s="920"/>
    </row>
    <row r="38" spans="2:39" x14ac:dyDescent="0.35">
      <c r="C38"/>
      <c r="D38"/>
      <c r="E38"/>
      <c r="F38"/>
      <c r="G38"/>
      <c r="H38"/>
      <c r="I38"/>
      <c r="J38"/>
      <c r="K38"/>
      <c r="L38"/>
      <c r="M38"/>
      <c r="N38"/>
      <c r="O38" s="920"/>
      <c r="P38" s="920"/>
      <c r="Q38" s="920"/>
      <c r="R38" s="920"/>
      <c r="S38" s="920"/>
    </row>
    <row r="39" spans="2:39" ht="18.75" thickBot="1" x14ac:dyDescent="0.4">
      <c r="C39" s="742"/>
      <c r="D39"/>
      <c r="E39"/>
      <c r="F39"/>
      <c r="G39"/>
      <c r="H39"/>
      <c r="I39"/>
      <c r="J39"/>
      <c r="K39"/>
      <c r="L39"/>
      <c r="M39"/>
      <c r="N39"/>
      <c r="O39" s="920"/>
      <c r="P39" s="920"/>
      <c r="Q39" s="920"/>
      <c r="R39" s="920"/>
      <c r="S39" s="920"/>
    </row>
    <row r="40" spans="2:39" x14ac:dyDescent="0.35">
      <c r="B40" s="899" t="s">
        <v>837</v>
      </c>
      <c r="C40" s="900" t="s">
        <v>859</v>
      </c>
      <c r="D40"/>
      <c r="E40"/>
      <c r="F40"/>
      <c r="G40"/>
      <c r="H40"/>
      <c r="I40"/>
      <c r="J40"/>
      <c r="K40"/>
      <c r="L40"/>
      <c r="M40"/>
      <c r="N40"/>
      <c r="O40" s="920"/>
      <c r="P40" s="920"/>
      <c r="Q40" s="920"/>
      <c r="R40" s="920"/>
      <c r="S40" s="920"/>
    </row>
    <row r="41" spans="2:39" x14ac:dyDescent="0.35">
      <c r="B41" s="927" t="s">
        <v>840</v>
      </c>
      <c r="C41" s="924">
        <f>'2.5 Aportaciones'!C17/1000</f>
        <v>389368113.00272703</v>
      </c>
      <c r="D41"/>
      <c r="E41"/>
      <c r="F41"/>
      <c r="G41"/>
      <c r="H41"/>
      <c r="I41"/>
      <c r="J41"/>
      <c r="K41"/>
      <c r="L41"/>
      <c r="M41"/>
      <c r="N41"/>
      <c r="O41" s="920"/>
      <c r="P41" s="920"/>
      <c r="Q41" s="920"/>
      <c r="R41" s="920"/>
      <c r="S41" s="920"/>
    </row>
    <row r="42" spans="2:39" ht="18.75" thickBot="1" x14ac:dyDescent="0.4">
      <c r="B42" s="932" t="s">
        <v>841</v>
      </c>
      <c r="C42" s="925">
        <f>'2.5 Aportaciones'!F17/1000</f>
        <v>13870403.436144015</v>
      </c>
      <c r="D42"/>
      <c r="F42"/>
      <c r="G42"/>
      <c r="H42"/>
      <c r="I42"/>
      <c r="J42"/>
      <c r="K42"/>
      <c r="L42"/>
      <c r="M42"/>
      <c r="N42"/>
      <c r="O42" s="920"/>
      <c r="P42" s="920"/>
      <c r="Q42" s="920"/>
      <c r="R42" s="920"/>
      <c r="S42" s="920"/>
    </row>
    <row r="43" spans="2:39" s="50" customFormat="1" ht="15" collapsed="1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 s="920"/>
      <c r="P43" s="920"/>
      <c r="Q43" s="920"/>
      <c r="R43" s="920"/>
      <c r="S43" s="920"/>
      <c r="U43" s="51"/>
      <c r="V43" s="52"/>
      <c r="W43" s="52"/>
      <c r="X43" s="52"/>
      <c r="Y43" s="52"/>
      <c r="Z43" s="52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</row>
    <row r="44" spans="2:39" s="50" customFormat="1" ht="15.75" thickBot="1" x14ac:dyDescent="0.3">
      <c r="B44"/>
      <c r="C44"/>
      <c r="D44"/>
      <c r="E44"/>
      <c r="F44"/>
      <c r="G44"/>
      <c r="H44"/>
      <c r="I44"/>
      <c r="J44"/>
      <c r="K44"/>
      <c r="L44"/>
      <c r="M44"/>
      <c r="N44"/>
      <c r="O44" s="920"/>
      <c r="P44" s="920"/>
      <c r="Q44" s="920"/>
      <c r="R44" s="920"/>
      <c r="S44" s="920"/>
      <c r="U44" s="51"/>
      <c r="V44" s="52"/>
      <c r="W44" s="52"/>
      <c r="X44" s="52"/>
      <c r="Y44" s="52"/>
      <c r="Z44" s="52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</row>
    <row r="45" spans="2:39" s="50" customFormat="1" x14ac:dyDescent="0.35">
      <c r="B45" s="899" t="s">
        <v>837</v>
      </c>
      <c r="C45" s="900" t="s">
        <v>860</v>
      </c>
      <c r="D45"/>
      <c r="E45"/>
      <c r="F45"/>
      <c r="G45"/>
      <c r="H45"/>
      <c r="I45"/>
      <c r="J45"/>
      <c r="K45"/>
      <c r="L45"/>
      <c r="M45"/>
      <c r="N45"/>
      <c r="O45" s="920"/>
      <c r="P45" s="920"/>
      <c r="Q45" s="920"/>
      <c r="R45" s="920"/>
      <c r="S45" s="920"/>
      <c r="U45" s="51"/>
      <c r="V45" s="52"/>
      <c r="W45" s="52"/>
      <c r="X45" s="52"/>
      <c r="Y45" s="52"/>
      <c r="Z45" s="52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</row>
    <row r="46" spans="2:39" s="50" customFormat="1" x14ac:dyDescent="0.35">
      <c r="B46" s="869" t="s">
        <v>838</v>
      </c>
      <c r="C46" s="933">
        <v>11920068</v>
      </c>
      <c r="D46"/>
      <c r="E46"/>
      <c r="F46"/>
      <c r="G46"/>
      <c r="H46"/>
      <c r="I46"/>
      <c r="J46"/>
      <c r="K46"/>
      <c r="L46"/>
      <c r="M46"/>
      <c r="N46"/>
      <c r="O46" s="920"/>
      <c r="P46" s="920"/>
      <c r="Q46" s="920"/>
      <c r="R46" s="920"/>
      <c r="S46" s="920"/>
      <c r="U46" s="51"/>
      <c r="V46" s="52"/>
      <c r="W46" s="52"/>
      <c r="X46" s="52"/>
      <c r="Y46" s="52"/>
      <c r="Z46" s="52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</row>
    <row r="47" spans="2:39" s="50" customFormat="1" x14ac:dyDescent="0.35">
      <c r="B47" s="869" t="s">
        <v>839</v>
      </c>
      <c r="C47" s="934">
        <v>1700000</v>
      </c>
      <c r="D47"/>
      <c r="E47"/>
      <c r="F47"/>
      <c r="G47"/>
      <c r="H47"/>
      <c r="I47"/>
      <c r="J47"/>
      <c r="K47"/>
      <c r="L47"/>
      <c r="M47"/>
      <c r="N47"/>
      <c r="O47" s="920"/>
      <c r="P47" s="920"/>
      <c r="Q47" s="920"/>
      <c r="R47" s="920"/>
      <c r="S47" s="920"/>
      <c r="U47" s="51"/>
      <c r="V47" s="52"/>
      <c r="W47" s="52"/>
      <c r="X47" s="52"/>
      <c r="Y47" s="52"/>
      <c r="Z47" s="52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</row>
    <row r="48" spans="2:39" s="50" customFormat="1" ht="18.75" thickBot="1" x14ac:dyDescent="0.3">
      <c r="B48" s="905" t="s">
        <v>354</v>
      </c>
      <c r="C48" s="931">
        <f>C46-C47</f>
        <v>10220068</v>
      </c>
      <c r="D48"/>
      <c r="E48"/>
      <c r="F48"/>
      <c r="G48"/>
      <c r="H48"/>
      <c r="I48"/>
      <c r="J48"/>
      <c r="K48"/>
      <c r="L48"/>
      <c r="M48"/>
      <c r="N48"/>
      <c r="O48" s="920"/>
      <c r="P48" s="920"/>
      <c r="Q48" s="920"/>
      <c r="R48" s="920"/>
      <c r="S48" s="920"/>
      <c r="U48" s="51"/>
      <c r="V48" s="52"/>
      <c r="W48" s="52"/>
      <c r="X48" s="52"/>
      <c r="Y48" s="52"/>
      <c r="Z48" s="52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</row>
    <row r="49" spans="2:39" s="50" customFormat="1" ht="15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 s="920"/>
      <c r="P49" s="920"/>
      <c r="Q49" s="920"/>
      <c r="R49" s="920"/>
      <c r="S49" s="920"/>
      <c r="U49" s="51"/>
      <c r="V49" s="52"/>
      <c r="W49" s="52"/>
      <c r="X49" s="52"/>
      <c r="Y49" s="52"/>
      <c r="Z49" s="52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</row>
    <row r="50" spans="2:39" hidden="1" x14ac:dyDescent="0.35">
      <c r="B50"/>
      <c r="C50"/>
      <c r="D50"/>
      <c r="E50"/>
      <c r="F50"/>
      <c r="G50"/>
      <c r="H50"/>
      <c r="I50"/>
      <c r="J50"/>
      <c r="K50"/>
      <c r="L50"/>
      <c r="M50"/>
      <c r="N50"/>
      <c r="O50" s="920"/>
      <c r="P50" s="920"/>
      <c r="Q50" s="920"/>
      <c r="R50" s="920"/>
      <c r="S50" s="920"/>
    </row>
    <row r="51" spans="2:39" hidden="1" x14ac:dyDescent="0.35">
      <c r="B51"/>
      <c r="C51"/>
      <c r="D51"/>
      <c r="E51"/>
      <c r="F51"/>
      <c r="G51"/>
      <c r="H51"/>
      <c r="I51"/>
      <c r="J51"/>
      <c r="K51"/>
      <c r="L51"/>
      <c r="M51"/>
      <c r="N51"/>
      <c r="O51" s="920"/>
      <c r="P51" s="920"/>
      <c r="Q51" s="920"/>
      <c r="R51" s="920"/>
      <c r="S51" s="920"/>
    </row>
    <row r="52" spans="2:39" hidden="1" x14ac:dyDescent="0.35">
      <c r="B52" s="705"/>
      <c r="C52"/>
      <c r="D52"/>
      <c r="E52"/>
      <c r="F52"/>
      <c r="G52"/>
      <c r="H52"/>
      <c r="I52"/>
      <c r="J52"/>
      <c r="K52"/>
      <c r="L52"/>
      <c r="M52"/>
      <c r="N52"/>
      <c r="O52" s="920"/>
      <c r="P52" s="920"/>
      <c r="Q52" s="920"/>
      <c r="R52" s="920"/>
      <c r="S52" s="920"/>
    </row>
    <row r="53" spans="2:39" ht="16.899999999999999" hidden="1" customHeight="1" x14ac:dyDescent="0.35">
      <c r="B53" s="916"/>
      <c r="C53"/>
      <c r="D53"/>
      <c r="E53"/>
      <c r="F53"/>
      <c r="G53"/>
      <c r="H53"/>
      <c r="I53"/>
      <c r="J53"/>
      <c r="K53"/>
      <c r="L53"/>
      <c r="M53"/>
      <c r="N53"/>
      <c r="O53" s="920"/>
      <c r="P53" s="920"/>
      <c r="Q53" s="920"/>
      <c r="R53" s="920"/>
      <c r="S53" s="920"/>
    </row>
    <row r="54" spans="2:39" hidden="1" x14ac:dyDescent="0.35">
      <c r="B54" s="916"/>
      <c r="C54"/>
      <c r="D54"/>
      <c r="E54"/>
      <c r="F54"/>
      <c r="G54"/>
      <c r="H54"/>
      <c r="I54"/>
      <c r="J54"/>
      <c r="K54"/>
      <c r="L54"/>
      <c r="M54"/>
      <c r="N54"/>
      <c r="O54" s="920"/>
      <c r="P54" s="920"/>
      <c r="Q54" s="920"/>
      <c r="R54" s="920"/>
      <c r="S54" s="920"/>
    </row>
    <row r="55" spans="2:39" s="8" customFormat="1" hidden="1" x14ac:dyDescent="0.35">
      <c r="D55"/>
      <c r="E55"/>
      <c r="F55"/>
      <c r="G55"/>
      <c r="H55"/>
      <c r="I55"/>
      <c r="J55"/>
      <c r="K55"/>
      <c r="L55"/>
      <c r="M55"/>
      <c r="N55"/>
      <c r="O55" s="920"/>
      <c r="P55" s="920"/>
      <c r="Q55" s="920"/>
      <c r="R55" s="920"/>
      <c r="S55" s="920"/>
      <c r="T55" s="921"/>
      <c r="U55" s="921"/>
      <c r="V55" s="921"/>
      <c r="W55" s="921"/>
    </row>
    <row r="56" spans="2:39" hidden="1" x14ac:dyDescent="0.35">
      <c r="D56"/>
      <c r="E56"/>
      <c r="F56"/>
      <c r="G56"/>
      <c r="H56"/>
      <c r="I56"/>
      <c r="J56"/>
      <c r="K56"/>
      <c r="L56"/>
      <c r="M56"/>
      <c r="N56"/>
      <c r="O56" s="920"/>
      <c r="P56" s="920"/>
      <c r="Q56" s="920"/>
      <c r="R56" s="920"/>
      <c r="S56" s="920"/>
    </row>
    <row r="57" spans="2:39" hidden="1" x14ac:dyDescent="0.35">
      <c r="D57"/>
      <c r="E57"/>
      <c r="F57"/>
      <c r="G57"/>
      <c r="H57"/>
      <c r="I57"/>
      <c r="J57"/>
      <c r="K57"/>
      <c r="L57"/>
      <c r="M57"/>
      <c r="N57"/>
      <c r="O57" s="920"/>
      <c r="P57" s="920"/>
      <c r="Q57" s="920"/>
      <c r="R57" s="920"/>
      <c r="S57" s="920"/>
    </row>
    <row r="58" spans="2:39" hidden="1" x14ac:dyDescent="0.35">
      <c r="B58" s="8"/>
      <c r="D58"/>
      <c r="E58"/>
      <c r="F58"/>
      <c r="G58"/>
      <c r="H58"/>
      <c r="I58"/>
      <c r="J58"/>
      <c r="K58"/>
      <c r="L58"/>
      <c r="M58"/>
      <c r="N58"/>
      <c r="O58" s="920"/>
      <c r="P58" s="920"/>
      <c r="Q58" s="920"/>
      <c r="R58" s="920"/>
      <c r="S58" s="920"/>
    </row>
    <row r="59" spans="2:39" hidden="1" x14ac:dyDescent="0.35">
      <c r="C59" s="935"/>
      <c r="D59"/>
      <c r="E59"/>
      <c r="F59"/>
      <c r="G59"/>
      <c r="H59"/>
      <c r="I59"/>
      <c r="J59"/>
      <c r="K59"/>
      <c r="L59"/>
      <c r="M59"/>
      <c r="N59"/>
      <c r="O59" s="920"/>
      <c r="P59" s="920"/>
      <c r="Q59" s="920"/>
      <c r="R59" s="920"/>
      <c r="S59" s="920"/>
    </row>
    <row r="60" spans="2:39" hidden="1" x14ac:dyDescent="0.35">
      <c r="C60" s="935"/>
      <c r="D60"/>
      <c r="E60"/>
      <c r="F60"/>
      <c r="G60"/>
      <c r="H60"/>
      <c r="I60"/>
      <c r="J60"/>
      <c r="K60"/>
      <c r="L60"/>
      <c r="M60"/>
      <c r="N60"/>
      <c r="O60" s="920"/>
      <c r="P60" s="920"/>
      <c r="Q60" s="920"/>
      <c r="R60" s="920"/>
      <c r="S60" s="920"/>
    </row>
    <row r="61" spans="2:39" hidden="1" x14ac:dyDescent="0.35">
      <c r="C61" s="935"/>
      <c r="D61"/>
      <c r="E61"/>
      <c r="F61"/>
      <c r="G61"/>
      <c r="H61"/>
      <c r="I61"/>
      <c r="J61"/>
      <c r="K61"/>
      <c r="L61"/>
      <c r="M61"/>
      <c r="N61"/>
      <c r="O61" s="920"/>
      <c r="P61" s="920"/>
      <c r="Q61" s="920"/>
      <c r="R61" s="920"/>
      <c r="S61" s="920"/>
    </row>
    <row r="62" spans="2:39" hidden="1" x14ac:dyDescent="0.35">
      <c r="C62" s="935"/>
      <c r="D62"/>
      <c r="E62"/>
      <c r="F62"/>
      <c r="G62"/>
      <c r="H62"/>
      <c r="I62"/>
      <c r="J62"/>
      <c r="K62"/>
      <c r="L62"/>
      <c r="M62"/>
      <c r="N62"/>
      <c r="O62" s="920"/>
      <c r="P62" s="920"/>
      <c r="Q62" s="920"/>
      <c r="R62" s="920"/>
      <c r="S62" s="920"/>
    </row>
    <row r="63" spans="2:39" hidden="1" x14ac:dyDescent="0.35">
      <c r="C63" s="935"/>
      <c r="D63"/>
      <c r="E63"/>
      <c r="F63"/>
      <c r="G63"/>
      <c r="H63"/>
      <c r="I63"/>
      <c r="J63"/>
      <c r="K63"/>
      <c r="L63"/>
      <c r="M63"/>
      <c r="N63"/>
      <c r="O63" s="920"/>
      <c r="P63" s="920"/>
      <c r="Q63" s="920"/>
      <c r="R63" s="920"/>
      <c r="S63" s="920"/>
    </row>
    <row r="64" spans="2:39" hidden="1" x14ac:dyDescent="0.35">
      <c r="C64" s="935"/>
      <c r="D64"/>
      <c r="E64"/>
      <c r="F64"/>
      <c r="G64"/>
      <c r="H64"/>
      <c r="I64"/>
      <c r="J64"/>
      <c r="K64"/>
      <c r="L64"/>
      <c r="M64"/>
      <c r="N64"/>
      <c r="O64" s="920"/>
      <c r="P64" s="920"/>
      <c r="Q64" s="920"/>
      <c r="R64" s="920"/>
      <c r="S64" s="920"/>
    </row>
    <row r="65" spans="2:19" hidden="1" x14ac:dyDescent="0.35">
      <c r="C65" s="935"/>
      <c r="D65"/>
      <c r="E65"/>
      <c r="F65"/>
      <c r="G65"/>
      <c r="H65"/>
      <c r="I65"/>
      <c r="J65"/>
      <c r="K65"/>
      <c r="L65"/>
      <c r="M65"/>
      <c r="N65"/>
      <c r="O65" s="920"/>
      <c r="P65" s="920"/>
      <c r="Q65" s="920"/>
      <c r="R65" s="920"/>
      <c r="S65" s="920"/>
    </row>
    <row r="66" spans="2:19" hidden="1" x14ac:dyDescent="0.35">
      <c r="C66" s="935"/>
      <c r="D66"/>
      <c r="E66"/>
      <c r="F66"/>
      <c r="G66"/>
      <c r="H66"/>
      <c r="I66"/>
      <c r="J66"/>
      <c r="K66"/>
      <c r="L66"/>
      <c r="M66"/>
      <c r="N66"/>
      <c r="O66" s="920"/>
      <c r="P66" s="920"/>
      <c r="Q66" s="920"/>
      <c r="R66" s="920"/>
      <c r="S66" s="920"/>
    </row>
    <row r="67" spans="2:19" hidden="1" x14ac:dyDescent="0.35">
      <c r="C67" s="935"/>
      <c r="D67"/>
      <c r="E67"/>
      <c r="F67"/>
      <c r="G67"/>
      <c r="H67"/>
      <c r="I67"/>
      <c r="J67"/>
      <c r="K67"/>
      <c r="L67"/>
      <c r="M67"/>
      <c r="N67"/>
      <c r="O67" s="920"/>
      <c r="P67" s="920"/>
      <c r="Q67" s="920"/>
      <c r="R67" s="920"/>
      <c r="S67" s="920"/>
    </row>
    <row r="68" spans="2:19" hidden="1" x14ac:dyDescent="0.35">
      <c r="C68" s="935"/>
      <c r="D68"/>
      <c r="E68"/>
      <c r="F68"/>
      <c r="G68"/>
      <c r="H68"/>
      <c r="I68"/>
      <c r="J68"/>
      <c r="K68"/>
      <c r="L68"/>
      <c r="M68"/>
      <c r="N68"/>
      <c r="O68" s="920"/>
      <c r="P68" s="920"/>
      <c r="Q68" s="920"/>
      <c r="R68" s="920"/>
      <c r="S68" s="920"/>
    </row>
    <row r="69" spans="2:19" hidden="1" x14ac:dyDescent="0.35">
      <c r="B69" s="8"/>
      <c r="C69" s="936"/>
      <c r="D69"/>
      <c r="E69"/>
      <c r="F69"/>
      <c r="G69"/>
      <c r="H69"/>
      <c r="I69"/>
      <c r="J69"/>
      <c r="K69"/>
      <c r="L69"/>
      <c r="M69"/>
      <c r="N69"/>
      <c r="O69" s="920"/>
      <c r="P69" s="920"/>
      <c r="Q69" s="920"/>
      <c r="R69" s="920"/>
      <c r="S69" s="920"/>
    </row>
    <row r="70" spans="2:19" hidden="1" x14ac:dyDescent="0.35">
      <c r="C70" s="936"/>
      <c r="D70"/>
      <c r="E70"/>
      <c r="F70"/>
      <c r="G70"/>
      <c r="H70"/>
      <c r="I70"/>
      <c r="J70"/>
      <c r="K70"/>
      <c r="L70"/>
      <c r="M70"/>
      <c r="N70"/>
      <c r="O70" s="920"/>
      <c r="P70" s="920"/>
      <c r="Q70" s="920"/>
      <c r="R70" s="920"/>
      <c r="S70" s="920"/>
    </row>
    <row r="71" spans="2:19" hidden="1" x14ac:dyDescent="0.35">
      <c r="C71" s="935"/>
      <c r="D71"/>
      <c r="E71"/>
      <c r="F71"/>
      <c r="G71"/>
      <c r="H71"/>
      <c r="I71"/>
      <c r="J71"/>
      <c r="K71"/>
      <c r="L71"/>
      <c r="M71"/>
      <c r="N71"/>
      <c r="O71" s="920"/>
      <c r="P71" s="920"/>
      <c r="Q71" s="920"/>
      <c r="R71" s="920"/>
      <c r="S71" s="920"/>
    </row>
    <row r="72" spans="2:19" hidden="1" x14ac:dyDescent="0.35">
      <c r="C72" s="935"/>
      <c r="D72"/>
      <c r="E72"/>
      <c r="F72"/>
      <c r="G72"/>
      <c r="H72"/>
      <c r="I72"/>
      <c r="J72"/>
      <c r="K72"/>
      <c r="L72"/>
      <c r="M72"/>
      <c r="N72"/>
      <c r="O72" s="920"/>
      <c r="P72" s="920"/>
      <c r="Q72" s="920"/>
      <c r="R72" s="920"/>
      <c r="S72" s="920"/>
    </row>
    <row r="73" spans="2:19" hidden="1" x14ac:dyDescent="0.35">
      <c r="C73" s="935"/>
      <c r="D73"/>
      <c r="E73"/>
      <c r="F73"/>
      <c r="G73"/>
      <c r="H73"/>
      <c r="I73"/>
      <c r="J73"/>
      <c r="K73"/>
      <c r="L73"/>
      <c r="M73"/>
      <c r="N73"/>
      <c r="O73" s="920"/>
      <c r="P73" s="920"/>
      <c r="Q73" s="920"/>
      <c r="R73" s="920"/>
      <c r="S73" s="920"/>
    </row>
    <row r="74" spans="2:19" hidden="1" x14ac:dyDescent="0.35">
      <c r="B74"/>
      <c r="C74" s="936"/>
      <c r="D74"/>
      <c r="E74"/>
      <c r="F74"/>
      <c r="G74"/>
      <c r="H74"/>
      <c r="I74"/>
      <c r="J74"/>
      <c r="K74"/>
      <c r="L74"/>
      <c r="M74"/>
      <c r="N74"/>
      <c r="O74" s="920"/>
      <c r="P74" s="920"/>
      <c r="Q74" s="920"/>
      <c r="R74" s="920"/>
      <c r="S74" s="920"/>
    </row>
    <row r="75" spans="2:19" hidden="1" x14ac:dyDescent="0.35">
      <c r="C75" s="937"/>
      <c r="D75"/>
      <c r="E75"/>
      <c r="F75"/>
      <c r="G75"/>
      <c r="H75"/>
      <c r="I75"/>
      <c r="J75"/>
      <c r="K75"/>
      <c r="L75"/>
      <c r="M75"/>
      <c r="N75"/>
      <c r="O75" s="920"/>
      <c r="P75" s="920"/>
      <c r="Q75" s="920"/>
      <c r="R75" s="920"/>
      <c r="S75" s="920"/>
    </row>
    <row r="76" spans="2:19" hidden="1" x14ac:dyDescent="0.35">
      <c r="C76" s="937"/>
      <c r="D76"/>
      <c r="E76"/>
      <c r="F76"/>
      <c r="G76"/>
      <c r="H76"/>
      <c r="I76"/>
      <c r="J76"/>
      <c r="K76"/>
      <c r="L76"/>
      <c r="M76"/>
      <c r="N76"/>
      <c r="O76" s="920"/>
      <c r="P76" s="920"/>
      <c r="Q76" s="920"/>
      <c r="R76" s="920"/>
      <c r="S76" s="920"/>
    </row>
    <row r="77" spans="2:19" hidden="1" x14ac:dyDescent="0.35">
      <c r="C77" s="935"/>
      <c r="D77"/>
      <c r="E77"/>
      <c r="F77"/>
      <c r="G77"/>
      <c r="H77"/>
      <c r="I77"/>
      <c r="J77"/>
      <c r="K77"/>
      <c r="L77"/>
      <c r="M77"/>
      <c r="N77"/>
      <c r="O77" s="920"/>
      <c r="P77" s="920"/>
      <c r="Q77" s="920"/>
      <c r="R77" s="920"/>
      <c r="S77" s="920"/>
    </row>
    <row r="78" spans="2:19" hidden="1" x14ac:dyDescent="0.35">
      <c r="C78" s="741"/>
      <c r="D78"/>
      <c r="E78"/>
      <c r="F78"/>
      <c r="G78"/>
      <c r="H78"/>
      <c r="I78"/>
      <c r="J78"/>
      <c r="K78"/>
      <c r="L78"/>
      <c r="M78"/>
      <c r="N78"/>
      <c r="O78" s="920"/>
      <c r="P78" s="920"/>
      <c r="Q78" s="920"/>
      <c r="R78" s="920"/>
      <c r="S78" s="920"/>
    </row>
    <row r="79" spans="2:19" hidden="1" x14ac:dyDescent="0.35">
      <c r="C79" s="741"/>
      <c r="D79"/>
      <c r="E79"/>
      <c r="F79"/>
      <c r="G79"/>
      <c r="H79"/>
      <c r="I79"/>
      <c r="J79"/>
      <c r="K79"/>
      <c r="L79"/>
      <c r="M79"/>
      <c r="N79"/>
      <c r="O79" s="920"/>
      <c r="P79" s="920"/>
      <c r="Q79" s="920"/>
      <c r="R79" s="920"/>
      <c r="S79" s="920"/>
    </row>
    <row r="80" spans="2:19" hidden="1" x14ac:dyDescent="0.35">
      <c r="B80"/>
      <c r="C80"/>
      <c r="D80"/>
      <c r="E80"/>
      <c r="F80"/>
      <c r="G80"/>
      <c r="H80"/>
      <c r="I80"/>
      <c r="J80"/>
      <c r="K80"/>
      <c r="L80"/>
      <c r="M80"/>
      <c r="N80"/>
      <c r="O80" s="920"/>
      <c r="P80" s="920"/>
      <c r="Q80" s="920"/>
      <c r="R80" s="920"/>
      <c r="S80" s="920"/>
    </row>
    <row r="81" spans="2:39" hidden="1" x14ac:dyDescent="0.35">
      <c r="B81"/>
      <c r="C81"/>
      <c r="D81"/>
      <c r="E81"/>
      <c r="F81"/>
      <c r="G81"/>
      <c r="H81"/>
      <c r="I81"/>
      <c r="J81"/>
      <c r="K81"/>
      <c r="L81"/>
      <c r="M81"/>
      <c r="N81"/>
      <c r="O81" s="920"/>
      <c r="P81" s="920"/>
      <c r="Q81" s="920"/>
      <c r="R81" s="920"/>
      <c r="S81" s="920"/>
    </row>
    <row r="82" spans="2:39" hidden="1" x14ac:dyDescent="0.35">
      <c r="B82"/>
      <c r="C82"/>
      <c r="D82"/>
      <c r="E82"/>
      <c r="F82"/>
      <c r="G82"/>
      <c r="H82"/>
      <c r="I82"/>
      <c r="J82"/>
      <c r="K82"/>
      <c r="L82"/>
      <c r="M82"/>
      <c r="N82"/>
      <c r="O82" s="920"/>
      <c r="P82" s="920"/>
      <c r="Q82" s="920"/>
      <c r="R82" s="920"/>
      <c r="S82" s="920"/>
    </row>
    <row r="83" spans="2:39" s="50" customFormat="1" ht="15" hidden="1" collapsed="1" x14ac:dyDescent="0.25">
      <c r="B83"/>
      <c r="C83"/>
      <c r="D83"/>
      <c r="E83"/>
      <c r="F83"/>
      <c r="G83"/>
      <c r="H83"/>
      <c r="I83"/>
      <c r="J83"/>
      <c r="K83"/>
      <c r="L83"/>
      <c r="M83"/>
      <c r="N83"/>
      <c r="O83" s="920"/>
      <c r="P83" s="920"/>
      <c r="Q83" s="920"/>
      <c r="R83" s="920"/>
      <c r="S83" s="920"/>
      <c r="U83" s="51"/>
      <c r="V83" s="52"/>
      <c r="W83" s="52"/>
      <c r="X83" s="52"/>
      <c r="Y83" s="52"/>
      <c r="Z83" s="52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</row>
    <row r="84" spans="2:39" hidden="1" x14ac:dyDescent="0.35">
      <c r="B84"/>
      <c r="C84"/>
      <c r="D84"/>
      <c r="E84"/>
      <c r="F84"/>
      <c r="G84"/>
      <c r="H84"/>
      <c r="I84"/>
      <c r="J84"/>
      <c r="K84"/>
      <c r="L84"/>
      <c r="M84"/>
      <c r="N84"/>
      <c r="O84" s="920"/>
      <c r="P84" s="920"/>
      <c r="Q84" s="920"/>
      <c r="R84" s="920"/>
      <c r="S84" s="920"/>
    </row>
    <row r="85" spans="2:39" hidden="1" x14ac:dyDescent="0.35">
      <c r="B85"/>
      <c r="C85"/>
      <c r="D85"/>
      <c r="E85"/>
      <c r="F85"/>
      <c r="G85"/>
      <c r="H85"/>
      <c r="I85"/>
      <c r="J85"/>
      <c r="K85"/>
      <c r="L85"/>
      <c r="M85"/>
      <c r="N85"/>
      <c r="O85" s="920"/>
      <c r="P85" s="920"/>
      <c r="Q85" s="920"/>
      <c r="R85" s="920"/>
      <c r="S85" s="920"/>
    </row>
    <row r="86" spans="2:39" hidden="1" x14ac:dyDescent="0.35">
      <c r="B86"/>
      <c r="C86"/>
      <c r="D86"/>
      <c r="E86"/>
      <c r="F86"/>
      <c r="G86"/>
      <c r="H86"/>
      <c r="I86"/>
      <c r="J86"/>
      <c r="K86"/>
      <c r="L86"/>
      <c r="M86"/>
      <c r="N86"/>
      <c r="O86" s="920"/>
      <c r="P86" s="920"/>
      <c r="Q86" s="920"/>
      <c r="R86" s="920"/>
      <c r="S86" s="920"/>
    </row>
    <row r="87" spans="2:39" hidden="1" x14ac:dyDescent="0.35">
      <c r="B87"/>
      <c r="C87"/>
      <c r="D87"/>
      <c r="E87"/>
      <c r="F87"/>
      <c r="G87"/>
      <c r="H87"/>
      <c r="I87"/>
      <c r="J87"/>
      <c r="K87"/>
      <c r="L87"/>
      <c r="M87"/>
      <c r="N87"/>
      <c r="O87" s="920"/>
      <c r="P87" s="920"/>
      <c r="Q87" s="920"/>
      <c r="R87" s="920"/>
      <c r="S87" s="920"/>
    </row>
    <row r="88" spans="2:39" hidden="1" x14ac:dyDescent="0.35">
      <c r="B88"/>
      <c r="C88"/>
      <c r="D88"/>
      <c r="E88"/>
      <c r="F88"/>
      <c r="G88"/>
      <c r="H88"/>
      <c r="I88"/>
      <c r="J88"/>
      <c r="K88"/>
      <c r="L88"/>
      <c r="M88"/>
      <c r="N88"/>
      <c r="O88" s="920"/>
      <c r="P88" s="920"/>
      <c r="Q88" s="920"/>
      <c r="R88" s="920"/>
      <c r="S88" s="920"/>
    </row>
    <row r="89" spans="2:39" s="8" customFormat="1" ht="61.15" hidden="1" customHeight="1" x14ac:dyDescent="0.35">
      <c r="B89"/>
      <c r="C89"/>
      <c r="D89"/>
      <c r="E89"/>
      <c r="F89"/>
      <c r="G89"/>
      <c r="H89"/>
      <c r="I89"/>
      <c r="J89"/>
      <c r="K89"/>
      <c r="L89"/>
      <c r="M89"/>
      <c r="N89"/>
      <c r="O89" s="920"/>
      <c r="P89" s="920"/>
      <c r="Q89" s="920"/>
      <c r="R89" s="920"/>
      <c r="S89" s="920"/>
      <c r="T89" s="921"/>
      <c r="U89" s="921"/>
      <c r="V89" s="921"/>
      <c r="W89" s="921"/>
      <c r="X89" s="83"/>
      <c r="Y89" s="83"/>
    </row>
    <row r="90" spans="2:39" hidden="1" x14ac:dyDescent="0.35">
      <c r="B90"/>
      <c r="C90"/>
      <c r="D90"/>
      <c r="E90"/>
      <c r="F90"/>
      <c r="G90"/>
      <c r="H90"/>
      <c r="I90"/>
      <c r="J90"/>
      <c r="K90"/>
      <c r="L90"/>
      <c r="M90"/>
      <c r="N90"/>
      <c r="O90" s="920"/>
      <c r="P90" s="920"/>
      <c r="Q90" s="920"/>
      <c r="R90" s="920"/>
      <c r="S90" s="920"/>
      <c r="X90" s="633"/>
      <c r="Y90" s="56"/>
    </row>
    <row r="91" spans="2:39" hidden="1" x14ac:dyDescent="0.35">
      <c r="B91"/>
      <c r="C91"/>
      <c r="D91"/>
      <c r="E91"/>
      <c r="F91"/>
      <c r="G91"/>
      <c r="H91"/>
      <c r="I91"/>
      <c r="J91"/>
      <c r="K91"/>
      <c r="L91"/>
      <c r="M91"/>
      <c r="N91"/>
      <c r="O91" s="920"/>
      <c r="P91" s="920"/>
      <c r="Q91" s="920"/>
      <c r="R91" s="920"/>
      <c r="S91" s="920"/>
      <c r="X91" s="633"/>
      <c r="Y91" s="56"/>
    </row>
    <row r="92" spans="2:39" hidden="1" x14ac:dyDescent="0.35">
      <c r="B92"/>
      <c r="C92"/>
      <c r="D92"/>
      <c r="E92"/>
      <c r="F92"/>
      <c r="G92"/>
      <c r="H92"/>
      <c r="I92"/>
      <c r="J92"/>
      <c r="K92"/>
      <c r="L92"/>
      <c r="M92"/>
      <c r="N92"/>
      <c r="O92" s="920"/>
      <c r="P92" s="920"/>
      <c r="Q92" s="920"/>
      <c r="R92" s="920"/>
      <c r="S92" s="920"/>
      <c r="X92" s="633"/>
      <c r="Y92" s="56"/>
    </row>
    <row r="93" spans="2:39" hidden="1" x14ac:dyDescent="0.35">
      <c r="B93"/>
      <c r="C93"/>
      <c r="D93"/>
      <c r="E93"/>
      <c r="F93"/>
      <c r="G93"/>
      <c r="H93"/>
      <c r="I93"/>
      <c r="J93"/>
      <c r="K93"/>
      <c r="L93"/>
      <c r="M93"/>
      <c r="N93"/>
      <c r="O93" s="920"/>
      <c r="P93" s="920"/>
      <c r="Q93" s="920"/>
      <c r="R93" s="920"/>
      <c r="S93" s="920"/>
      <c r="X93" s="633"/>
      <c r="Y93" s="56"/>
    </row>
    <row r="94" spans="2:39" hidden="1" x14ac:dyDescent="0.35">
      <c r="B94"/>
      <c r="C94"/>
      <c r="D94"/>
      <c r="E94"/>
      <c r="F94"/>
      <c r="G94"/>
      <c r="H94"/>
      <c r="I94"/>
      <c r="J94"/>
      <c r="K94"/>
      <c r="L94"/>
      <c r="M94"/>
      <c r="N94"/>
      <c r="O94" s="920"/>
      <c r="P94" s="920"/>
      <c r="Q94" s="920"/>
      <c r="R94" s="920"/>
      <c r="S94" s="920"/>
      <c r="X94" s="633"/>
      <c r="Y94" s="56"/>
    </row>
    <row r="95" spans="2:39" hidden="1" x14ac:dyDescent="0.35">
      <c r="B95"/>
      <c r="C95"/>
      <c r="D95"/>
      <c r="E95"/>
      <c r="F95"/>
      <c r="G95"/>
      <c r="H95"/>
      <c r="I95"/>
      <c r="J95"/>
      <c r="K95"/>
      <c r="L95"/>
      <c r="M95"/>
      <c r="N95"/>
      <c r="O95" s="920"/>
      <c r="P95" s="920"/>
      <c r="Q95" s="920"/>
      <c r="R95" s="920"/>
      <c r="S95" s="920"/>
      <c r="X95" s="633"/>
      <c r="Y95" s="56"/>
    </row>
    <row r="96" spans="2:39" hidden="1" x14ac:dyDescent="0.35">
      <c r="B96"/>
      <c r="C96"/>
      <c r="D96"/>
      <c r="E96"/>
      <c r="F96"/>
      <c r="G96"/>
      <c r="H96"/>
      <c r="I96"/>
      <c r="J96"/>
      <c r="K96"/>
      <c r="L96"/>
      <c r="M96"/>
      <c r="N96"/>
      <c r="O96" s="920"/>
      <c r="P96" s="920"/>
      <c r="Q96" s="920"/>
      <c r="R96" s="920"/>
      <c r="S96" s="920"/>
      <c r="X96" s="633"/>
      <c r="Y96" s="56"/>
    </row>
    <row r="97" spans="2:25" hidden="1" x14ac:dyDescent="0.35">
      <c r="B97"/>
      <c r="C97"/>
      <c r="D97"/>
      <c r="E97"/>
      <c r="F97"/>
      <c r="G97"/>
      <c r="H97"/>
      <c r="I97"/>
      <c r="J97"/>
      <c r="K97"/>
      <c r="L97"/>
      <c r="M97"/>
      <c r="N97"/>
      <c r="O97" s="920"/>
      <c r="P97" s="920"/>
      <c r="Q97" s="920"/>
      <c r="R97" s="920"/>
      <c r="S97" s="920"/>
      <c r="X97" s="633"/>
      <c r="Y97" s="56"/>
    </row>
    <row r="98" spans="2:25" hidden="1" x14ac:dyDescent="0.35">
      <c r="B98"/>
      <c r="C98"/>
      <c r="D98"/>
      <c r="E98"/>
      <c r="F98"/>
      <c r="G98"/>
      <c r="H98"/>
      <c r="I98"/>
      <c r="J98"/>
      <c r="K98"/>
      <c r="L98"/>
      <c r="M98"/>
      <c r="N98"/>
      <c r="O98" s="920"/>
      <c r="P98" s="920"/>
      <c r="Q98" s="920"/>
      <c r="R98" s="920"/>
      <c r="S98" s="920"/>
      <c r="X98" s="633"/>
      <c r="Y98" s="56"/>
    </row>
    <row r="99" spans="2:25" hidden="1" x14ac:dyDescent="0.35">
      <c r="B99"/>
      <c r="C99"/>
      <c r="D99"/>
      <c r="E99"/>
      <c r="F99"/>
      <c r="G99"/>
      <c r="H99"/>
      <c r="I99"/>
      <c r="J99"/>
      <c r="K99"/>
      <c r="L99"/>
      <c r="M99"/>
      <c r="N99"/>
      <c r="O99" s="920"/>
      <c r="P99" s="920"/>
      <c r="Q99" s="920"/>
      <c r="R99" s="920"/>
      <c r="S99" s="920"/>
      <c r="X99" s="633"/>
      <c r="Y99" s="56"/>
    </row>
    <row r="100" spans="2:25" hidden="1" x14ac:dyDescent="0.3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 s="920"/>
      <c r="P100" s="920"/>
      <c r="Q100" s="920"/>
      <c r="R100" s="920"/>
      <c r="S100" s="920"/>
      <c r="X100" s="633"/>
      <c r="Y100" s="56"/>
    </row>
    <row r="101" spans="2:25" hidden="1" x14ac:dyDescent="0.3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 s="920"/>
      <c r="P101" s="920"/>
      <c r="Q101" s="920"/>
      <c r="R101" s="920"/>
      <c r="S101" s="920"/>
      <c r="X101" s="633"/>
      <c r="Y101" s="56"/>
    </row>
    <row r="102" spans="2:25" hidden="1" x14ac:dyDescent="0.3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 s="920"/>
      <c r="P102" s="920"/>
      <c r="Q102" s="920"/>
      <c r="R102" s="920"/>
      <c r="S102" s="920"/>
      <c r="X102" s="633"/>
      <c r="Y102" s="56"/>
    </row>
    <row r="103" spans="2:25" hidden="1" x14ac:dyDescent="0.3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 s="920"/>
      <c r="P103" s="920"/>
      <c r="Q103" s="920"/>
      <c r="R103" s="920"/>
      <c r="S103" s="920"/>
      <c r="X103" s="633"/>
      <c r="Y103" s="56"/>
    </row>
    <row r="104" spans="2:25" hidden="1" x14ac:dyDescent="0.3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 s="920"/>
      <c r="P104" s="920"/>
      <c r="Q104" s="920"/>
      <c r="R104" s="920"/>
      <c r="S104" s="920"/>
      <c r="X104" s="633"/>
      <c r="Y104" s="56"/>
    </row>
    <row r="105" spans="2:25" hidden="1" x14ac:dyDescent="0.3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 s="920"/>
      <c r="P105" s="920"/>
      <c r="Q105" s="920"/>
      <c r="R105" s="920"/>
      <c r="S105" s="920"/>
      <c r="X105" s="633"/>
      <c r="Y105" s="56"/>
    </row>
    <row r="106" spans="2:25" hidden="1" x14ac:dyDescent="0.3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 s="920"/>
      <c r="P106" s="920"/>
      <c r="Q106" s="920"/>
      <c r="R106" s="920"/>
      <c r="S106" s="920"/>
      <c r="X106" s="56"/>
      <c r="Y106" s="56"/>
    </row>
    <row r="107" spans="2:25" hidden="1" x14ac:dyDescent="0.3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 s="920"/>
      <c r="P107" s="920"/>
      <c r="Q107" s="920"/>
      <c r="R107" s="920"/>
      <c r="S107" s="920"/>
      <c r="X107" s="56"/>
      <c r="Y107" s="56"/>
    </row>
    <row r="108" spans="2:25" hidden="1" x14ac:dyDescent="0.3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 s="920"/>
      <c r="P108" s="920"/>
      <c r="Q108" s="920"/>
      <c r="R108" s="920"/>
      <c r="S108" s="920"/>
      <c r="X108" s="56"/>
      <c r="Y108" s="56"/>
    </row>
    <row r="109" spans="2:25" hidden="1" x14ac:dyDescent="0.3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 s="920"/>
      <c r="P109" s="920"/>
      <c r="Q109" s="920"/>
      <c r="R109" s="920"/>
      <c r="S109" s="920"/>
      <c r="X109" s="56"/>
      <c r="Y109" s="56"/>
    </row>
    <row r="110" spans="2:25" hidden="1" x14ac:dyDescent="0.3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 s="920"/>
      <c r="P110" s="920"/>
      <c r="Q110" s="920"/>
      <c r="R110" s="920"/>
      <c r="S110" s="920"/>
      <c r="X110" s="56"/>
      <c r="Y110" s="56"/>
    </row>
    <row r="111" spans="2:25" hidden="1" x14ac:dyDescent="0.3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 s="920"/>
      <c r="P111" s="920"/>
      <c r="Q111" s="920"/>
      <c r="R111" s="920"/>
      <c r="S111" s="920"/>
      <c r="X111" s="56"/>
      <c r="Y111" s="56"/>
    </row>
    <row r="112" spans="2:25" hidden="1" x14ac:dyDescent="0.3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 s="920"/>
      <c r="P112" s="920"/>
      <c r="Q112" s="920"/>
      <c r="R112" s="920"/>
      <c r="S112" s="920"/>
    </row>
    <row r="113" spans="2:23" hidden="1" x14ac:dyDescent="0.3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 s="920"/>
      <c r="P113" s="920"/>
      <c r="Q113" s="920"/>
      <c r="R113" s="920"/>
      <c r="S113" s="920"/>
    </row>
    <row r="114" spans="2:23" s="8" customFormat="1" ht="63" hidden="1" customHeight="1" x14ac:dyDescent="0.3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 s="920"/>
      <c r="P114" s="920"/>
      <c r="Q114" s="920"/>
      <c r="R114" s="920"/>
      <c r="S114" s="920"/>
      <c r="T114" s="921"/>
      <c r="U114" s="921"/>
      <c r="V114" s="921"/>
      <c r="W114" s="921"/>
    </row>
    <row r="115" spans="2:23" hidden="1" x14ac:dyDescent="0.3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 s="920"/>
      <c r="P115" s="920"/>
      <c r="Q115" s="920"/>
      <c r="R115" s="920"/>
      <c r="S115" s="920"/>
    </row>
    <row r="116" spans="2:23" hidden="1" x14ac:dyDescent="0.3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 s="920"/>
      <c r="P116" s="920"/>
      <c r="Q116" s="920"/>
      <c r="R116" s="920"/>
      <c r="S116" s="920"/>
    </row>
    <row r="117" spans="2:23" hidden="1" x14ac:dyDescent="0.3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 s="920"/>
      <c r="P117" s="920"/>
      <c r="Q117" s="920"/>
      <c r="R117" s="920"/>
      <c r="S117" s="920"/>
    </row>
    <row r="118" spans="2:23" hidden="1" x14ac:dyDescent="0.3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 s="920"/>
      <c r="P118" s="920"/>
      <c r="Q118" s="920"/>
      <c r="R118" s="920"/>
      <c r="S118" s="920"/>
    </row>
    <row r="119" spans="2:23" hidden="1" x14ac:dyDescent="0.3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 s="920"/>
      <c r="P119" s="920"/>
      <c r="Q119" s="920"/>
      <c r="R119" s="920"/>
      <c r="S119" s="920"/>
    </row>
    <row r="120" spans="2:23" hidden="1" x14ac:dyDescent="0.3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 s="920"/>
      <c r="P120" s="920"/>
      <c r="Q120" s="920"/>
      <c r="R120" s="920"/>
      <c r="S120" s="920"/>
    </row>
    <row r="121" spans="2:23" hidden="1" x14ac:dyDescent="0.3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 s="920"/>
      <c r="P121" s="920"/>
      <c r="Q121" s="920"/>
      <c r="R121" s="920"/>
      <c r="S121" s="920"/>
    </row>
    <row r="122" spans="2:23" hidden="1" x14ac:dyDescent="0.3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 s="920"/>
      <c r="P122" s="920"/>
      <c r="Q122" s="920"/>
      <c r="R122" s="920"/>
      <c r="S122" s="920"/>
    </row>
    <row r="123" spans="2:23" hidden="1" x14ac:dyDescent="0.3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 s="920"/>
      <c r="P123" s="920"/>
      <c r="Q123" s="920"/>
      <c r="R123" s="920"/>
      <c r="S123" s="920"/>
    </row>
    <row r="124" spans="2:23" hidden="1" x14ac:dyDescent="0.3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 s="920"/>
      <c r="P124" s="920"/>
      <c r="Q124" s="920"/>
      <c r="R124" s="920"/>
      <c r="S124" s="920"/>
    </row>
    <row r="125" spans="2:23" hidden="1" x14ac:dyDescent="0.3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 s="920"/>
      <c r="P125" s="920"/>
      <c r="Q125" s="920"/>
      <c r="R125" s="920"/>
      <c r="S125" s="920"/>
    </row>
    <row r="126" spans="2:23" hidden="1" x14ac:dyDescent="0.3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 s="920"/>
      <c r="P126" s="920"/>
      <c r="Q126" s="920"/>
      <c r="R126" s="920"/>
      <c r="S126" s="920"/>
    </row>
    <row r="127" spans="2:23" hidden="1" x14ac:dyDescent="0.3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 s="920"/>
      <c r="P127" s="920"/>
      <c r="Q127" s="920"/>
      <c r="R127" s="920"/>
      <c r="S127" s="920"/>
    </row>
    <row r="128" spans="2:23" hidden="1" x14ac:dyDescent="0.3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 s="920"/>
      <c r="P128" s="920"/>
      <c r="Q128" s="920"/>
      <c r="R128" s="920"/>
      <c r="S128" s="920"/>
    </row>
    <row r="129" spans="2:25" hidden="1" x14ac:dyDescent="0.3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 s="920"/>
      <c r="P129" s="920"/>
      <c r="Q129" s="920"/>
      <c r="R129" s="920"/>
      <c r="S129" s="920"/>
    </row>
    <row r="130" spans="2:25" hidden="1" x14ac:dyDescent="0.3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 s="920"/>
      <c r="P130" s="920"/>
      <c r="Q130" s="920"/>
      <c r="R130" s="920"/>
      <c r="S130" s="920"/>
    </row>
    <row r="131" spans="2:25" hidden="1" x14ac:dyDescent="0.3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 s="920"/>
      <c r="P131" s="920"/>
      <c r="Q131" s="920"/>
      <c r="R131" s="920"/>
      <c r="S131" s="920"/>
    </row>
    <row r="132" spans="2:25" hidden="1" x14ac:dyDescent="0.3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 s="920"/>
      <c r="P132" s="920"/>
      <c r="Q132" s="920"/>
      <c r="R132" s="920"/>
      <c r="S132" s="920"/>
    </row>
    <row r="133" spans="2:25" hidden="1" x14ac:dyDescent="0.3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 s="920"/>
      <c r="P133" s="920"/>
      <c r="Q133" s="920"/>
      <c r="R133" s="920"/>
      <c r="S133" s="920"/>
      <c r="X133" s="56"/>
      <c r="Y133" s="56"/>
    </row>
    <row r="134" spans="2:25" hidden="1" x14ac:dyDescent="0.3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 s="920"/>
      <c r="P134" s="920"/>
      <c r="Q134" s="920"/>
      <c r="R134" s="920"/>
      <c r="S134" s="920"/>
    </row>
    <row r="135" spans="2:25" hidden="1" x14ac:dyDescent="0.3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 s="920"/>
      <c r="P135" s="920"/>
      <c r="Q135" s="920"/>
      <c r="R135" s="920"/>
      <c r="S135" s="920"/>
    </row>
    <row r="136" spans="2:25" hidden="1" x14ac:dyDescent="0.3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 s="920"/>
      <c r="P136" s="920"/>
      <c r="Q136" s="920"/>
      <c r="R136" s="920"/>
      <c r="S136" s="920"/>
    </row>
    <row r="137" spans="2:25" hidden="1" x14ac:dyDescent="0.3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 s="920"/>
      <c r="P137" s="920"/>
      <c r="Q137" s="920"/>
      <c r="R137" s="920"/>
      <c r="S137" s="920"/>
    </row>
    <row r="138" spans="2:25" hidden="1" x14ac:dyDescent="0.3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 s="920"/>
      <c r="P138" s="920"/>
      <c r="Q138" s="920"/>
      <c r="R138" s="920"/>
      <c r="S138" s="920"/>
    </row>
    <row r="139" spans="2:25" s="8" customFormat="1" ht="63.6" hidden="1" customHeight="1" x14ac:dyDescent="0.3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 s="920"/>
      <c r="P139" s="920"/>
      <c r="Q139" s="920"/>
      <c r="R139" s="920"/>
      <c r="S139" s="920"/>
      <c r="T139" s="921"/>
      <c r="U139" s="921"/>
      <c r="V139" s="921"/>
      <c r="W139" s="921"/>
    </row>
    <row r="140" spans="2:25" hidden="1" x14ac:dyDescent="0.3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 s="920"/>
      <c r="P140" s="920"/>
      <c r="Q140" s="920"/>
      <c r="R140" s="920"/>
      <c r="S140" s="920"/>
    </row>
    <row r="141" spans="2:25" hidden="1" x14ac:dyDescent="0.3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 s="920"/>
      <c r="P141" s="920"/>
      <c r="Q141" s="920"/>
      <c r="R141" s="920"/>
      <c r="S141" s="920"/>
    </row>
    <row r="142" spans="2:25" hidden="1" x14ac:dyDescent="0.3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 s="920"/>
      <c r="P142" s="920"/>
      <c r="Q142" s="920"/>
      <c r="R142" s="920"/>
      <c r="S142" s="920"/>
    </row>
    <row r="143" spans="2:25" hidden="1" x14ac:dyDescent="0.3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 s="920"/>
      <c r="P143" s="920"/>
      <c r="Q143" s="920"/>
      <c r="R143" s="920"/>
      <c r="S143" s="920"/>
    </row>
    <row r="144" spans="2:25" hidden="1" x14ac:dyDescent="0.3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 s="920"/>
      <c r="P144" s="920"/>
      <c r="Q144" s="920"/>
      <c r="R144" s="920"/>
      <c r="S144" s="920"/>
    </row>
    <row r="145" spans="2:19" hidden="1" x14ac:dyDescent="0.3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 s="920"/>
      <c r="P145" s="920"/>
      <c r="Q145" s="920"/>
      <c r="R145" s="920"/>
      <c r="S145" s="920"/>
    </row>
    <row r="146" spans="2:19" hidden="1" x14ac:dyDescent="0.3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 s="920"/>
      <c r="P146" s="920"/>
      <c r="Q146" s="920"/>
      <c r="R146" s="920"/>
      <c r="S146" s="920"/>
    </row>
    <row r="147" spans="2:19" hidden="1" x14ac:dyDescent="0.3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 s="920"/>
      <c r="P147" s="920"/>
      <c r="Q147" s="920"/>
      <c r="R147" s="920"/>
      <c r="S147" s="920"/>
    </row>
    <row r="148" spans="2:19" hidden="1" x14ac:dyDescent="0.3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 s="920"/>
      <c r="P148" s="920"/>
      <c r="Q148" s="920"/>
      <c r="R148" s="920"/>
      <c r="S148" s="920"/>
    </row>
    <row r="149" spans="2:19" hidden="1" x14ac:dyDescent="0.3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 s="920"/>
      <c r="P149" s="920"/>
      <c r="Q149" s="920"/>
      <c r="R149" s="920"/>
      <c r="S149" s="920"/>
    </row>
    <row r="150" spans="2:19" hidden="1" x14ac:dyDescent="0.3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 s="920"/>
      <c r="P150" s="920"/>
      <c r="Q150" s="920"/>
      <c r="R150" s="920"/>
      <c r="S150" s="920"/>
    </row>
    <row r="151" spans="2:19" hidden="1" x14ac:dyDescent="0.3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 s="920"/>
      <c r="P151" s="920"/>
      <c r="Q151" s="920"/>
      <c r="R151" s="920"/>
      <c r="S151" s="920"/>
    </row>
    <row r="152" spans="2:19" hidden="1" x14ac:dyDescent="0.3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 s="920"/>
      <c r="P152" s="920"/>
      <c r="Q152" s="920"/>
      <c r="R152" s="920"/>
      <c r="S152" s="920"/>
    </row>
    <row r="153" spans="2:19" hidden="1" x14ac:dyDescent="0.3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 s="920"/>
      <c r="P153" s="920"/>
      <c r="Q153" s="920"/>
      <c r="R153" s="920"/>
      <c r="S153" s="920"/>
    </row>
    <row r="154" spans="2:19" hidden="1" x14ac:dyDescent="0.3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 s="920"/>
      <c r="P154" s="920"/>
      <c r="Q154" s="920"/>
      <c r="R154" s="920"/>
      <c r="S154" s="920"/>
    </row>
    <row r="155" spans="2:19" hidden="1" x14ac:dyDescent="0.3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 s="920"/>
      <c r="P155" s="920"/>
      <c r="Q155" s="920"/>
      <c r="R155" s="920"/>
      <c r="S155" s="920"/>
    </row>
    <row r="156" spans="2:19" hidden="1" x14ac:dyDescent="0.3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 s="920"/>
      <c r="P156" s="920"/>
      <c r="Q156" s="920"/>
      <c r="R156" s="920"/>
      <c r="S156" s="920"/>
    </row>
    <row r="157" spans="2:19" hidden="1" x14ac:dyDescent="0.3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 s="920"/>
      <c r="P157" s="920"/>
      <c r="Q157" s="920"/>
      <c r="R157" s="920"/>
      <c r="S157" s="920"/>
    </row>
    <row r="158" spans="2:19" hidden="1" x14ac:dyDescent="0.3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 s="920"/>
      <c r="P158" s="920"/>
      <c r="Q158" s="920"/>
      <c r="R158" s="920"/>
      <c r="S158" s="920"/>
    </row>
  </sheetData>
  <mergeCells count="2">
    <mergeCell ref="B29:C29"/>
    <mergeCell ref="B13:C13"/>
  </mergeCells>
  <hyperlinks>
    <hyperlink ref="F2" location="Contenido!A1" display="regresar" xr:uid="{00000000-0004-0000-0C00-000000000000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44546A"/>
  </sheetPr>
  <dimension ref="A1:AR94"/>
  <sheetViews>
    <sheetView showGridLines="0" zoomScale="70" zoomScaleNormal="70" workbookViewId="0">
      <selection activeCell="F12" sqref="F12"/>
    </sheetView>
  </sheetViews>
  <sheetFormatPr baseColWidth="10" defaultColWidth="0" defaultRowHeight="21.75" zeroHeight="1" x14ac:dyDescent="0.4"/>
  <cols>
    <col min="1" max="1" width="3.7109375" style="9" customWidth="1"/>
    <col min="2" max="2" width="4.140625" style="117" customWidth="1"/>
    <col min="3" max="3" width="30.140625" style="9" customWidth="1"/>
    <col min="4" max="4" width="12.7109375" style="9" bestFit="1" customWidth="1"/>
    <col min="5" max="5" width="22.5703125" style="9" bestFit="1" customWidth="1"/>
    <col min="6" max="6" width="19.5703125" style="9" bestFit="1" customWidth="1"/>
    <col min="7" max="7" width="16.7109375" style="702" bestFit="1" customWidth="1"/>
    <col min="8" max="8" width="13.140625" style="9" bestFit="1" customWidth="1"/>
    <col min="9" max="9" width="15.85546875" style="9" bestFit="1" customWidth="1"/>
    <col min="10" max="10" width="14.5703125" style="9" customWidth="1"/>
    <col min="11" max="11" width="22.28515625" style="9" customWidth="1"/>
    <col min="12" max="12" width="17.140625" style="9" customWidth="1"/>
    <col min="13" max="13" width="21.85546875" style="9" bestFit="1" customWidth="1"/>
    <col min="14" max="14" width="18.140625" style="9" bestFit="1" customWidth="1"/>
    <col min="15" max="15" width="5.7109375" style="117" customWidth="1"/>
    <col min="16" max="16" width="21.28515625" style="44" customWidth="1"/>
    <col min="17" max="17" width="30.28515625" style="9" bestFit="1" customWidth="1"/>
    <col min="18" max="18" width="18.140625" style="9" bestFit="1" customWidth="1"/>
    <col min="19" max="19" width="14.140625" style="9" customWidth="1"/>
    <col min="20" max="21" width="11.5703125" style="9" customWidth="1"/>
    <col min="22" max="22" width="18" style="9" hidden="1" customWidth="1"/>
    <col min="23" max="26" width="11.5703125" style="9" hidden="1" customWidth="1"/>
    <col min="27" max="27" width="23.7109375" style="9" hidden="1" customWidth="1"/>
    <col min="28" max="44" width="0" style="9" hidden="1" customWidth="1"/>
    <col min="45" max="16384" width="11.5703125" style="9" hidden="1"/>
  </cols>
  <sheetData>
    <row r="1" spans="2:44" ht="28.9" customHeight="1" x14ac:dyDescent="0.4">
      <c r="B1" s="901" t="s">
        <v>843</v>
      </c>
      <c r="C1" s="901"/>
      <c r="D1" s="901"/>
      <c r="E1" s="697"/>
      <c r="F1" s="101"/>
      <c r="G1" s="101"/>
      <c r="H1" s="101"/>
      <c r="I1" s="101"/>
      <c r="J1" s="101"/>
      <c r="K1" s="101"/>
      <c r="L1" s="101"/>
      <c r="M1" s="101"/>
      <c r="N1" s="863"/>
      <c r="O1" s="863"/>
      <c r="P1" s="863"/>
      <c r="Q1" s="863"/>
      <c r="R1" s="863"/>
      <c r="S1" s="863"/>
      <c r="T1" s="863"/>
      <c r="U1" s="863"/>
    </row>
    <row r="2" spans="2:44" ht="18" x14ac:dyDescent="0.35">
      <c r="B2" s="893"/>
      <c r="C2" s="893"/>
      <c r="D2" s="893"/>
      <c r="E2" s="893"/>
      <c r="F2" s="893"/>
      <c r="G2" s="894" t="s">
        <v>601</v>
      </c>
      <c r="H2" s="893"/>
      <c r="I2" s="893"/>
      <c r="J2" s="893"/>
      <c r="K2" s="893"/>
      <c r="L2" s="893"/>
      <c r="M2" s="893"/>
      <c r="N2" s="895"/>
      <c r="O2" s="895"/>
      <c r="P2" s="893"/>
      <c r="Q2" s="893"/>
      <c r="R2" s="893"/>
      <c r="S2" s="893"/>
      <c r="T2" s="893"/>
      <c r="U2" s="893"/>
    </row>
    <row r="3" spans="2:44" ht="18.75" thickBot="1" x14ac:dyDescent="0.4">
      <c r="G3" s="9"/>
      <c r="H3" s="737"/>
    </row>
    <row r="4" spans="2:44" s="803" customFormat="1" ht="28.5" thickBot="1" x14ac:dyDescent="0.55000000000000004">
      <c r="B4" s="802"/>
      <c r="C4" s="837" t="s">
        <v>810</v>
      </c>
      <c r="D4" s="1038">
        <f>'2.7 IR EFD 2019'!C7*1000</f>
        <v>109622568270.8707</v>
      </c>
      <c r="E4" s="1039"/>
      <c r="J4" s="9"/>
      <c r="M4" s="9"/>
      <c r="N4" s="9"/>
      <c r="O4" s="117"/>
      <c r="P4" s="44"/>
      <c r="Q4" s="9"/>
      <c r="R4" s="1040"/>
      <c r="S4" s="1041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</row>
    <row r="5" spans="2:44" s="807" customFormat="1" ht="36" x14ac:dyDescent="0.65">
      <c r="B5" s="804"/>
      <c r="C5" s="805"/>
      <c r="D5" s="805"/>
      <c r="E5" s="806"/>
      <c r="F5" s="806"/>
      <c r="G5" s="806"/>
      <c r="J5" s="9"/>
      <c r="K5" s="808"/>
      <c r="L5" s="809"/>
      <c r="M5" s="809"/>
      <c r="N5" s="3"/>
      <c r="O5" s="810"/>
      <c r="P5" s="190"/>
      <c r="Q5" s="3"/>
      <c r="S5" s="984"/>
      <c r="T5" s="984"/>
      <c r="U5" s="984"/>
      <c r="V5" s="984"/>
      <c r="W5" s="3"/>
      <c r="X5" s="3"/>
      <c r="Y5" s="9"/>
      <c r="Z5" s="9"/>
      <c r="AA5" s="9"/>
      <c r="AB5" s="9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</row>
    <row r="6" spans="2:44" s="807" customFormat="1" ht="36" x14ac:dyDescent="0.65">
      <c r="B6" s="804"/>
      <c r="D6" s="805"/>
      <c r="E6" s="806"/>
      <c r="F6" s="806"/>
      <c r="G6" s="806"/>
      <c r="J6" s="9"/>
      <c r="K6" s="811"/>
      <c r="L6" s="809"/>
      <c r="M6" s="809"/>
      <c r="N6" s="3"/>
      <c r="O6" s="810"/>
      <c r="P6" s="190"/>
      <c r="Q6" s="3"/>
      <c r="R6" s="812"/>
      <c r="S6" s="812"/>
      <c r="T6" s="9"/>
      <c r="U6" s="3"/>
      <c r="W6" s="3"/>
      <c r="X6" s="3"/>
      <c r="Y6" s="9"/>
      <c r="Z6" s="9"/>
      <c r="AA6" s="9"/>
      <c r="AB6" s="9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</row>
    <row r="7" spans="2:44" s="816" customFormat="1" ht="31.5" thickBot="1" x14ac:dyDescent="0.6">
      <c r="B7" s="813"/>
      <c r="C7" s="811" t="s">
        <v>844</v>
      </c>
      <c r="D7" s="814"/>
      <c r="E7" s="815"/>
      <c r="F7" s="815"/>
      <c r="H7" s="815"/>
      <c r="J7" s="9"/>
      <c r="K7" s="811" t="s">
        <v>847</v>
      </c>
      <c r="M7" s="815"/>
      <c r="N7" s="9"/>
      <c r="O7" s="813"/>
      <c r="P7" s="811" t="s">
        <v>849</v>
      </c>
      <c r="Y7" s="9"/>
      <c r="Z7" s="9"/>
      <c r="AA7" s="9"/>
      <c r="AB7" s="9"/>
    </row>
    <row r="8" spans="2:44" s="824" customFormat="1" ht="57" thickBot="1" x14ac:dyDescent="0.4">
      <c r="B8" s="817"/>
      <c r="C8" s="818" t="s">
        <v>173</v>
      </c>
      <c r="D8" s="819" t="s">
        <v>803</v>
      </c>
      <c r="E8" s="820" t="s">
        <v>808</v>
      </c>
      <c r="F8" s="820" t="s">
        <v>807</v>
      </c>
      <c r="G8" s="821" t="s">
        <v>806</v>
      </c>
      <c r="H8" s="822" t="s">
        <v>814</v>
      </c>
      <c r="I8" s="823" t="s">
        <v>805</v>
      </c>
      <c r="J8" s="9"/>
      <c r="K8" s="942" t="s">
        <v>804</v>
      </c>
      <c r="L8" s="943" t="s">
        <v>848</v>
      </c>
      <c r="M8" s="944" t="s">
        <v>811</v>
      </c>
      <c r="O8" s="817"/>
      <c r="P8" s="857" t="s">
        <v>803</v>
      </c>
      <c r="Q8" s="858" t="s">
        <v>173</v>
      </c>
      <c r="R8" s="858" t="s">
        <v>802</v>
      </c>
      <c r="S8" s="859" t="s">
        <v>801</v>
      </c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</row>
    <row r="9" spans="2:44" s="824" customFormat="1" ht="19.5" thickBot="1" x14ac:dyDescent="0.4">
      <c r="B9" s="817"/>
      <c r="C9" s="825"/>
      <c r="D9" s="826"/>
      <c r="E9" s="827">
        <v>2019</v>
      </c>
      <c r="F9" s="827">
        <v>2019</v>
      </c>
      <c r="G9" s="828">
        <v>2019</v>
      </c>
      <c r="H9" s="829"/>
      <c r="I9" s="830"/>
      <c r="J9" s="9"/>
      <c r="K9" s="945" t="s">
        <v>703</v>
      </c>
      <c r="L9" s="947">
        <v>5.65596920021268E-2</v>
      </c>
      <c r="M9" s="946">
        <f t="shared" ref="M9:M24" si="0">+$D$4*L9</f>
        <v>6200218697.8825645</v>
      </c>
      <c r="O9" s="817" t="str">
        <f t="shared" ref="O9:O40" si="1">+P9&amp;Q9</f>
        <v>DB1BAJA CALIFORNIA</v>
      </c>
      <c r="P9" s="860" t="s">
        <v>334</v>
      </c>
      <c r="Q9" s="216" t="s">
        <v>703</v>
      </c>
      <c r="R9" s="561">
        <f>VLOOKUP($Q9,'1.5 Energía y Demanda 2019'!$B$7:$F$22,MATCH('2.8 Tarifa 2019'!$P9,'1.5 Energía y Demanda 2019'!$B$6:$F$6,0))</f>
        <v>697612922</v>
      </c>
      <c r="S9" s="861"/>
      <c r="T9" s="9"/>
      <c r="U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</row>
    <row r="10" spans="2:44" s="824" customFormat="1" ht="18.75" x14ac:dyDescent="0.35">
      <c r="B10" s="817" t="s">
        <v>800</v>
      </c>
      <c r="C10" s="845" t="s">
        <v>2</v>
      </c>
      <c r="D10" s="846" t="s">
        <v>334</v>
      </c>
      <c r="E10" s="847">
        <f t="shared" ref="E10:E41" si="2">+INDEX($R$9:$R$88,MATCH($D10&amp;$C10,$O$9:$O$88,0))</f>
        <v>697612922</v>
      </c>
      <c r="F10" s="848"/>
      <c r="G10" s="849">
        <f>+E10</f>
        <v>697612922</v>
      </c>
      <c r="H10" s="850">
        <v>7.9225779816829628E-2</v>
      </c>
      <c r="I10" s="874">
        <f t="shared" ref="I10:I41" si="3">+(INDEX($M$9:$M$24,MATCH($C10,$K$9:$K$24,0))*H10)/G10</f>
        <v>0.70413999781763525</v>
      </c>
      <c r="J10" s="9"/>
      <c r="K10" s="945" t="s">
        <v>704</v>
      </c>
      <c r="L10" s="947">
        <v>8.5245187489792207E-2</v>
      </c>
      <c r="M10" s="946">
        <f t="shared" si="0"/>
        <v>9344796385.3629189</v>
      </c>
      <c r="O10" s="817" t="str">
        <f t="shared" si="1"/>
        <v>DB1BAJIO</v>
      </c>
      <c r="P10" s="831" t="s">
        <v>334</v>
      </c>
      <c r="Q10" s="37" t="s">
        <v>704</v>
      </c>
      <c r="R10" s="119">
        <f>VLOOKUP($Q10,'1.5 Energía y Demanda 2019'!$B$7:$F$22,MATCH('2.8 Tarifa 2019'!$P10,'1.5 Energía y Demanda 2019'!$B$6:$F$6,0))</f>
        <v>2930483936</v>
      </c>
      <c r="S10" s="832"/>
      <c r="T10" s="9"/>
      <c r="U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</row>
    <row r="11" spans="2:44" s="824" customFormat="1" ht="18.75" x14ac:dyDescent="0.35">
      <c r="B11" s="817" t="s">
        <v>799</v>
      </c>
      <c r="C11" s="851" t="s">
        <v>2</v>
      </c>
      <c r="D11" s="838" t="s">
        <v>336</v>
      </c>
      <c r="E11" s="839">
        <f t="shared" si="2"/>
        <v>4589520577</v>
      </c>
      <c r="F11" s="840"/>
      <c r="G11" s="841">
        <f>+E11</f>
        <v>4589520577</v>
      </c>
      <c r="H11" s="842">
        <v>0.59367379371930795</v>
      </c>
      <c r="I11" s="875">
        <f t="shared" si="3"/>
        <v>0.80202437150143524</v>
      </c>
      <c r="J11" s="9"/>
      <c r="K11" s="945" t="s">
        <v>705</v>
      </c>
      <c r="L11" s="947">
        <v>5.2517560614368602E-2</v>
      </c>
      <c r="M11" s="946">
        <f t="shared" si="0"/>
        <v>5757109873.8682117</v>
      </c>
      <c r="O11" s="817" t="str">
        <f t="shared" si="1"/>
        <v>DB1CENTRO OCCIDENTE</v>
      </c>
      <c r="P11" s="831" t="s">
        <v>334</v>
      </c>
      <c r="Q11" s="37" t="s">
        <v>705</v>
      </c>
      <c r="R11" s="119">
        <f>VLOOKUP($Q11,'1.5 Energía y Demanda 2019'!$B$7:$F$22,MATCH('2.8 Tarifa 2019'!$P11,'1.5 Energía y Demanda 2019'!$B$6:$F$6,0))</f>
        <v>1437976336</v>
      </c>
      <c r="S11" s="832"/>
      <c r="T11" s="9"/>
      <c r="U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</row>
    <row r="12" spans="2:44" s="824" customFormat="1" ht="18.75" x14ac:dyDescent="0.35">
      <c r="B12" s="817" t="s">
        <v>798</v>
      </c>
      <c r="C12" s="851" t="s">
        <v>2</v>
      </c>
      <c r="D12" s="838" t="s">
        <v>339</v>
      </c>
      <c r="E12" s="839">
        <f t="shared" si="2"/>
        <v>1024335275</v>
      </c>
      <c r="F12" s="840"/>
      <c r="G12" s="841">
        <f>+E12</f>
        <v>1024335275</v>
      </c>
      <c r="H12" s="842">
        <v>0.106420709557713</v>
      </c>
      <c r="I12" s="875">
        <f t="shared" si="3"/>
        <v>0.64415596079287796</v>
      </c>
      <c r="J12" s="9"/>
      <c r="K12" s="945" t="s">
        <v>706</v>
      </c>
      <c r="L12" s="947">
        <v>6.4885376702031303E-2</v>
      </c>
      <c r="M12" s="946">
        <f t="shared" si="0"/>
        <v>7112901637.2995892</v>
      </c>
      <c r="O12" s="817" t="str">
        <f t="shared" si="1"/>
        <v>DB1CENTRO ORIENTE</v>
      </c>
      <c r="P12" s="831" t="s">
        <v>334</v>
      </c>
      <c r="Q12" s="37" t="s">
        <v>706</v>
      </c>
      <c r="R12" s="119">
        <f>VLOOKUP($Q12,'1.5 Energía y Demanda 2019'!$B$7:$F$22,MATCH('2.8 Tarifa 2019'!$P12,'1.5 Energía y Demanda 2019'!$B$6:$F$6,0))</f>
        <v>1997167201</v>
      </c>
      <c r="S12" s="832"/>
      <c r="T12" s="9"/>
      <c r="U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</row>
    <row r="13" spans="2:44" s="824" customFormat="1" ht="18.75" x14ac:dyDescent="0.35">
      <c r="B13" s="817" t="s">
        <v>797</v>
      </c>
      <c r="C13" s="851" t="s">
        <v>2</v>
      </c>
      <c r="D13" s="843" t="s">
        <v>341</v>
      </c>
      <c r="E13" s="839">
        <f t="shared" si="2"/>
        <v>0</v>
      </c>
      <c r="F13" s="844">
        <f>+(INDEX($S$57:$S$88,MATCH($D13&amp;$C13,$O$57:$O$88,0)))</f>
        <v>229267</v>
      </c>
      <c r="G13" s="841">
        <f>+F13</f>
        <v>229267</v>
      </c>
      <c r="H13" s="842">
        <v>6.8788501995021801E-3</v>
      </c>
      <c r="I13" s="876">
        <f t="shared" si="3"/>
        <v>186.02928300578202</v>
      </c>
      <c r="J13" s="9"/>
      <c r="K13" s="945" t="s">
        <v>707</v>
      </c>
      <c r="L13" s="947">
        <v>6.5073903910750394E-2</v>
      </c>
      <c r="M13" s="946">
        <f t="shared" si="0"/>
        <v>7133568474.1083145</v>
      </c>
      <c r="O13" s="817" t="str">
        <f t="shared" si="1"/>
        <v>DB1CENTRO SUR</v>
      </c>
      <c r="P13" s="831" t="s">
        <v>334</v>
      </c>
      <c r="Q13" s="37" t="s">
        <v>707</v>
      </c>
      <c r="R13" s="119">
        <f>VLOOKUP($Q13,'1.5 Energía y Demanda 2019'!$B$7:$F$22,MATCH('2.8 Tarifa 2019'!$P13,'1.5 Energía y Demanda 2019'!$B$6:$F$6,0))</f>
        <v>1721936892</v>
      </c>
      <c r="S13" s="832"/>
      <c r="T13" s="9"/>
      <c r="U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</row>
    <row r="14" spans="2:44" s="824" customFormat="1" ht="18.75" x14ac:dyDescent="0.35">
      <c r="B14" s="817" t="s">
        <v>796</v>
      </c>
      <c r="C14" s="851" t="s">
        <v>2</v>
      </c>
      <c r="D14" s="838" t="s">
        <v>342</v>
      </c>
      <c r="E14" s="839">
        <f t="shared" si="2"/>
        <v>0</v>
      </c>
      <c r="F14" s="844">
        <f>+(INDEX($S$57:$S$88,MATCH($D14&amp;$C14,$O$57:$O$88,0)))</f>
        <v>15315169.57</v>
      </c>
      <c r="G14" s="841">
        <f>+F14</f>
        <v>15315169.57</v>
      </c>
      <c r="H14" s="842">
        <v>0.213800866706646</v>
      </c>
      <c r="I14" s="876">
        <f t="shared" si="3"/>
        <v>86.555498149671763</v>
      </c>
      <c r="J14" s="9"/>
      <c r="K14" s="945" t="s">
        <v>708</v>
      </c>
      <c r="L14" s="947">
        <v>4.2236359857085799E-2</v>
      </c>
      <c r="M14" s="946">
        <f t="shared" si="0"/>
        <v>4630058241.9464502</v>
      </c>
      <c r="O14" s="817" t="str">
        <f t="shared" si="1"/>
        <v>DB1GOLFO CENTRO</v>
      </c>
      <c r="P14" s="831" t="s">
        <v>334</v>
      </c>
      <c r="Q14" s="37" t="s">
        <v>708</v>
      </c>
      <c r="R14" s="119">
        <f>VLOOKUP($Q14,'1.5 Energía y Demanda 2019'!$B$7:$F$22,MATCH('2.8 Tarifa 2019'!$P14,'1.5 Energía y Demanda 2019'!$B$6:$F$6,0))</f>
        <v>1058845297</v>
      </c>
      <c r="S14" s="832"/>
      <c r="T14" s="9"/>
      <c r="U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</row>
    <row r="15" spans="2:44" s="824" customFormat="1" ht="18.75" x14ac:dyDescent="0.35">
      <c r="B15" s="817" t="s">
        <v>795</v>
      </c>
      <c r="C15" s="851" t="s">
        <v>162</v>
      </c>
      <c r="D15" s="838" t="s">
        <v>334</v>
      </c>
      <c r="E15" s="839">
        <f t="shared" si="2"/>
        <v>2930483936</v>
      </c>
      <c r="F15" s="840"/>
      <c r="G15" s="841">
        <f>+E15</f>
        <v>2930483936</v>
      </c>
      <c r="H15" s="842">
        <v>0.34552911931040697</v>
      </c>
      <c r="I15" s="875">
        <f t="shared" si="3"/>
        <v>1.1018314161369707</v>
      </c>
      <c r="J15" s="9"/>
      <c r="K15" s="945" t="s">
        <v>709</v>
      </c>
      <c r="L15" s="947">
        <v>8.1538076807944004E-2</v>
      </c>
      <c r="M15" s="946">
        <f t="shared" si="0"/>
        <v>8938413391.5543404</v>
      </c>
      <c r="O15" s="817" t="str">
        <f t="shared" si="1"/>
        <v>DB1GOLFO NORTE</v>
      </c>
      <c r="P15" s="831" t="s">
        <v>334</v>
      </c>
      <c r="Q15" s="37" t="s">
        <v>709</v>
      </c>
      <c r="R15" s="119">
        <f>VLOOKUP($Q15,'1.5 Energía y Demanda 2019'!$B$7:$F$22,MATCH('2.8 Tarifa 2019'!$P15,'1.5 Energía y Demanda 2019'!$B$6:$F$6,0))</f>
        <v>1186554223</v>
      </c>
      <c r="S15" s="832"/>
      <c r="T15" s="9"/>
      <c r="U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</row>
    <row r="16" spans="2:44" s="824" customFormat="1" ht="18.75" x14ac:dyDescent="0.35">
      <c r="B16" s="817" t="s">
        <v>794</v>
      </c>
      <c r="C16" s="851" t="s">
        <v>162</v>
      </c>
      <c r="D16" s="838" t="s">
        <v>336</v>
      </c>
      <c r="E16" s="839">
        <f t="shared" si="2"/>
        <v>1466677157</v>
      </c>
      <c r="F16" s="840"/>
      <c r="G16" s="841">
        <f>+E16</f>
        <v>1466677157</v>
      </c>
      <c r="H16" s="842">
        <v>0.14820832295478101</v>
      </c>
      <c r="I16" s="875">
        <f t="shared" si="3"/>
        <v>0.94429547362790056</v>
      </c>
      <c r="J16" s="9"/>
      <c r="K16" s="945" t="s">
        <v>710</v>
      </c>
      <c r="L16" s="947">
        <v>9.4377537632450395E-2</v>
      </c>
      <c r="M16" s="946">
        <f t="shared" si="0"/>
        <v>10345908062.349962</v>
      </c>
      <c r="O16" s="817" t="str">
        <f t="shared" si="1"/>
        <v>DB1JALISCO</v>
      </c>
      <c r="P16" s="831" t="s">
        <v>334</v>
      </c>
      <c r="Q16" s="37" t="s">
        <v>710</v>
      </c>
      <c r="R16" s="119">
        <f>VLOOKUP($Q16,'1.5 Energía y Demanda 2019'!$B$7:$F$22,MATCH('2.8 Tarifa 2019'!$P16,'1.5 Energía y Demanda 2019'!$B$6:$F$6,0))</f>
        <v>2011425324</v>
      </c>
      <c r="S16" s="832"/>
      <c r="T16" s="9"/>
      <c r="U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</row>
    <row r="17" spans="2:44" s="824" customFormat="1" ht="15" customHeight="1" x14ac:dyDescent="0.35">
      <c r="B17" s="817" t="s">
        <v>793</v>
      </c>
      <c r="C17" s="851" t="s">
        <v>162</v>
      </c>
      <c r="D17" s="838" t="s">
        <v>339</v>
      </c>
      <c r="E17" s="839">
        <f t="shared" si="2"/>
        <v>1816005040.2499998</v>
      </c>
      <c r="F17" s="840"/>
      <c r="G17" s="841">
        <f>+E17</f>
        <v>1816005040.2499998</v>
      </c>
      <c r="H17" s="842">
        <v>0.174565004793234</v>
      </c>
      <c r="I17" s="875">
        <f t="shared" si="3"/>
        <v>0.89827637569668028</v>
      </c>
      <c r="J17" s="9"/>
      <c r="K17" s="945" t="s">
        <v>711</v>
      </c>
      <c r="L17" s="947">
        <v>7.0431149505355894E-2</v>
      </c>
      <c r="M17" s="946">
        <f t="shared" si="0"/>
        <v>7720843495.0467777</v>
      </c>
      <c r="O17" s="817" t="str">
        <f t="shared" si="1"/>
        <v>DB1NOROESTE</v>
      </c>
      <c r="P17" s="831" t="s">
        <v>334</v>
      </c>
      <c r="Q17" s="37" t="s">
        <v>711</v>
      </c>
      <c r="R17" s="119">
        <f>VLOOKUP($Q17,'1.5 Energía y Demanda 2019'!$B$7:$F$22,MATCH('2.8 Tarifa 2019'!$P17,'1.5 Energía y Demanda 2019'!$B$6:$F$6,0))</f>
        <v>404694099</v>
      </c>
      <c r="S17" s="832"/>
      <c r="T17" s="9"/>
      <c r="U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</row>
    <row r="18" spans="2:44" s="824" customFormat="1" ht="18.75" x14ac:dyDescent="0.35">
      <c r="B18" s="817" t="s">
        <v>792</v>
      </c>
      <c r="C18" s="851" t="s">
        <v>162</v>
      </c>
      <c r="D18" s="843" t="s">
        <v>341</v>
      </c>
      <c r="E18" s="839">
        <f t="shared" si="2"/>
        <v>0</v>
      </c>
      <c r="F18" s="844">
        <f>+(INDEX($S$57:$S$88,MATCH($D18&amp;$C18,$O$57:$O$88,0)))</f>
        <v>25897.99</v>
      </c>
      <c r="G18" s="841">
        <f>+F18</f>
        <v>25897.99</v>
      </c>
      <c r="H18" s="842">
        <v>9.8863993148238898E-4</v>
      </c>
      <c r="I18" s="876">
        <f t="shared" si="3"/>
        <v>356.73188761529644</v>
      </c>
      <c r="J18" s="9"/>
      <c r="K18" s="945" t="s">
        <v>712</v>
      </c>
      <c r="L18" s="947">
        <v>6.4099605235463306E-2</v>
      </c>
      <c r="M18" s="946">
        <f t="shared" si="0"/>
        <v>7026763351.0604372</v>
      </c>
      <c r="O18" s="817" t="str">
        <f t="shared" si="1"/>
        <v>DB1NORTE</v>
      </c>
      <c r="P18" s="831" t="s">
        <v>334</v>
      </c>
      <c r="Q18" s="37" t="s">
        <v>712</v>
      </c>
      <c r="R18" s="119">
        <f>VLOOKUP($Q18,'1.5 Energía y Demanda 2019'!$B$7:$F$22,MATCH('2.8 Tarifa 2019'!$P18,'1.5 Energía y Demanda 2019'!$B$6:$F$6,0))</f>
        <v>1111295619</v>
      </c>
      <c r="S18" s="832"/>
      <c r="T18" s="9"/>
      <c r="U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</row>
    <row r="19" spans="2:44" s="824" customFormat="1" ht="18.75" x14ac:dyDescent="0.35">
      <c r="B19" s="817" t="s">
        <v>791</v>
      </c>
      <c r="C19" s="851" t="s">
        <v>162</v>
      </c>
      <c r="D19" s="838" t="s">
        <v>342</v>
      </c>
      <c r="E19" s="839">
        <f t="shared" si="2"/>
        <v>0</v>
      </c>
      <c r="F19" s="844">
        <f>+(INDEX($S$57:$S$88,MATCH($D19&amp;$C19,$O$57:$O$88,0)))</f>
        <v>32775306.949999999</v>
      </c>
      <c r="G19" s="841">
        <f>+F19</f>
        <v>32775306.949999999</v>
      </c>
      <c r="H19" s="842">
        <v>0.33070891301009597</v>
      </c>
      <c r="I19" s="876">
        <f t="shared" si="3"/>
        <v>94.290725014980978</v>
      </c>
      <c r="J19" s="9"/>
      <c r="K19" s="945" t="s">
        <v>713</v>
      </c>
      <c r="L19" s="947">
        <v>7.8879345838878498E-2</v>
      </c>
      <c r="M19" s="946">
        <f t="shared" si="0"/>
        <v>8646956474.384079</v>
      </c>
      <c r="O19" s="817" t="str">
        <f t="shared" si="1"/>
        <v>DB1ORIENTE</v>
      </c>
      <c r="P19" s="831" t="s">
        <v>334</v>
      </c>
      <c r="Q19" s="37" t="s">
        <v>713</v>
      </c>
      <c r="R19" s="119">
        <f>VLOOKUP($Q19,'1.5 Energía y Demanda 2019'!$B$7:$F$22,MATCH('2.8 Tarifa 2019'!$P19,'1.5 Energía y Demanda 2019'!$B$6:$F$6,0))</f>
        <v>1683457854</v>
      </c>
      <c r="S19" s="832"/>
      <c r="T19" s="9"/>
      <c r="U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</row>
    <row r="20" spans="2:44" s="824" customFormat="1" ht="18.75" x14ac:dyDescent="0.35">
      <c r="B20" s="817" t="s">
        <v>790</v>
      </c>
      <c r="C20" s="851" t="s">
        <v>4</v>
      </c>
      <c r="D20" s="838" t="s">
        <v>334</v>
      </c>
      <c r="E20" s="839">
        <f t="shared" si="2"/>
        <v>1437976336</v>
      </c>
      <c r="F20" s="840"/>
      <c r="G20" s="841">
        <f>+E20</f>
        <v>1437976336</v>
      </c>
      <c r="H20" s="842">
        <v>0.369965499522946</v>
      </c>
      <c r="I20" s="875">
        <f t="shared" si="3"/>
        <v>1.481201030205366</v>
      </c>
      <c r="J20" s="9"/>
      <c r="K20" s="945" t="s">
        <v>714</v>
      </c>
      <c r="L20" s="947">
        <v>5.3722278944749798E-2</v>
      </c>
      <c r="M20" s="946">
        <f t="shared" si="0"/>
        <v>5889174191.2875938</v>
      </c>
      <c r="O20" s="817" t="str">
        <f t="shared" si="1"/>
        <v>DB1PENINSULAR</v>
      </c>
      <c r="P20" s="831" t="s">
        <v>334</v>
      </c>
      <c r="Q20" s="37" t="s">
        <v>714</v>
      </c>
      <c r="R20" s="119">
        <f>VLOOKUP($Q20,'1.5 Energía y Demanda 2019'!$B$7:$F$22,MATCH('2.8 Tarifa 2019'!$P20,'1.5 Energía y Demanda 2019'!$B$6:$F$6,0))</f>
        <v>809749174</v>
      </c>
      <c r="S20" s="832"/>
      <c r="T20" s="9"/>
      <c r="U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</row>
    <row r="21" spans="2:44" s="824" customFormat="1" ht="18.75" x14ac:dyDescent="0.35">
      <c r="B21" s="817" t="s">
        <v>789</v>
      </c>
      <c r="C21" s="851" t="s">
        <v>4</v>
      </c>
      <c r="D21" s="838" t="s">
        <v>336</v>
      </c>
      <c r="E21" s="839">
        <f t="shared" si="2"/>
        <v>1079436276</v>
      </c>
      <c r="F21" s="840"/>
      <c r="G21" s="841">
        <f>+E21</f>
        <v>1079436276</v>
      </c>
      <c r="H21" s="842">
        <v>0.23804249914105324</v>
      </c>
      <c r="I21" s="875">
        <f t="shared" si="3"/>
        <v>1.269585664920921</v>
      </c>
      <c r="J21" s="9"/>
      <c r="K21" s="945" t="s">
        <v>715</v>
      </c>
      <c r="L21" s="947">
        <v>8.0255819985251706E-2</v>
      </c>
      <c r="M21" s="946">
        <f t="shared" si="0"/>
        <v>8797849105.4679642</v>
      </c>
      <c r="O21" s="817" t="str">
        <f t="shared" si="1"/>
        <v>DB1SURESTE</v>
      </c>
      <c r="P21" s="831" t="s">
        <v>334</v>
      </c>
      <c r="Q21" s="37" t="s">
        <v>715</v>
      </c>
      <c r="R21" s="119">
        <f>VLOOKUP($Q21,'1.5 Energía y Demanda 2019'!$B$7:$F$22,MATCH('2.8 Tarifa 2019'!$P21,'1.5 Energía y Demanda 2019'!$B$6:$F$6,0))</f>
        <v>1992992012</v>
      </c>
      <c r="S21" s="832"/>
      <c r="T21" s="9"/>
      <c r="U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</row>
    <row r="22" spans="2:44" s="824" customFormat="1" ht="18.75" x14ac:dyDescent="0.35">
      <c r="B22" s="817" t="s">
        <v>788</v>
      </c>
      <c r="C22" s="851" t="s">
        <v>4</v>
      </c>
      <c r="D22" s="838" t="s">
        <v>339</v>
      </c>
      <c r="E22" s="839">
        <f t="shared" si="2"/>
        <v>959750448.05999994</v>
      </c>
      <c r="F22" s="840"/>
      <c r="G22" s="841">
        <f>+E22</f>
        <v>959750448.05999994</v>
      </c>
      <c r="H22" s="842">
        <v>0.201214448830838</v>
      </c>
      <c r="I22" s="875">
        <f t="shared" si="3"/>
        <v>1.2069946854107099</v>
      </c>
      <c r="J22" s="9"/>
      <c r="K22" s="945" t="s">
        <v>716</v>
      </c>
      <c r="L22" s="947">
        <v>2.9712002644894299E-2</v>
      </c>
      <c r="M22" s="946">
        <f t="shared" si="0"/>
        <v>3257106038.4042158</v>
      </c>
      <c r="O22" s="817" t="str">
        <f t="shared" si="1"/>
        <v>DB1VALLE DE MEXICO CENTRO</v>
      </c>
      <c r="P22" s="831" t="s">
        <v>334</v>
      </c>
      <c r="Q22" s="37" t="s">
        <v>716</v>
      </c>
      <c r="R22" s="119">
        <f>VLOOKUP($Q22,'1.5 Energía y Demanda 2019'!$B$7:$F$22,MATCH('2.8 Tarifa 2019'!$P22,'1.5 Energía y Demanda 2019'!$B$6:$F$6,0))</f>
        <v>1246179752</v>
      </c>
      <c r="S22" s="832"/>
      <c r="T22" s="9"/>
      <c r="U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</row>
    <row r="23" spans="2:44" s="824" customFormat="1" ht="18.75" x14ac:dyDescent="0.35">
      <c r="B23" s="817" t="s">
        <v>787</v>
      </c>
      <c r="C23" s="851" t="s">
        <v>4</v>
      </c>
      <c r="D23" s="843" t="s">
        <v>341</v>
      </c>
      <c r="E23" s="839">
        <f t="shared" si="2"/>
        <v>0</v>
      </c>
      <c r="F23" s="844">
        <f>+(INDEX($S$57:$S$88,MATCH($D23&amp;$C23,$O$57:$O$88,0)))</f>
        <v>15054.99</v>
      </c>
      <c r="G23" s="841">
        <f>+F23</f>
        <v>15054.99</v>
      </c>
      <c r="H23" s="842">
        <v>1.2506649350980501E-3</v>
      </c>
      <c r="I23" s="876">
        <f t="shared" si="3"/>
        <v>478.26105807800138</v>
      </c>
      <c r="J23" s="9"/>
      <c r="K23" s="945" t="s">
        <v>717</v>
      </c>
      <c r="L23" s="947">
        <v>4.11368521667844E-2</v>
      </c>
      <c r="M23" s="946">
        <f t="shared" si="0"/>
        <v>4509527385.1020384</v>
      </c>
      <c r="O23" s="817" t="str">
        <f t="shared" si="1"/>
        <v>DB1VALLE DE MEXICO NORTE</v>
      </c>
      <c r="P23" s="831" t="s">
        <v>334</v>
      </c>
      <c r="Q23" s="37" t="s">
        <v>717</v>
      </c>
      <c r="R23" s="119">
        <f>VLOOKUP($Q23,'1.5 Energía y Demanda 2019'!$B$7:$F$22,MATCH('2.8 Tarifa 2019'!$P23,'1.5 Energía y Demanda 2019'!$B$6:$F$6,0))</f>
        <v>1684469888</v>
      </c>
      <c r="S23" s="832"/>
      <c r="T23" s="9"/>
      <c r="U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</row>
    <row r="24" spans="2:44" s="824" customFormat="1" ht="18.75" x14ac:dyDescent="0.35">
      <c r="B24" s="817" t="s">
        <v>786</v>
      </c>
      <c r="C24" s="851" t="s">
        <v>4</v>
      </c>
      <c r="D24" s="838" t="s">
        <v>342</v>
      </c>
      <c r="E24" s="839">
        <f t="shared" si="2"/>
        <v>0</v>
      </c>
      <c r="F24" s="844">
        <f>+(INDEX($S$57:$S$88,MATCH($D24&amp;$C24,$O$57:$O$88,0)))</f>
        <v>7296467.410000002</v>
      </c>
      <c r="G24" s="841">
        <f>+F24</f>
        <v>7296467.410000002</v>
      </c>
      <c r="H24" s="842">
        <v>0.189526887570064</v>
      </c>
      <c r="I24" s="876">
        <f t="shared" si="3"/>
        <v>149.54183366840059</v>
      </c>
      <c r="J24" s="9"/>
      <c r="K24" s="945" t="s">
        <v>718</v>
      </c>
      <c r="L24" s="947">
        <v>3.9329250662072698E-2</v>
      </c>
      <c r="M24" s="946">
        <f t="shared" si="0"/>
        <v>4311373465.7452507</v>
      </c>
      <c r="O24" s="817" t="str">
        <f t="shared" si="1"/>
        <v>DB1VALLE DE MEXICO SUR</v>
      </c>
      <c r="P24" s="831" t="s">
        <v>334</v>
      </c>
      <c r="Q24" s="37" t="s">
        <v>718</v>
      </c>
      <c r="R24" s="119">
        <f>VLOOKUP($Q24,'1.5 Energía y Demanda 2019'!$B$7:$F$22,MATCH('2.8 Tarifa 2019'!$P24,'1.5 Energía y Demanda 2019'!$B$6:$F$6,0))</f>
        <v>1563594829</v>
      </c>
      <c r="S24" s="832"/>
      <c r="T24" s="9"/>
      <c r="U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</row>
    <row r="25" spans="2:44" s="824" customFormat="1" ht="19.5" thickBot="1" x14ac:dyDescent="0.4">
      <c r="B25" s="817" t="s">
        <v>785</v>
      </c>
      <c r="C25" s="851" t="s">
        <v>5</v>
      </c>
      <c r="D25" s="838" t="s">
        <v>334</v>
      </c>
      <c r="E25" s="839">
        <f t="shared" si="2"/>
        <v>1997167201</v>
      </c>
      <c r="F25" s="840"/>
      <c r="G25" s="841">
        <f>+E25</f>
        <v>1997167201</v>
      </c>
      <c r="H25" s="842">
        <v>0.38707457735692902</v>
      </c>
      <c r="I25" s="875">
        <f t="shared" si="3"/>
        <v>1.3785642952981516</v>
      </c>
      <c r="J25" s="9"/>
      <c r="K25" s="948" t="s">
        <v>170</v>
      </c>
      <c r="L25" s="949">
        <f>SUM(L9:L24)</f>
        <v>1</v>
      </c>
      <c r="M25" s="950">
        <f>+SUM(M9:M24)</f>
        <v>109622568270.87071</v>
      </c>
      <c r="O25" s="817" t="str">
        <f t="shared" si="1"/>
        <v>DB2BAJA CALIFORNIA</v>
      </c>
      <c r="P25" s="831" t="s">
        <v>336</v>
      </c>
      <c r="Q25" s="37" t="s">
        <v>703</v>
      </c>
      <c r="R25" s="119">
        <f>VLOOKUP($Q25,'1.5 Energía y Demanda 2019'!$B$7:$F$22,MATCH('2.8 Tarifa 2019'!$P25,'1.5 Energía y Demanda 2019'!$B$6:$F$6,0))</f>
        <v>4589520577</v>
      </c>
      <c r="S25" s="832"/>
      <c r="T25" s="9"/>
      <c r="U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</row>
    <row r="26" spans="2:44" s="824" customFormat="1" ht="18.75" x14ac:dyDescent="0.35">
      <c r="B26" s="817" t="s">
        <v>784</v>
      </c>
      <c r="C26" s="851" t="s">
        <v>5</v>
      </c>
      <c r="D26" s="838" t="s">
        <v>336</v>
      </c>
      <c r="E26" s="839">
        <f t="shared" si="2"/>
        <v>819578701.98000002</v>
      </c>
      <c r="F26" s="840"/>
      <c r="G26" s="841">
        <f>+E26</f>
        <v>819578701.98000002</v>
      </c>
      <c r="H26" s="842">
        <v>0.13618068525108801</v>
      </c>
      <c r="I26" s="875">
        <f t="shared" si="3"/>
        <v>1.1818752936733603</v>
      </c>
      <c r="J26" s="9"/>
      <c r="K26" s="975" t="s">
        <v>855</v>
      </c>
      <c r="L26" s="939"/>
      <c r="M26" s="938"/>
      <c r="O26" s="817" t="str">
        <f t="shared" si="1"/>
        <v>DB2BAJIO</v>
      </c>
      <c r="P26" s="831" t="s">
        <v>336</v>
      </c>
      <c r="Q26" s="37" t="s">
        <v>704</v>
      </c>
      <c r="R26" s="119">
        <f>VLOOKUP($Q26,'1.5 Energía y Demanda 2019'!$B$7:$F$22,MATCH('2.8 Tarifa 2019'!$P26,'1.5 Energía y Demanda 2019'!$B$6:$F$6,0))</f>
        <v>1466677157</v>
      </c>
      <c r="S26" s="832"/>
      <c r="T26" s="9"/>
      <c r="U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</row>
    <row r="27" spans="2:44" s="824" customFormat="1" ht="18.75" x14ac:dyDescent="0.35">
      <c r="B27" s="817" t="s">
        <v>783</v>
      </c>
      <c r="C27" s="851" t="s">
        <v>5</v>
      </c>
      <c r="D27" s="838" t="s">
        <v>339</v>
      </c>
      <c r="E27" s="839">
        <f t="shared" si="2"/>
        <v>1261268493.04</v>
      </c>
      <c r="F27" s="840"/>
      <c r="G27" s="841">
        <f>+E27</f>
        <v>1261268493.04</v>
      </c>
      <c r="H27" s="842">
        <v>0.19913757742822799</v>
      </c>
      <c r="I27" s="875">
        <f t="shared" si="3"/>
        <v>1.1230328897878805</v>
      </c>
      <c r="J27" s="9"/>
      <c r="K27" s="938"/>
      <c r="L27" s="939"/>
      <c r="M27" s="938"/>
      <c r="O27" s="817" t="str">
        <f t="shared" si="1"/>
        <v>DB2CENTRO OCCIDENTE</v>
      </c>
      <c r="P27" s="831" t="s">
        <v>336</v>
      </c>
      <c r="Q27" s="37" t="s">
        <v>705</v>
      </c>
      <c r="R27" s="119">
        <f>VLOOKUP($Q27,'1.5 Energía y Demanda 2019'!$B$7:$F$22,MATCH('2.8 Tarifa 2019'!$P27,'1.5 Energía y Demanda 2019'!$B$6:$F$6,0))</f>
        <v>1079436276</v>
      </c>
      <c r="S27" s="832"/>
      <c r="T27" s="9"/>
      <c r="U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</row>
    <row r="28" spans="2:44" s="824" customFormat="1" ht="18.75" x14ac:dyDescent="0.35">
      <c r="B28" s="817" t="s">
        <v>782</v>
      </c>
      <c r="C28" s="851" t="s">
        <v>5</v>
      </c>
      <c r="D28" s="843" t="s">
        <v>341</v>
      </c>
      <c r="E28" s="839">
        <f t="shared" si="2"/>
        <v>0</v>
      </c>
      <c r="F28" s="844">
        <f>+(INDEX($S$57:$S$88,MATCH($D28&amp;$C28,$O$57:$O$88,0)))</f>
        <v>108067.98000000001</v>
      </c>
      <c r="G28" s="841">
        <f>+F28</f>
        <v>108067.98000000001</v>
      </c>
      <c r="H28" s="842">
        <v>6.7628386848226198E-3</v>
      </c>
      <c r="I28" s="876">
        <f t="shared" si="3"/>
        <v>445.12173128495419</v>
      </c>
      <c r="J28" s="9"/>
      <c r="K28" s="938"/>
      <c r="L28" s="940"/>
      <c r="M28" s="938"/>
      <c r="O28" s="817" t="str">
        <f t="shared" si="1"/>
        <v>DB2CENTRO ORIENTE</v>
      </c>
      <c r="P28" s="831" t="s">
        <v>336</v>
      </c>
      <c r="Q28" s="37" t="s">
        <v>706</v>
      </c>
      <c r="R28" s="119">
        <f>VLOOKUP($Q28,'1.5 Energía y Demanda 2019'!$B$7:$F$22,MATCH('2.8 Tarifa 2019'!$P28,'1.5 Energía y Demanda 2019'!$B$6:$F$6,0))</f>
        <v>819578701.98000002</v>
      </c>
      <c r="S28" s="832"/>
      <c r="T28" s="9"/>
      <c r="U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</row>
    <row r="29" spans="2:44" s="824" customFormat="1" ht="18.75" x14ac:dyDescent="0.35">
      <c r="B29" s="817" t="s">
        <v>781</v>
      </c>
      <c r="C29" s="851" t="s">
        <v>5</v>
      </c>
      <c r="D29" s="838" t="s">
        <v>342</v>
      </c>
      <c r="E29" s="839">
        <f t="shared" si="2"/>
        <v>0</v>
      </c>
      <c r="F29" s="844">
        <f>+(INDEX($S$57:$S$88,MATCH($D29&amp;$C29,$O$57:$O$88,0)))</f>
        <v>13389192.35</v>
      </c>
      <c r="G29" s="841">
        <f>+F29</f>
        <v>13389192.35</v>
      </c>
      <c r="H29" s="842">
        <v>0.27084432127893299</v>
      </c>
      <c r="I29" s="876">
        <f t="shared" si="3"/>
        <v>143.88388529486011</v>
      </c>
      <c r="J29" s="9"/>
      <c r="K29" s="938"/>
      <c r="L29" s="940"/>
      <c r="M29" s="938"/>
      <c r="O29" s="817" t="str">
        <f t="shared" si="1"/>
        <v>DB2CENTRO SUR</v>
      </c>
      <c r="P29" s="831" t="s">
        <v>336</v>
      </c>
      <c r="Q29" s="37" t="s">
        <v>707</v>
      </c>
      <c r="R29" s="119">
        <f>VLOOKUP($Q29,'1.5 Energía y Demanda 2019'!$B$7:$F$22,MATCH('2.8 Tarifa 2019'!$P29,'1.5 Energía y Demanda 2019'!$B$6:$F$6,0))</f>
        <v>1377888967.02</v>
      </c>
      <c r="S29" s="832"/>
      <c r="T29" s="9"/>
      <c r="U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</row>
    <row r="30" spans="2:44" s="824" customFormat="1" ht="18.75" x14ac:dyDescent="0.35">
      <c r="B30" s="817" t="s">
        <v>780</v>
      </c>
      <c r="C30" s="851" t="s">
        <v>6</v>
      </c>
      <c r="D30" s="838" t="s">
        <v>334</v>
      </c>
      <c r="E30" s="839">
        <f t="shared" si="2"/>
        <v>1721936892</v>
      </c>
      <c r="F30" s="840"/>
      <c r="G30" s="841">
        <f>+E30</f>
        <v>1721936892</v>
      </c>
      <c r="H30" s="842">
        <v>0.37548438409868201</v>
      </c>
      <c r="I30" s="875">
        <f t="shared" si="3"/>
        <v>1.5555410755008874</v>
      </c>
      <c r="J30" s="9"/>
      <c r="K30" s="938"/>
      <c r="L30" s="939"/>
      <c r="M30" s="938"/>
      <c r="O30" s="817" t="str">
        <f t="shared" si="1"/>
        <v>DB2GOLFO CENTRO</v>
      </c>
      <c r="P30" s="831" t="s">
        <v>336</v>
      </c>
      <c r="Q30" s="37" t="s">
        <v>708</v>
      </c>
      <c r="R30" s="119">
        <f>VLOOKUP($Q30,'1.5 Energía y Demanda 2019'!$B$7:$F$22,MATCH('2.8 Tarifa 2019'!$P30,'1.5 Energía y Demanda 2019'!$B$6:$F$6,0))</f>
        <v>1941362389</v>
      </c>
      <c r="S30" s="832"/>
      <c r="T30" s="9"/>
      <c r="U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</row>
    <row r="31" spans="2:44" s="824" customFormat="1" ht="18.75" x14ac:dyDescent="0.35">
      <c r="B31" s="817" t="s">
        <v>779</v>
      </c>
      <c r="C31" s="851" t="s">
        <v>6</v>
      </c>
      <c r="D31" s="838" t="s">
        <v>336</v>
      </c>
      <c r="E31" s="839">
        <f t="shared" si="2"/>
        <v>1377888967.02</v>
      </c>
      <c r="F31" s="840"/>
      <c r="G31" s="841">
        <f>+E31</f>
        <v>1377888967.02</v>
      </c>
      <c r="H31" s="842">
        <v>0.257381886162734</v>
      </c>
      <c r="I31" s="875">
        <f t="shared" si="3"/>
        <v>1.332510349442666</v>
      </c>
      <c r="J31" s="9"/>
      <c r="K31" s="938"/>
      <c r="L31" s="939"/>
      <c r="M31" s="938"/>
      <c r="O31" s="817" t="str">
        <f t="shared" si="1"/>
        <v>DB2GOLFO NORTE</v>
      </c>
      <c r="P31" s="831" t="s">
        <v>336</v>
      </c>
      <c r="Q31" s="37" t="s">
        <v>709</v>
      </c>
      <c r="R31" s="119">
        <f>VLOOKUP($Q31,'1.5 Energía y Demanda 2019'!$B$7:$F$22,MATCH('2.8 Tarifa 2019'!$P31,'1.5 Energía y Demanda 2019'!$B$6:$F$6,0))</f>
        <v>7670164489.0200005</v>
      </c>
      <c r="S31" s="832"/>
      <c r="T31" s="9"/>
      <c r="U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</row>
    <row r="32" spans="2:44" s="824" customFormat="1" ht="18.75" x14ac:dyDescent="0.35">
      <c r="B32" s="817" t="s">
        <v>778</v>
      </c>
      <c r="C32" s="851" t="s">
        <v>6</v>
      </c>
      <c r="D32" s="838" t="s">
        <v>339</v>
      </c>
      <c r="E32" s="839">
        <f t="shared" si="2"/>
        <v>957150428</v>
      </c>
      <c r="F32" s="840"/>
      <c r="G32" s="841">
        <f>+E32</f>
        <v>957150428</v>
      </c>
      <c r="H32" s="842">
        <v>0.170050110674905</v>
      </c>
      <c r="I32" s="875">
        <f t="shared" si="3"/>
        <v>1.2673703871855053</v>
      </c>
      <c r="J32" s="9"/>
      <c r="K32" s="938"/>
      <c r="L32" s="939"/>
      <c r="M32" s="938"/>
      <c r="O32" s="817" t="str">
        <f t="shared" si="1"/>
        <v>DB2JALISCO</v>
      </c>
      <c r="P32" s="831" t="s">
        <v>336</v>
      </c>
      <c r="Q32" s="37" t="s">
        <v>710</v>
      </c>
      <c r="R32" s="119">
        <f>VLOOKUP($Q32,'1.5 Energía y Demanda 2019'!$B$7:$F$22,MATCH('2.8 Tarifa 2019'!$P32,'1.5 Energía y Demanda 2019'!$B$6:$F$6,0))</f>
        <v>1784880689</v>
      </c>
      <c r="S32" s="832"/>
      <c r="T32" s="9"/>
      <c r="U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</row>
    <row r="33" spans="2:44" s="824" customFormat="1" ht="18.75" x14ac:dyDescent="0.35">
      <c r="B33" s="817" t="s">
        <v>777</v>
      </c>
      <c r="C33" s="851" t="s">
        <v>6</v>
      </c>
      <c r="D33" s="843" t="s">
        <v>341</v>
      </c>
      <c r="E33" s="839">
        <f t="shared" si="2"/>
        <v>0</v>
      </c>
      <c r="F33" s="844">
        <f>+(INDEX($S$57:$S$88,MATCH($D33&amp;$C33,$O$57:$O$88,0)))</f>
        <v>94793.98</v>
      </c>
      <c r="G33" s="841">
        <f>+F33</f>
        <v>94793.98</v>
      </c>
      <c r="H33" s="842">
        <v>6.6744371892935696E-3</v>
      </c>
      <c r="I33" s="876">
        <f t="shared" si="3"/>
        <v>502.27403381481315</v>
      </c>
      <c r="J33" s="9"/>
      <c r="K33" s="938"/>
      <c r="L33" s="940"/>
      <c r="M33" s="938"/>
      <c r="O33" s="817" t="str">
        <f t="shared" si="1"/>
        <v>DB2NOROESTE</v>
      </c>
      <c r="P33" s="831" t="s">
        <v>336</v>
      </c>
      <c r="Q33" s="37" t="s">
        <v>711</v>
      </c>
      <c r="R33" s="119">
        <f>VLOOKUP($Q33,'1.5 Energía y Demanda 2019'!$B$7:$F$22,MATCH('2.8 Tarifa 2019'!$P33,'1.5 Energía y Demanda 2019'!$B$6:$F$6,0))</f>
        <v>7362705016</v>
      </c>
      <c r="S33" s="832"/>
      <c r="T33" s="9"/>
      <c r="U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</row>
    <row r="34" spans="2:44" s="824" customFormat="1" ht="18.75" x14ac:dyDescent="0.35">
      <c r="B34" s="817" t="s">
        <v>776</v>
      </c>
      <c r="C34" s="851" t="s">
        <v>6</v>
      </c>
      <c r="D34" s="838" t="s">
        <v>342</v>
      </c>
      <c r="E34" s="839">
        <f t="shared" si="2"/>
        <v>0</v>
      </c>
      <c r="F34" s="844">
        <f>+(INDEX($S$57:$S$88,MATCH($D34&amp;$C34,$O$57:$O$88,0)))</f>
        <v>6383554.6099999994</v>
      </c>
      <c r="G34" s="841">
        <f>+F34</f>
        <v>6383554.6099999994</v>
      </c>
      <c r="H34" s="842">
        <v>0.19040918187438599</v>
      </c>
      <c r="I34" s="876">
        <f t="shared" si="3"/>
        <v>212.78065591732698</v>
      </c>
      <c r="J34" s="9"/>
      <c r="K34" s="938"/>
      <c r="L34" s="940"/>
      <c r="M34" s="938"/>
      <c r="O34" s="817" t="str">
        <f t="shared" si="1"/>
        <v>DB2NORTE</v>
      </c>
      <c r="P34" s="831" t="s">
        <v>336</v>
      </c>
      <c r="Q34" s="37" t="s">
        <v>712</v>
      </c>
      <c r="R34" s="119">
        <f>VLOOKUP($Q34,'1.5 Energía y Demanda 2019'!$B$7:$F$22,MATCH('2.8 Tarifa 2019'!$P34,'1.5 Energía y Demanda 2019'!$B$6:$F$6,0))</f>
        <v>2332160394</v>
      </c>
      <c r="S34" s="832"/>
      <c r="T34" s="9"/>
      <c r="U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</row>
    <row r="35" spans="2:44" s="824" customFormat="1" ht="18.75" x14ac:dyDescent="0.35">
      <c r="B35" s="817" t="s">
        <v>775</v>
      </c>
      <c r="C35" s="851" t="s">
        <v>14</v>
      </c>
      <c r="D35" s="838" t="s">
        <v>334</v>
      </c>
      <c r="E35" s="839">
        <f t="shared" si="2"/>
        <v>1058845297</v>
      </c>
      <c r="F35" s="840"/>
      <c r="G35" s="841">
        <f>+E35</f>
        <v>1058845297</v>
      </c>
      <c r="H35" s="842">
        <v>0.2450702362936</v>
      </c>
      <c r="I35" s="875">
        <f t="shared" si="3"/>
        <v>1.0716291328127292</v>
      </c>
      <c r="J35" s="9"/>
      <c r="K35" s="938"/>
      <c r="L35" s="939"/>
      <c r="M35" s="938"/>
      <c r="O35" s="817" t="str">
        <f t="shared" si="1"/>
        <v>DB2ORIENTE</v>
      </c>
      <c r="P35" s="831" t="s">
        <v>336</v>
      </c>
      <c r="Q35" s="37" t="s">
        <v>713</v>
      </c>
      <c r="R35" s="119">
        <f>VLOOKUP($Q35,'1.5 Energía y Demanda 2019'!$B$7:$F$22,MATCH('2.8 Tarifa 2019'!$P35,'1.5 Energía y Demanda 2019'!$B$6:$F$6,0))</f>
        <v>2515115366.02</v>
      </c>
      <c r="S35" s="832"/>
      <c r="T35" s="9"/>
      <c r="U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</row>
    <row r="36" spans="2:44" s="824" customFormat="1" ht="18.75" x14ac:dyDescent="0.35">
      <c r="B36" s="817" t="s">
        <v>774</v>
      </c>
      <c r="C36" s="851" t="s">
        <v>14</v>
      </c>
      <c r="D36" s="838" t="s">
        <v>336</v>
      </c>
      <c r="E36" s="839">
        <f t="shared" si="2"/>
        <v>1941362389</v>
      </c>
      <c r="F36" s="840"/>
      <c r="G36" s="841">
        <f>+E36</f>
        <v>1941362389</v>
      </c>
      <c r="H36" s="842">
        <v>0.36381453889877002</v>
      </c>
      <c r="I36" s="875">
        <f t="shared" si="3"/>
        <v>0.86768061126180485</v>
      </c>
      <c r="J36" s="9"/>
      <c r="K36" s="938"/>
      <c r="L36" s="939"/>
      <c r="M36" s="938"/>
      <c r="O36" s="817" t="str">
        <f t="shared" si="1"/>
        <v>DB2PENINSULAR</v>
      </c>
      <c r="P36" s="831" t="s">
        <v>336</v>
      </c>
      <c r="Q36" s="37" t="s">
        <v>714</v>
      </c>
      <c r="R36" s="119">
        <f>VLOOKUP($Q36,'1.5 Energía y Demanda 2019'!$B$7:$F$22,MATCH('2.8 Tarifa 2019'!$P36,'1.5 Energía y Demanda 2019'!$B$6:$F$6,0))</f>
        <v>3533951426.9899998</v>
      </c>
      <c r="S36" s="832"/>
      <c r="T36" s="9"/>
      <c r="U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</row>
    <row r="37" spans="2:44" s="824" customFormat="1" ht="18.75" x14ac:dyDescent="0.35">
      <c r="B37" s="817" t="s">
        <v>773</v>
      </c>
      <c r="C37" s="851" t="s">
        <v>14</v>
      </c>
      <c r="D37" s="838" t="s">
        <v>339</v>
      </c>
      <c r="E37" s="839">
        <f t="shared" si="2"/>
        <v>708807008.99000001</v>
      </c>
      <c r="F37" s="840"/>
      <c r="G37" s="841">
        <f>+E37</f>
        <v>708807008.99000001</v>
      </c>
      <c r="H37" s="842">
        <v>0.16467087231803701</v>
      </c>
      <c r="I37" s="875">
        <f t="shared" si="3"/>
        <v>1.0756605393491467</v>
      </c>
      <c r="J37" s="9"/>
      <c r="K37" s="938"/>
      <c r="L37" s="939"/>
      <c r="M37" s="938"/>
      <c r="O37" s="817" t="str">
        <f t="shared" si="1"/>
        <v>DB2SURESTE</v>
      </c>
      <c r="P37" s="831" t="s">
        <v>336</v>
      </c>
      <c r="Q37" s="37" t="s">
        <v>715</v>
      </c>
      <c r="R37" s="119">
        <f>VLOOKUP($Q37,'1.5 Energía y Demanda 2019'!$B$7:$F$22,MATCH('2.8 Tarifa 2019'!$P37,'1.5 Energía y Demanda 2019'!$B$6:$F$6,0))</f>
        <v>3322143302</v>
      </c>
      <c r="S37" s="832"/>
      <c r="T37" s="9"/>
      <c r="U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</row>
    <row r="38" spans="2:44" s="824" customFormat="1" ht="18.75" x14ac:dyDescent="0.35">
      <c r="B38" s="817" t="s">
        <v>772</v>
      </c>
      <c r="C38" s="851" t="s">
        <v>14</v>
      </c>
      <c r="D38" s="843" t="s">
        <v>341</v>
      </c>
      <c r="E38" s="839">
        <f t="shared" si="2"/>
        <v>0</v>
      </c>
      <c r="F38" s="844">
        <f>+(INDEX($S$57:$S$88,MATCH($D38&amp;$C38,$O$57:$O$88,0)))</f>
        <v>23823</v>
      </c>
      <c r="G38" s="841">
        <f>+F38</f>
        <v>23823</v>
      </c>
      <c r="H38" s="842">
        <v>1.8626230141432301E-3</v>
      </c>
      <c r="I38" s="876">
        <f t="shared" si="3"/>
        <v>362.00533258922053</v>
      </c>
      <c r="J38" s="9"/>
      <c r="K38" s="938"/>
      <c r="L38" s="940"/>
      <c r="M38" s="938"/>
      <c r="O38" s="817" t="str">
        <f t="shared" si="1"/>
        <v>DB2VALLE DE MEXICO CENTRO</v>
      </c>
      <c r="P38" s="831" t="s">
        <v>336</v>
      </c>
      <c r="Q38" s="37" t="s">
        <v>716</v>
      </c>
      <c r="R38" s="119">
        <f>VLOOKUP($Q38,'1.5 Energía y Demanda 2019'!$B$7:$F$22,MATCH('2.8 Tarifa 2019'!$P38,'1.5 Energía y Demanda 2019'!$B$6:$F$6,0))</f>
        <v>834667294.00999999</v>
      </c>
      <c r="S38" s="832"/>
      <c r="T38" s="9"/>
      <c r="U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</row>
    <row r="39" spans="2:44" s="824" customFormat="1" ht="18.75" x14ac:dyDescent="0.35">
      <c r="B39" s="817" t="s">
        <v>771</v>
      </c>
      <c r="C39" s="851" t="s">
        <v>14</v>
      </c>
      <c r="D39" s="838" t="s">
        <v>342</v>
      </c>
      <c r="E39" s="839">
        <f t="shared" si="2"/>
        <v>0</v>
      </c>
      <c r="F39" s="844">
        <f>+(INDEX($S$57:$S$88,MATCH($D39&amp;$C39,$O$57:$O$88,0)))</f>
        <v>8685100.2000000011</v>
      </c>
      <c r="G39" s="841">
        <f>+F39</f>
        <v>8685100.2000000011</v>
      </c>
      <c r="H39" s="842">
        <v>0.22458172947544899</v>
      </c>
      <c r="I39" s="876">
        <f t="shared" si="3"/>
        <v>119.72533000234016</v>
      </c>
      <c r="J39" s="9"/>
      <c r="K39" s="938"/>
      <c r="L39" s="940"/>
      <c r="M39" s="938"/>
      <c r="O39" s="817" t="str">
        <f t="shared" si="1"/>
        <v>DB2VALLE DE MEXICO NORTE</v>
      </c>
      <c r="P39" s="831" t="s">
        <v>336</v>
      </c>
      <c r="Q39" s="37" t="s">
        <v>717</v>
      </c>
      <c r="R39" s="119">
        <f>VLOOKUP($Q39,'1.5 Energía y Demanda 2019'!$B$7:$F$22,MATCH('2.8 Tarifa 2019'!$P39,'1.5 Energía y Demanda 2019'!$B$6:$F$6,0))</f>
        <v>919174449</v>
      </c>
      <c r="S39" s="832"/>
      <c r="T39" s="9"/>
      <c r="U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</row>
    <row r="40" spans="2:44" s="824" customFormat="1" ht="18.75" x14ac:dyDescent="0.35">
      <c r="B40" s="817" t="s">
        <v>770</v>
      </c>
      <c r="C40" s="851" t="s">
        <v>7</v>
      </c>
      <c r="D40" s="838" t="s">
        <v>334</v>
      </c>
      <c r="E40" s="839">
        <f t="shared" si="2"/>
        <v>1186554223</v>
      </c>
      <c r="F40" s="840"/>
      <c r="G40" s="841">
        <f>+E40</f>
        <v>1186554223</v>
      </c>
      <c r="H40" s="842">
        <v>0.103485792561873</v>
      </c>
      <c r="I40" s="875">
        <f t="shared" si="3"/>
        <v>0.77956723438391073</v>
      </c>
      <c r="J40" s="9"/>
      <c r="K40" s="938"/>
      <c r="L40" s="939"/>
      <c r="M40" s="938"/>
      <c r="O40" s="817" t="str">
        <f t="shared" si="1"/>
        <v>DB2VALLE DE MEXICO SUR</v>
      </c>
      <c r="P40" s="831" t="s">
        <v>336</v>
      </c>
      <c r="Q40" s="37" t="s">
        <v>718</v>
      </c>
      <c r="R40" s="119">
        <f>VLOOKUP($Q40,'1.5 Energía y Demanda 2019'!$B$7:$F$22,MATCH('2.8 Tarifa 2019'!$P40,'1.5 Energía y Demanda 2019'!$B$6:$F$6,0))</f>
        <v>1058524877</v>
      </c>
      <c r="S40" s="832"/>
      <c r="T40" s="9"/>
      <c r="U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</row>
    <row r="41" spans="2:44" s="824" customFormat="1" ht="18.75" x14ac:dyDescent="0.35">
      <c r="B41" s="817" t="s">
        <v>769</v>
      </c>
      <c r="C41" s="851" t="s">
        <v>7</v>
      </c>
      <c r="D41" s="838" t="s">
        <v>336</v>
      </c>
      <c r="E41" s="839">
        <f t="shared" si="2"/>
        <v>7670164489.0200005</v>
      </c>
      <c r="F41" s="840"/>
      <c r="G41" s="841">
        <f>+E41</f>
        <v>7670164489.0200005</v>
      </c>
      <c r="H41" s="842">
        <v>0.54179168671014499</v>
      </c>
      <c r="I41" s="875">
        <f t="shared" si="3"/>
        <v>0.63137603826557853</v>
      </c>
      <c r="J41" s="9"/>
      <c r="K41" s="938"/>
      <c r="L41" s="939"/>
      <c r="M41" s="938"/>
      <c r="O41" s="817" t="str">
        <f t="shared" ref="O41:O72" si="4">+P41&amp;Q41</f>
        <v>PDBTBAJA CALIFORNIA</v>
      </c>
      <c r="P41" s="831" t="s">
        <v>339</v>
      </c>
      <c r="Q41" s="37" t="s">
        <v>703</v>
      </c>
      <c r="R41" s="119">
        <f>VLOOKUP($Q41,'1.5 Energía y Demanda 2019'!$B$7:$F$22,MATCH('2.8 Tarifa 2019'!$P41,'1.5 Energía y Demanda 2019'!$B$6:$F$6,0))</f>
        <v>1024335275</v>
      </c>
      <c r="S41" s="832"/>
      <c r="T41" s="9"/>
      <c r="U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</row>
    <row r="42" spans="2:44" s="824" customFormat="1" ht="18.75" x14ac:dyDescent="0.35">
      <c r="B42" s="817" t="s">
        <v>768</v>
      </c>
      <c r="C42" s="851" t="s">
        <v>7</v>
      </c>
      <c r="D42" s="838" t="s">
        <v>339</v>
      </c>
      <c r="E42" s="839">
        <f t="shared" ref="E42:E73" si="5">+INDEX($R$9:$R$88,MATCH($D42&amp;$C42,$O$9:$O$88,0))</f>
        <v>1335657593.5399997</v>
      </c>
      <c r="F42" s="840"/>
      <c r="G42" s="841">
        <f>+E42</f>
        <v>1335657593.5399997</v>
      </c>
      <c r="H42" s="842">
        <v>0.116978191737643</v>
      </c>
      <c r="I42" s="875">
        <f t="shared" ref="I42:I73" si="6">+(INDEX($M$9:$M$24,MATCH($C42,$K$9:$K$24,0))*H42)/G42</f>
        <v>0.7828349425815968</v>
      </c>
      <c r="J42" s="9"/>
      <c r="K42" s="938"/>
      <c r="L42" s="939"/>
      <c r="M42" s="938"/>
      <c r="O42" s="817" t="str">
        <f t="shared" si="4"/>
        <v>PDBTBAJIO</v>
      </c>
      <c r="P42" s="831" t="s">
        <v>339</v>
      </c>
      <c r="Q42" s="37" t="s">
        <v>704</v>
      </c>
      <c r="R42" s="119">
        <f>VLOOKUP($Q42,'1.5 Energía y Demanda 2019'!$B$7:$F$22,MATCH('2.8 Tarifa 2019'!$P42,'1.5 Energía y Demanda 2019'!$B$6:$F$6,0))</f>
        <v>1816005040.2499998</v>
      </c>
      <c r="S42" s="832"/>
      <c r="T42" s="9"/>
      <c r="U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</row>
    <row r="43" spans="2:44" s="824" customFormat="1" ht="18.75" x14ac:dyDescent="0.35">
      <c r="B43" s="817" t="s">
        <v>767</v>
      </c>
      <c r="C43" s="851" t="s">
        <v>7</v>
      </c>
      <c r="D43" s="843" t="s">
        <v>341</v>
      </c>
      <c r="E43" s="839">
        <f t="shared" si="5"/>
        <v>0</v>
      </c>
      <c r="F43" s="844">
        <f>+(INDEX($S$57:$S$88,MATCH($D43&amp;$C43,$O$57:$O$88,0)))</f>
        <v>103058.98999999999</v>
      </c>
      <c r="G43" s="841">
        <f>+F43</f>
        <v>103058.98999999999</v>
      </c>
      <c r="H43" s="842">
        <v>3.0359104460803499E-3</v>
      </c>
      <c r="I43" s="876">
        <f t="shared" si="6"/>
        <v>263.30767055648727</v>
      </c>
      <c r="J43" s="9"/>
      <c r="K43" s="938"/>
      <c r="L43" s="940"/>
      <c r="M43" s="938"/>
      <c r="O43" s="817" t="str">
        <f t="shared" si="4"/>
        <v>PDBTCENTRO OCCIDENTE</v>
      </c>
      <c r="P43" s="831" t="s">
        <v>339</v>
      </c>
      <c r="Q43" s="37" t="s">
        <v>705</v>
      </c>
      <c r="R43" s="119">
        <f>VLOOKUP($Q43,'1.5 Energía y Demanda 2019'!$B$7:$F$22,MATCH('2.8 Tarifa 2019'!$P43,'1.5 Energía y Demanda 2019'!$B$6:$F$6,0))</f>
        <v>959750448.05999994</v>
      </c>
      <c r="S43" s="832"/>
      <c r="T43" s="9"/>
      <c r="U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</row>
    <row r="44" spans="2:44" s="824" customFormat="1" ht="18.75" x14ac:dyDescent="0.35">
      <c r="B44" s="817" t="s">
        <v>766</v>
      </c>
      <c r="C44" s="851" t="s">
        <v>7</v>
      </c>
      <c r="D44" s="838" t="s">
        <v>342</v>
      </c>
      <c r="E44" s="839">
        <f t="shared" si="5"/>
        <v>0</v>
      </c>
      <c r="F44" s="844">
        <f>+(INDEX($S$57:$S$88,MATCH($D44&amp;$C44,$O$57:$O$88,0)))</f>
        <v>37707363.759999983</v>
      </c>
      <c r="G44" s="841">
        <f>+F44</f>
        <v>37707363.759999983</v>
      </c>
      <c r="H44" s="842">
        <v>0.234708418544259</v>
      </c>
      <c r="I44" s="876">
        <f t="shared" si="6"/>
        <v>55.636901184060569</v>
      </c>
      <c r="J44" s="9"/>
      <c r="K44" s="938"/>
      <c r="L44" s="940"/>
      <c r="M44" s="938"/>
      <c r="O44" s="817" t="str">
        <f t="shared" si="4"/>
        <v>PDBTCENTRO ORIENTE</v>
      </c>
      <c r="P44" s="831" t="s">
        <v>339</v>
      </c>
      <c r="Q44" s="37" t="s">
        <v>706</v>
      </c>
      <c r="R44" s="119">
        <f>VLOOKUP($Q44,'1.5 Energía y Demanda 2019'!$B$7:$F$22,MATCH('2.8 Tarifa 2019'!$P44,'1.5 Energía y Demanda 2019'!$B$6:$F$6,0))</f>
        <v>1261268493.04</v>
      </c>
      <c r="S44" s="832"/>
      <c r="T44" s="9"/>
      <c r="U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</row>
    <row r="45" spans="2:44" s="824" customFormat="1" ht="18.75" x14ac:dyDescent="0.35">
      <c r="B45" s="817" t="s">
        <v>765</v>
      </c>
      <c r="C45" s="851" t="s">
        <v>8</v>
      </c>
      <c r="D45" s="838" t="s">
        <v>334</v>
      </c>
      <c r="E45" s="839">
        <f t="shared" si="5"/>
        <v>2011425324</v>
      </c>
      <c r="F45" s="840"/>
      <c r="G45" s="841">
        <f>+E45</f>
        <v>2011425324</v>
      </c>
      <c r="H45" s="842">
        <v>0.30708285302991439</v>
      </c>
      <c r="I45" s="875">
        <f t="shared" si="6"/>
        <v>1.5795023196056868</v>
      </c>
      <c r="J45" s="9"/>
      <c r="K45" s="938"/>
      <c r="L45" s="939"/>
      <c r="M45" s="938"/>
      <c r="N45" s="9"/>
      <c r="O45" s="817" t="str">
        <f t="shared" si="4"/>
        <v>PDBTCENTRO SUR</v>
      </c>
      <c r="P45" s="831" t="s">
        <v>339</v>
      </c>
      <c r="Q45" s="37" t="s">
        <v>707</v>
      </c>
      <c r="R45" s="119">
        <f>VLOOKUP($Q45,'1.5 Energía y Demanda 2019'!$B$7:$F$22,MATCH('2.8 Tarifa 2019'!$P45,'1.5 Energía y Demanda 2019'!$B$6:$F$6,0))</f>
        <v>957150428</v>
      </c>
      <c r="S45" s="832"/>
      <c r="T45" s="9"/>
      <c r="U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</row>
    <row r="46" spans="2:44" s="824" customFormat="1" ht="18.75" x14ac:dyDescent="0.35">
      <c r="B46" s="817" t="s">
        <v>764</v>
      </c>
      <c r="C46" s="851" t="s">
        <v>8</v>
      </c>
      <c r="D46" s="838" t="s">
        <v>336</v>
      </c>
      <c r="E46" s="839">
        <f t="shared" si="5"/>
        <v>1784880689</v>
      </c>
      <c r="F46" s="840"/>
      <c r="G46" s="841">
        <f>+E46</f>
        <v>1784880689</v>
      </c>
      <c r="H46" s="842">
        <v>0.23355904806769398</v>
      </c>
      <c r="I46" s="875">
        <f t="shared" si="6"/>
        <v>1.3538050208790944</v>
      </c>
      <c r="J46" s="9"/>
      <c r="K46" s="938"/>
      <c r="L46" s="939"/>
      <c r="M46" s="938"/>
      <c r="N46" s="9"/>
      <c r="O46" s="817" t="str">
        <f t="shared" si="4"/>
        <v>PDBTGOLFO CENTRO</v>
      </c>
      <c r="P46" s="831" t="s">
        <v>339</v>
      </c>
      <c r="Q46" s="37" t="s">
        <v>708</v>
      </c>
      <c r="R46" s="119">
        <f>VLOOKUP($Q46,'1.5 Energía y Demanda 2019'!$B$7:$F$22,MATCH('2.8 Tarifa 2019'!$P46,'1.5 Energía y Demanda 2019'!$B$6:$F$6,0))</f>
        <v>708807008.99000001</v>
      </c>
      <c r="S46" s="832"/>
      <c r="T46" s="9"/>
      <c r="U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</row>
    <row r="47" spans="2:44" s="824" customFormat="1" ht="18.75" x14ac:dyDescent="0.35">
      <c r="B47" s="817" t="s">
        <v>763</v>
      </c>
      <c r="C47" s="851" t="s">
        <v>8</v>
      </c>
      <c r="D47" s="838" t="s">
        <v>339</v>
      </c>
      <c r="E47" s="839">
        <f t="shared" si="5"/>
        <v>1588751697.21</v>
      </c>
      <c r="F47" s="840"/>
      <c r="G47" s="841">
        <f>+E47</f>
        <v>1588751697.21</v>
      </c>
      <c r="H47" s="842">
        <v>0.19774515028933096</v>
      </c>
      <c r="I47" s="875">
        <f t="shared" si="6"/>
        <v>1.2877110679168482</v>
      </c>
      <c r="J47" s="9"/>
      <c r="K47" s="938"/>
      <c r="L47" s="939"/>
      <c r="M47" s="938"/>
      <c r="N47" s="9"/>
      <c r="O47" s="817" t="str">
        <f t="shared" si="4"/>
        <v>PDBTGOLFO NORTE</v>
      </c>
      <c r="P47" s="831" t="s">
        <v>339</v>
      </c>
      <c r="Q47" s="37" t="s">
        <v>709</v>
      </c>
      <c r="R47" s="119">
        <f>VLOOKUP($Q47,'1.5 Energía y Demanda 2019'!$B$7:$F$22,MATCH('2.8 Tarifa 2019'!$P47,'1.5 Energía y Demanda 2019'!$B$6:$F$6,0))</f>
        <v>1335657593.5399997</v>
      </c>
      <c r="S47" s="832"/>
      <c r="T47" s="9"/>
      <c r="U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</row>
    <row r="48" spans="2:44" s="824" customFormat="1" ht="18.75" x14ac:dyDescent="0.35">
      <c r="B48" s="817" t="s">
        <v>762</v>
      </c>
      <c r="C48" s="851" t="s">
        <v>8</v>
      </c>
      <c r="D48" s="843" t="s">
        <v>341</v>
      </c>
      <c r="E48" s="839">
        <f t="shared" si="5"/>
        <v>0</v>
      </c>
      <c r="F48" s="844">
        <f>+(INDEX($S$57:$S$88,MATCH($D48&amp;$C48,$O$57:$O$88,0)))</f>
        <v>92414.99000000002</v>
      </c>
      <c r="G48" s="841">
        <f>+F48</f>
        <v>92414.99000000002</v>
      </c>
      <c r="H48" s="842">
        <v>4.5546219110057587E-3</v>
      </c>
      <c r="I48" s="876">
        <f t="shared" si="6"/>
        <v>509.89238380083424</v>
      </c>
      <c r="J48" s="9"/>
      <c r="K48" s="938"/>
      <c r="L48" s="940"/>
      <c r="M48" s="938"/>
      <c r="N48" s="9"/>
      <c r="O48" s="817" t="str">
        <f t="shared" si="4"/>
        <v>PDBTJALISCO</v>
      </c>
      <c r="P48" s="831" t="s">
        <v>339</v>
      </c>
      <c r="Q48" s="37" t="s">
        <v>710</v>
      </c>
      <c r="R48" s="119">
        <f>VLOOKUP($Q48,'1.5 Energía y Demanda 2019'!$B$7:$F$22,MATCH('2.8 Tarifa 2019'!$P48,'1.5 Energía y Demanda 2019'!$B$6:$F$6,0))</f>
        <v>1588751697.21</v>
      </c>
      <c r="S48" s="832"/>
      <c r="T48" s="9"/>
      <c r="U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</row>
    <row r="49" spans="2:44" s="824" customFormat="1" ht="18.75" x14ac:dyDescent="0.35">
      <c r="B49" s="817" t="s">
        <v>761</v>
      </c>
      <c r="C49" s="851" t="s">
        <v>8</v>
      </c>
      <c r="D49" s="838" t="s">
        <v>342</v>
      </c>
      <c r="E49" s="839">
        <f t="shared" si="5"/>
        <v>0</v>
      </c>
      <c r="F49" s="844">
        <f>+(INDEX($S$57:$S$88,MATCH($D49&amp;$C49,$O$57:$O$88,0)))</f>
        <v>17246789.539999999</v>
      </c>
      <c r="G49" s="841">
        <f>+F49</f>
        <v>17246789.539999999</v>
      </c>
      <c r="H49" s="842">
        <v>0.25705832670205497</v>
      </c>
      <c r="I49" s="876">
        <f t="shared" si="6"/>
        <v>154.20271747114862</v>
      </c>
      <c r="J49" s="9"/>
      <c r="K49" s="938"/>
      <c r="L49" s="940"/>
      <c r="M49" s="938"/>
      <c r="N49" s="9"/>
      <c r="O49" s="817" t="str">
        <f t="shared" si="4"/>
        <v>PDBTNOROESTE</v>
      </c>
      <c r="P49" s="831" t="s">
        <v>339</v>
      </c>
      <c r="Q49" s="37" t="s">
        <v>711</v>
      </c>
      <c r="R49" s="119">
        <f>VLOOKUP($Q49,'1.5 Energía y Demanda 2019'!$B$7:$F$22,MATCH('2.8 Tarifa 2019'!$P49,'1.5 Energía y Demanda 2019'!$B$6:$F$6,0))</f>
        <v>1115489097.9100003</v>
      </c>
      <c r="S49" s="832"/>
      <c r="T49" s="9"/>
      <c r="U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</row>
    <row r="50" spans="2:44" s="824" customFormat="1" ht="18.75" x14ac:dyDescent="0.35">
      <c r="B50" s="817" t="s">
        <v>760</v>
      </c>
      <c r="C50" s="851" t="s">
        <v>9</v>
      </c>
      <c r="D50" s="838" t="s">
        <v>334</v>
      </c>
      <c r="E50" s="839">
        <f t="shared" si="5"/>
        <v>404694099</v>
      </c>
      <c r="F50" s="840"/>
      <c r="G50" s="841">
        <f>+E50</f>
        <v>404694099</v>
      </c>
      <c r="H50" s="842">
        <v>4.5371656150352824E-2</v>
      </c>
      <c r="I50" s="875">
        <f t="shared" si="6"/>
        <v>0.8656104873126671</v>
      </c>
      <c r="J50" s="9"/>
      <c r="K50" s="938"/>
      <c r="L50" s="939"/>
      <c r="M50" s="938"/>
      <c r="N50" s="9"/>
      <c r="O50" s="817" t="str">
        <f t="shared" si="4"/>
        <v>PDBTNORTE</v>
      </c>
      <c r="P50" s="831" t="s">
        <v>339</v>
      </c>
      <c r="Q50" s="37" t="s">
        <v>712</v>
      </c>
      <c r="R50" s="119">
        <f>VLOOKUP($Q50,'1.5 Energía y Demanda 2019'!$B$7:$F$22,MATCH('2.8 Tarifa 2019'!$P50,'1.5 Energía y Demanda 2019'!$B$6:$F$6,0))</f>
        <v>816912381.88999987</v>
      </c>
      <c r="S50" s="832"/>
      <c r="T50" s="9"/>
      <c r="U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</row>
    <row r="51" spans="2:44" s="824" customFormat="1" ht="18.75" x14ac:dyDescent="0.35">
      <c r="B51" s="817" t="s">
        <v>759</v>
      </c>
      <c r="C51" s="851" t="s">
        <v>9</v>
      </c>
      <c r="D51" s="838" t="s">
        <v>336</v>
      </c>
      <c r="E51" s="839">
        <f t="shared" si="5"/>
        <v>7362705016</v>
      </c>
      <c r="F51" s="840"/>
      <c r="G51" s="841">
        <f>+E51</f>
        <v>7362705016</v>
      </c>
      <c r="H51" s="842">
        <v>0.65221963342623668</v>
      </c>
      <c r="I51" s="875">
        <f t="shared" si="6"/>
        <v>0.68394505866222166</v>
      </c>
      <c r="J51" s="9"/>
      <c r="K51" s="938"/>
      <c r="L51" s="939"/>
      <c r="M51" s="938"/>
      <c r="N51" s="9"/>
      <c r="O51" s="817" t="str">
        <f t="shared" si="4"/>
        <v>PDBTORIENTE</v>
      </c>
      <c r="P51" s="831" t="s">
        <v>339</v>
      </c>
      <c r="Q51" s="37" t="s">
        <v>713</v>
      </c>
      <c r="R51" s="119">
        <f>VLOOKUP($Q51,'1.5 Energía y Demanda 2019'!$B$7:$F$22,MATCH('2.8 Tarifa 2019'!$P51,'1.5 Energía y Demanda 2019'!$B$6:$F$6,0))</f>
        <v>1088671519</v>
      </c>
      <c r="S51" s="832"/>
      <c r="T51" s="9"/>
      <c r="U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</row>
    <row r="52" spans="2:44" s="824" customFormat="1" ht="18.75" x14ac:dyDescent="0.35">
      <c r="B52" s="817" t="s">
        <v>758</v>
      </c>
      <c r="C52" s="851" t="s">
        <v>9</v>
      </c>
      <c r="D52" s="838" t="s">
        <v>339</v>
      </c>
      <c r="E52" s="839">
        <f t="shared" si="5"/>
        <v>1115489097.9100003</v>
      </c>
      <c r="F52" s="840"/>
      <c r="G52" s="841">
        <f>+E52</f>
        <v>1115489097.9100003</v>
      </c>
      <c r="H52" s="842">
        <v>0.10761613644527035</v>
      </c>
      <c r="I52" s="875">
        <f t="shared" si="6"/>
        <v>0.74486370919473521</v>
      </c>
      <c r="J52" s="9"/>
      <c r="K52" s="938"/>
      <c r="L52" s="939"/>
      <c r="M52" s="938"/>
      <c r="N52" s="9"/>
      <c r="O52" s="817" t="str">
        <f t="shared" si="4"/>
        <v>PDBTPENINSULAR</v>
      </c>
      <c r="P52" s="831" t="s">
        <v>339</v>
      </c>
      <c r="Q52" s="37" t="s">
        <v>714</v>
      </c>
      <c r="R52" s="119">
        <f>VLOOKUP($Q52,'1.5 Energía y Demanda 2019'!$B$7:$F$22,MATCH('2.8 Tarifa 2019'!$P52,'1.5 Energía y Demanda 2019'!$B$6:$F$6,0))</f>
        <v>1130741716.01</v>
      </c>
      <c r="S52" s="832"/>
      <c r="T52" s="9"/>
      <c r="U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</row>
    <row r="53" spans="2:44" s="824" customFormat="1" ht="18.75" x14ac:dyDescent="0.35">
      <c r="B53" s="817" t="s">
        <v>757</v>
      </c>
      <c r="C53" s="851" t="s">
        <v>9</v>
      </c>
      <c r="D53" s="843" t="s">
        <v>341</v>
      </c>
      <c r="E53" s="839">
        <f t="shared" si="5"/>
        <v>0</v>
      </c>
      <c r="F53" s="844">
        <f>+(INDEX($S$57:$S$88,MATCH($D53&amp;$C53,$O$57:$O$88,0)))</f>
        <v>42668</v>
      </c>
      <c r="G53" s="841">
        <f>+F53</f>
        <v>42668</v>
      </c>
      <c r="H53" s="842">
        <v>1.1325773927585684E-3</v>
      </c>
      <c r="I53" s="876">
        <f t="shared" si="6"/>
        <v>204.94170796655646</v>
      </c>
      <c r="J53" s="9"/>
      <c r="K53" s="938"/>
      <c r="L53" s="940"/>
      <c r="M53" s="938"/>
      <c r="N53" s="9"/>
      <c r="O53" s="817" t="str">
        <f t="shared" si="4"/>
        <v>PDBTSURESTE</v>
      </c>
      <c r="P53" s="831" t="s">
        <v>339</v>
      </c>
      <c r="Q53" s="37" t="s">
        <v>715</v>
      </c>
      <c r="R53" s="119">
        <f>VLOOKUP($Q53,'1.5 Energía y Demanda 2019'!$B$7:$F$22,MATCH('2.8 Tarifa 2019'!$P53,'1.5 Energía y Demanda 2019'!$B$6:$F$6,0))</f>
        <v>1393877249.96</v>
      </c>
      <c r="S53" s="832"/>
      <c r="T53" s="9"/>
      <c r="U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</row>
    <row r="54" spans="2:44" s="824" customFormat="1" ht="18.75" x14ac:dyDescent="0.35">
      <c r="B54" s="817" t="s">
        <v>756</v>
      </c>
      <c r="C54" s="851" t="s">
        <v>9</v>
      </c>
      <c r="D54" s="838" t="s">
        <v>342</v>
      </c>
      <c r="E54" s="839">
        <f t="shared" si="5"/>
        <v>0</v>
      </c>
      <c r="F54" s="844">
        <f>+(INDEX($S$57:$S$88,MATCH($D54&amp;$C54,$O$57:$O$88,0)))</f>
        <v>17122439.659999996</v>
      </c>
      <c r="G54" s="841">
        <f>+F54</f>
        <v>17122439.659999996</v>
      </c>
      <c r="H54" s="842">
        <v>0.19365999658538155</v>
      </c>
      <c r="I54" s="876">
        <f t="shared" si="6"/>
        <v>87.325086528412669</v>
      </c>
      <c r="J54" s="9"/>
      <c r="K54" s="938"/>
      <c r="L54" s="940"/>
      <c r="M54" s="938"/>
      <c r="N54" s="9"/>
      <c r="O54" s="817" t="str">
        <f t="shared" si="4"/>
        <v>PDBTVALLE DE MEXICO CENTRO</v>
      </c>
      <c r="P54" s="831" t="s">
        <v>339</v>
      </c>
      <c r="Q54" s="37" t="s">
        <v>716</v>
      </c>
      <c r="R54" s="119">
        <f>VLOOKUP($Q54,'1.5 Energía y Demanda 2019'!$B$7:$F$22,MATCH('2.8 Tarifa 2019'!$P54,'1.5 Energía y Demanda 2019'!$B$6:$F$6,0))</f>
        <v>1479135898.1200001</v>
      </c>
      <c r="S54" s="832"/>
      <c r="T54" s="9"/>
      <c r="U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</row>
    <row r="55" spans="2:44" s="824" customFormat="1" ht="18.75" x14ac:dyDescent="0.35">
      <c r="B55" s="817" t="s">
        <v>755</v>
      </c>
      <c r="C55" s="851" t="s">
        <v>10</v>
      </c>
      <c r="D55" s="838" t="s">
        <v>334</v>
      </c>
      <c r="E55" s="839">
        <f t="shared" si="5"/>
        <v>1111295619</v>
      </c>
      <c r="F55" s="840"/>
      <c r="G55" s="841">
        <f>+E55</f>
        <v>1111295619</v>
      </c>
      <c r="H55" s="842">
        <v>0.2052367544725501</v>
      </c>
      <c r="I55" s="875">
        <f t="shared" si="6"/>
        <v>1.2977195986033165</v>
      </c>
      <c r="J55" s="9"/>
      <c r="K55" s="938"/>
      <c r="L55" s="939"/>
      <c r="M55" s="938"/>
      <c r="N55" s="9"/>
      <c r="O55" s="817" t="str">
        <f t="shared" si="4"/>
        <v>PDBTVALLE DE MEXICO NORTE</v>
      </c>
      <c r="P55" s="831" t="s">
        <v>339</v>
      </c>
      <c r="Q55" s="37" t="s">
        <v>717</v>
      </c>
      <c r="R55" s="119">
        <f>VLOOKUP($Q55,'1.5 Energía y Demanda 2019'!$B$7:$F$22,MATCH('2.8 Tarifa 2019'!$P55,'1.5 Energía y Demanda 2019'!$B$6:$F$6,0))</f>
        <v>1108180349.1699998</v>
      </c>
      <c r="S55" s="832"/>
      <c r="T55" s="9"/>
      <c r="U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</row>
    <row r="56" spans="2:44" s="824" customFormat="1" ht="18.75" x14ac:dyDescent="0.35">
      <c r="B56" s="817" t="s">
        <v>754</v>
      </c>
      <c r="C56" s="851" t="s">
        <v>10</v>
      </c>
      <c r="D56" s="838" t="s">
        <v>336</v>
      </c>
      <c r="E56" s="839">
        <f t="shared" si="5"/>
        <v>2332160394</v>
      </c>
      <c r="F56" s="840"/>
      <c r="G56" s="841">
        <f>+E56</f>
        <v>2332160394</v>
      </c>
      <c r="H56" s="842">
        <v>0.3817141384569494</v>
      </c>
      <c r="I56" s="875">
        <f t="shared" si="6"/>
        <v>1.150098820643509</v>
      </c>
      <c r="J56" s="9"/>
      <c r="K56" s="938"/>
      <c r="L56" s="939"/>
      <c r="M56" s="938"/>
      <c r="N56" s="9"/>
      <c r="O56" s="817" t="str">
        <f t="shared" si="4"/>
        <v>PDBTVALLE DE MEXICO SUR</v>
      </c>
      <c r="P56" s="831" t="s">
        <v>339</v>
      </c>
      <c r="Q56" s="37" t="s">
        <v>718</v>
      </c>
      <c r="R56" s="119">
        <f>VLOOKUP($Q56,'1.5 Energía y Demanda 2019'!$B$7:$F$22,MATCH('2.8 Tarifa 2019'!$P56,'1.5 Energía y Demanda 2019'!$B$6:$F$6,0))</f>
        <v>1407903221.1400001</v>
      </c>
      <c r="S56" s="832"/>
      <c r="T56" s="9"/>
      <c r="U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</row>
    <row r="57" spans="2:44" s="824" customFormat="1" ht="18.75" x14ac:dyDescent="0.35">
      <c r="B57" s="817" t="s">
        <v>753</v>
      </c>
      <c r="C57" s="851" t="s">
        <v>10</v>
      </c>
      <c r="D57" s="838" t="s">
        <v>339</v>
      </c>
      <c r="E57" s="839">
        <f t="shared" si="5"/>
        <v>816912381.88999987</v>
      </c>
      <c r="F57" s="840"/>
      <c r="G57" s="841">
        <f>+E57</f>
        <v>816912381.88999987</v>
      </c>
      <c r="H57" s="842">
        <v>0.14271429568122398</v>
      </c>
      <c r="I57" s="875">
        <f t="shared" si="6"/>
        <v>1.2275729990101445</v>
      </c>
      <c r="J57" s="9"/>
      <c r="K57" s="938"/>
      <c r="L57" s="939"/>
      <c r="M57" s="938"/>
      <c r="N57" s="9"/>
      <c r="O57" s="817" t="str">
        <f t="shared" si="4"/>
        <v>GDBTBAJA CALIFORNIA</v>
      </c>
      <c r="P57" s="831" t="s">
        <v>341</v>
      </c>
      <c r="Q57" s="37" t="s">
        <v>703</v>
      </c>
      <c r="R57" s="119"/>
      <c r="S57" s="832">
        <f>VLOOKUP($Q57,'1.5 Energía y Demanda 2019'!$H$7:$J$22,MATCH('2.8 Tarifa 2019'!$P57,'1.5 Energía y Demanda 2019'!$H$6:$J$6,0))</f>
        <v>229267</v>
      </c>
      <c r="T57" s="9"/>
      <c r="U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</row>
    <row r="58" spans="2:44" s="824" customFormat="1" ht="18.75" x14ac:dyDescent="0.35">
      <c r="B58" s="817" t="s">
        <v>752</v>
      </c>
      <c r="C58" s="851" t="s">
        <v>10</v>
      </c>
      <c r="D58" s="843" t="s">
        <v>341</v>
      </c>
      <c r="E58" s="839">
        <f t="shared" si="5"/>
        <v>0</v>
      </c>
      <c r="F58" s="844">
        <f>+(INDEX($S$57:$S$88,MATCH($D58&amp;$C58,$O$57:$O$88,0)))</f>
        <v>12932</v>
      </c>
      <c r="G58" s="841">
        <f>+F58</f>
        <v>12932</v>
      </c>
      <c r="H58" s="842">
        <v>6.0704118028880147E-4</v>
      </c>
      <c r="I58" s="876">
        <f t="shared" si="6"/>
        <v>329.84338990394542</v>
      </c>
      <c r="J58" s="9"/>
      <c r="K58" s="938"/>
      <c r="L58" s="940"/>
      <c r="M58" s="938"/>
      <c r="N58" s="9"/>
      <c r="O58" s="817" t="str">
        <f t="shared" si="4"/>
        <v>GDBTBAJIO</v>
      </c>
      <c r="P58" s="831" t="s">
        <v>341</v>
      </c>
      <c r="Q58" s="37" t="s">
        <v>704</v>
      </c>
      <c r="R58" s="119"/>
      <c r="S58" s="832">
        <f>VLOOKUP($Q58,'1.5 Energía y Demanda 2019'!$H$7:$J$22,MATCH('2.8 Tarifa 2019'!$P58,'1.5 Energía y Demanda 2019'!$H$6:$J$6,0))</f>
        <v>25897.99</v>
      </c>
      <c r="T58" s="9"/>
      <c r="U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</row>
    <row r="59" spans="2:44" s="824" customFormat="1" ht="18.75" x14ac:dyDescent="0.35">
      <c r="B59" s="817" t="s">
        <v>751</v>
      </c>
      <c r="C59" s="851" t="s">
        <v>10</v>
      </c>
      <c r="D59" s="838" t="s">
        <v>342</v>
      </c>
      <c r="E59" s="839">
        <f t="shared" si="5"/>
        <v>0</v>
      </c>
      <c r="F59" s="844">
        <f>+(INDEX($S$57:$S$88,MATCH($D59&amp;$C59,$O$57:$O$88,0)))</f>
        <v>26974936.949999999</v>
      </c>
      <c r="G59" s="841">
        <f>+F59</f>
        <v>26974936.949999999</v>
      </c>
      <c r="H59" s="842">
        <v>0.26972777020898769</v>
      </c>
      <c r="I59" s="876">
        <f t="shared" si="6"/>
        <v>70.262007061624146</v>
      </c>
      <c r="J59" s="9"/>
      <c r="K59" s="938"/>
      <c r="L59" s="940"/>
      <c r="M59" s="938"/>
      <c r="N59" s="9"/>
      <c r="O59" s="817" t="str">
        <f t="shared" si="4"/>
        <v>GDBTCENTRO OCCIDENTE</v>
      </c>
      <c r="P59" s="831" t="s">
        <v>341</v>
      </c>
      <c r="Q59" s="37" t="s">
        <v>705</v>
      </c>
      <c r="R59" s="119"/>
      <c r="S59" s="832">
        <f>VLOOKUP($Q59,'1.5 Energía y Demanda 2019'!$H$7:$J$22,MATCH('2.8 Tarifa 2019'!$P59,'1.5 Energía y Demanda 2019'!$H$6:$J$6,0))</f>
        <v>15054.99</v>
      </c>
      <c r="T59" s="9"/>
      <c r="U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</row>
    <row r="60" spans="2:44" s="824" customFormat="1" ht="18.75" x14ac:dyDescent="0.35">
      <c r="B60" s="817" t="s">
        <v>750</v>
      </c>
      <c r="C60" s="851" t="s">
        <v>13</v>
      </c>
      <c r="D60" s="838" t="s">
        <v>334</v>
      </c>
      <c r="E60" s="839">
        <f t="shared" si="5"/>
        <v>1683457854</v>
      </c>
      <c r="F60" s="840"/>
      <c r="G60" s="841">
        <f>+E60</f>
        <v>1683457854</v>
      </c>
      <c r="H60" s="842">
        <v>0.292268696289748</v>
      </c>
      <c r="I60" s="875">
        <f t="shared" si="6"/>
        <v>1.5012164929686622</v>
      </c>
      <c r="J60" s="9"/>
      <c r="K60" s="938"/>
      <c r="L60" s="939"/>
      <c r="M60" s="938"/>
      <c r="N60" s="9"/>
      <c r="O60" s="817" t="str">
        <f t="shared" si="4"/>
        <v>GDBTCENTRO ORIENTE</v>
      </c>
      <c r="P60" s="831" t="s">
        <v>341</v>
      </c>
      <c r="Q60" s="37" t="s">
        <v>706</v>
      </c>
      <c r="R60" s="119"/>
      <c r="S60" s="832">
        <f>VLOOKUP($Q60,'1.5 Energía y Demanda 2019'!$H$7:$J$22,MATCH('2.8 Tarifa 2019'!$P60,'1.5 Energía y Demanda 2019'!$H$6:$J$6,0))</f>
        <v>108067.98000000001</v>
      </c>
      <c r="T60" s="9"/>
      <c r="U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</row>
    <row r="61" spans="2:44" s="824" customFormat="1" ht="18.75" x14ac:dyDescent="0.35">
      <c r="B61" s="817" t="s">
        <v>749</v>
      </c>
      <c r="C61" s="851" t="s">
        <v>13</v>
      </c>
      <c r="D61" s="838" t="s">
        <v>336</v>
      </c>
      <c r="E61" s="839">
        <f t="shared" si="5"/>
        <v>2515115366.02</v>
      </c>
      <c r="F61" s="840"/>
      <c r="G61" s="841">
        <f>+E61</f>
        <v>2515115366.02</v>
      </c>
      <c r="H61" s="842">
        <v>0.37508191319686529</v>
      </c>
      <c r="I61" s="875">
        <f t="shared" si="6"/>
        <v>1.2895301032947573</v>
      </c>
      <c r="J61" s="9"/>
      <c r="K61" s="938"/>
      <c r="L61" s="939"/>
      <c r="M61" s="938"/>
      <c r="N61" s="9"/>
      <c r="O61" s="817" t="str">
        <f t="shared" si="4"/>
        <v>GDBTCENTRO SUR</v>
      </c>
      <c r="P61" s="831" t="s">
        <v>341</v>
      </c>
      <c r="Q61" s="37" t="s">
        <v>707</v>
      </c>
      <c r="R61" s="119"/>
      <c r="S61" s="832">
        <f>VLOOKUP($Q61,'1.5 Energía y Demanda 2019'!$H$7:$J$22,MATCH('2.8 Tarifa 2019'!$P61,'1.5 Energía y Demanda 2019'!$H$6:$J$6,0))</f>
        <v>94793.98</v>
      </c>
      <c r="T61" s="9"/>
      <c r="U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</row>
    <row r="62" spans="2:44" s="824" customFormat="1" ht="18.75" x14ac:dyDescent="0.35">
      <c r="B62" s="817" t="s">
        <v>748</v>
      </c>
      <c r="C62" s="851" t="s">
        <v>13</v>
      </c>
      <c r="D62" s="838" t="s">
        <v>339</v>
      </c>
      <c r="E62" s="839">
        <f t="shared" si="5"/>
        <v>1088671519</v>
      </c>
      <c r="F62" s="840"/>
      <c r="G62" s="841">
        <f>+E62</f>
        <v>1088671519</v>
      </c>
      <c r="H62" s="842">
        <v>0.15450850497174326</v>
      </c>
      <c r="I62" s="875">
        <f t="shared" si="6"/>
        <v>1.2272097635474379</v>
      </c>
      <c r="J62" s="9"/>
      <c r="K62" s="938"/>
      <c r="L62" s="939"/>
      <c r="M62" s="938"/>
      <c r="N62" s="9"/>
      <c r="O62" s="817" t="str">
        <f t="shared" si="4"/>
        <v>GDBTGOLFO CENTRO</v>
      </c>
      <c r="P62" s="831" t="s">
        <v>341</v>
      </c>
      <c r="Q62" s="37" t="s">
        <v>708</v>
      </c>
      <c r="R62" s="119"/>
      <c r="S62" s="832">
        <f>VLOOKUP($Q62,'1.5 Energía y Demanda 2019'!$H$7:$J$22,MATCH('2.8 Tarifa 2019'!$P62,'1.5 Energía y Demanda 2019'!$H$6:$J$6,0))</f>
        <v>23823</v>
      </c>
      <c r="T62" s="9"/>
      <c r="U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</row>
    <row r="63" spans="2:44" s="824" customFormat="1" ht="18.75" x14ac:dyDescent="0.35">
      <c r="B63" s="817" t="s">
        <v>747</v>
      </c>
      <c r="C63" s="851" t="s">
        <v>13</v>
      </c>
      <c r="D63" s="843" t="s">
        <v>341</v>
      </c>
      <c r="E63" s="839">
        <f t="shared" si="5"/>
        <v>0</v>
      </c>
      <c r="F63" s="844">
        <f>+(INDEX($S$57:$S$88,MATCH($D63&amp;$C63,$O$57:$O$88,0)))</f>
        <v>46654.99</v>
      </c>
      <c r="G63" s="841">
        <f>+F63</f>
        <v>46654.99</v>
      </c>
      <c r="H63" s="842">
        <v>2.6219282657378171E-3</v>
      </c>
      <c r="I63" s="876">
        <f t="shared" si="6"/>
        <v>485.94372419310861</v>
      </c>
      <c r="J63" s="9"/>
      <c r="K63" s="938"/>
      <c r="L63" s="940"/>
      <c r="M63" s="938"/>
      <c r="N63" s="9"/>
      <c r="O63" s="817" t="str">
        <f t="shared" si="4"/>
        <v>GDBTGOLFO NORTE</v>
      </c>
      <c r="P63" s="831" t="s">
        <v>341</v>
      </c>
      <c r="Q63" s="37" t="s">
        <v>709</v>
      </c>
      <c r="R63" s="119"/>
      <c r="S63" s="832">
        <f>VLOOKUP($Q63,'1.5 Energía y Demanda 2019'!$H$7:$J$22,MATCH('2.8 Tarifa 2019'!$P63,'1.5 Energía y Demanda 2019'!$H$6:$J$6,0))</f>
        <v>103058.98999999999</v>
      </c>
      <c r="T63" s="9"/>
      <c r="U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</row>
    <row r="64" spans="2:44" s="824" customFormat="1" ht="18.75" x14ac:dyDescent="0.35">
      <c r="B64" s="817" t="s">
        <v>746</v>
      </c>
      <c r="C64" s="851" t="s">
        <v>13</v>
      </c>
      <c r="D64" s="838" t="s">
        <v>342</v>
      </c>
      <c r="E64" s="839">
        <f t="shared" si="5"/>
        <v>0</v>
      </c>
      <c r="F64" s="844">
        <f>+(INDEX($S$57:$S$88,MATCH($D64&amp;$C64,$O$57:$O$88,0)))</f>
        <v>7769437.1900000013</v>
      </c>
      <c r="G64" s="841">
        <f>+F64</f>
        <v>7769437.1900000013</v>
      </c>
      <c r="H64" s="842">
        <v>0.17551895727590566</v>
      </c>
      <c r="I64" s="876">
        <f t="shared" si="6"/>
        <v>195.34295044529921</v>
      </c>
      <c r="J64" s="9"/>
      <c r="K64" s="938"/>
      <c r="L64" s="940"/>
      <c r="M64" s="938"/>
      <c r="N64" s="9"/>
      <c r="O64" s="817" t="str">
        <f t="shared" si="4"/>
        <v>GDBTJALISCO</v>
      </c>
      <c r="P64" s="831" t="s">
        <v>341</v>
      </c>
      <c r="Q64" s="37" t="s">
        <v>710</v>
      </c>
      <c r="R64" s="119"/>
      <c r="S64" s="832">
        <f>VLOOKUP($Q64,'1.5 Energía y Demanda 2019'!$H$7:$J$22,MATCH('2.8 Tarifa 2019'!$P64,'1.5 Energía y Demanda 2019'!$H$6:$J$6,0))</f>
        <v>92414.99000000002</v>
      </c>
      <c r="T64" s="9"/>
      <c r="U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</row>
    <row r="65" spans="2:44" s="824" customFormat="1" ht="18.75" x14ac:dyDescent="0.35">
      <c r="B65" s="817" t="s">
        <v>745</v>
      </c>
      <c r="C65" s="851" t="s">
        <v>12</v>
      </c>
      <c r="D65" s="838" t="s">
        <v>334</v>
      </c>
      <c r="E65" s="839">
        <f t="shared" si="5"/>
        <v>809749174</v>
      </c>
      <c r="F65" s="840"/>
      <c r="G65" s="841">
        <f>+E65</f>
        <v>809749174</v>
      </c>
      <c r="H65" s="842">
        <v>0.13535290160195018</v>
      </c>
      <c r="I65" s="875">
        <f t="shared" si="6"/>
        <v>0.98439966402496659</v>
      </c>
      <c r="J65" s="9"/>
      <c r="K65" s="938"/>
      <c r="L65" s="939"/>
      <c r="M65" s="938"/>
      <c r="N65" s="9"/>
      <c r="O65" s="817" t="str">
        <f t="shared" si="4"/>
        <v>GDBTNOROESTE</v>
      </c>
      <c r="P65" s="831" t="s">
        <v>341</v>
      </c>
      <c r="Q65" s="37" t="s">
        <v>711</v>
      </c>
      <c r="R65" s="119"/>
      <c r="S65" s="832">
        <f>VLOOKUP($Q65,'1.5 Energía y Demanda 2019'!$H$7:$J$22,MATCH('2.8 Tarifa 2019'!$P65,'1.5 Energía y Demanda 2019'!$H$6:$J$6,0))</f>
        <v>42668</v>
      </c>
      <c r="T65" s="9"/>
      <c r="U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</row>
    <row r="66" spans="2:44" s="824" customFormat="1" ht="18.75" x14ac:dyDescent="0.35">
      <c r="B66" s="817" t="s">
        <v>744</v>
      </c>
      <c r="C66" s="851" t="s">
        <v>12</v>
      </c>
      <c r="D66" s="838" t="s">
        <v>336</v>
      </c>
      <c r="E66" s="839">
        <f t="shared" si="5"/>
        <v>3533951426.9899998</v>
      </c>
      <c r="F66" s="840"/>
      <c r="G66" s="841">
        <f>+E66</f>
        <v>3533951426.9899998</v>
      </c>
      <c r="H66" s="842">
        <v>0.48795605105189427</v>
      </c>
      <c r="I66" s="875">
        <f t="shared" si="6"/>
        <v>0.8131572382094201</v>
      </c>
      <c r="J66" s="9"/>
      <c r="K66" s="938"/>
      <c r="L66" s="939"/>
      <c r="M66" s="938"/>
      <c r="N66" s="9"/>
      <c r="O66" s="817" t="str">
        <f t="shared" si="4"/>
        <v>GDBTNORTE</v>
      </c>
      <c r="P66" s="831" t="s">
        <v>341</v>
      </c>
      <c r="Q66" s="37" t="s">
        <v>712</v>
      </c>
      <c r="R66" s="119"/>
      <c r="S66" s="832">
        <f>VLOOKUP($Q66,'1.5 Energía y Demanda 2019'!$H$7:$J$22,MATCH('2.8 Tarifa 2019'!$P66,'1.5 Energía y Demanda 2019'!$H$6:$J$6,0))</f>
        <v>12932</v>
      </c>
      <c r="T66" s="9"/>
      <c r="U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</row>
    <row r="67" spans="2:44" s="824" customFormat="1" ht="18.75" x14ac:dyDescent="0.35">
      <c r="B67" s="817" t="s">
        <v>743</v>
      </c>
      <c r="C67" s="851" t="s">
        <v>12</v>
      </c>
      <c r="D67" s="838" t="s">
        <v>339</v>
      </c>
      <c r="E67" s="839">
        <f t="shared" si="5"/>
        <v>1130741716.01</v>
      </c>
      <c r="F67" s="840"/>
      <c r="G67" s="841">
        <f>+E67</f>
        <v>1130741716.01</v>
      </c>
      <c r="H67" s="842">
        <v>0.18149155312197771</v>
      </c>
      <c r="I67" s="875">
        <f t="shared" si="6"/>
        <v>0.94525155961717433</v>
      </c>
      <c r="J67" s="9"/>
      <c r="K67" s="938"/>
      <c r="L67" s="939"/>
      <c r="M67" s="938"/>
      <c r="N67" s="9"/>
      <c r="O67" s="817" t="str">
        <f t="shared" si="4"/>
        <v>GDBTORIENTE</v>
      </c>
      <c r="P67" s="831" t="s">
        <v>341</v>
      </c>
      <c r="Q67" s="37" t="s">
        <v>713</v>
      </c>
      <c r="R67" s="119"/>
      <c r="S67" s="832">
        <f>VLOOKUP($Q67,'1.5 Energía y Demanda 2019'!$H$7:$J$22,MATCH('2.8 Tarifa 2019'!$P67,'1.5 Energía y Demanda 2019'!$H$6:$J$6,0))</f>
        <v>46654.99</v>
      </c>
      <c r="T67" s="9"/>
      <c r="U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</row>
    <row r="68" spans="2:44" s="824" customFormat="1" ht="18.75" x14ac:dyDescent="0.35">
      <c r="B68" s="817" t="s">
        <v>742</v>
      </c>
      <c r="C68" s="851" t="s">
        <v>12</v>
      </c>
      <c r="D68" s="843" t="s">
        <v>341</v>
      </c>
      <c r="E68" s="839">
        <f t="shared" si="5"/>
        <v>0</v>
      </c>
      <c r="F68" s="844">
        <f>+(INDEX($S$57:$S$88,MATCH($D68&amp;$C68,$O$57:$O$88,0)))</f>
        <v>82266.960000000006</v>
      </c>
      <c r="G68" s="841">
        <f>+F68</f>
        <v>82266.960000000006</v>
      </c>
      <c r="H68" s="842">
        <v>3.9855082248306277E-3</v>
      </c>
      <c r="I68" s="876">
        <f t="shared" si="6"/>
        <v>285.30715340444038</v>
      </c>
      <c r="J68" s="9"/>
      <c r="K68" s="938"/>
      <c r="L68" s="940"/>
      <c r="M68" s="938"/>
      <c r="N68" s="9"/>
      <c r="O68" s="817" t="str">
        <f t="shared" si="4"/>
        <v>GDBTPENINSULAR</v>
      </c>
      <c r="P68" s="831" t="s">
        <v>341</v>
      </c>
      <c r="Q68" s="37" t="s">
        <v>714</v>
      </c>
      <c r="R68" s="119"/>
      <c r="S68" s="832">
        <f>VLOOKUP($Q68,'1.5 Energía y Demanda 2019'!$H$7:$J$22,MATCH('2.8 Tarifa 2019'!$P68,'1.5 Energía y Demanda 2019'!$H$6:$J$6,0))</f>
        <v>82266.960000000006</v>
      </c>
      <c r="T68" s="9"/>
      <c r="U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</row>
    <row r="69" spans="2:44" s="824" customFormat="1" ht="18.75" x14ac:dyDescent="0.35">
      <c r="B69" s="817" t="s">
        <v>741</v>
      </c>
      <c r="C69" s="851" t="s">
        <v>12</v>
      </c>
      <c r="D69" s="838" t="s">
        <v>342</v>
      </c>
      <c r="E69" s="839">
        <f t="shared" si="5"/>
        <v>0</v>
      </c>
      <c r="F69" s="844">
        <f>+(INDEX($S$57:$S$88,MATCH($D69&amp;$C69,$O$57:$O$88,0)))</f>
        <v>12893506.350000001</v>
      </c>
      <c r="G69" s="841">
        <f>+F69</f>
        <v>12893506.350000001</v>
      </c>
      <c r="H69" s="842">
        <v>0.19121398599934716</v>
      </c>
      <c r="I69" s="876">
        <f t="shared" si="6"/>
        <v>87.337954532483124</v>
      </c>
      <c r="J69" s="9"/>
      <c r="K69" s="938"/>
      <c r="L69" s="940"/>
      <c r="M69" s="938"/>
      <c r="N69" s="9"/>
      <c r="O69" s="817" t="str">
        <f t="shared" si="4"/>
        <v>GDBTSURESTE</v>
      </c>
      <c r="P69" s="831" t="s">
        <v>341</v>
      </c>
      <c r="Q69" s="37" t="s">
        <v>715</v>
      </c>
      <c r="R69" s="119"/>
      <c r="S69" s="832">
        <f>VLOOKUP($Q69,'1.5 Energía y Demanda 2019'!$H$7:$J$22,MATCH('2.8 Tarifa 2019'!$P69,'1.5 Energía y Demanda 2019'!$H$6:$J$6,0))</f>
        <v>97864.940000000017</v>
      </c>
      <c r="T69" s="9"/>
      <c r="U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</row>
    <row r="70" spans="2:44" s="824" customFormat="1" ht="18.75" x14ac:dyDescent="0.35">
      <c r="B70" s="817" t="s">
        <v>740</v>
      </c>
      <c r="C70" s="851" t="s">
        <v>11</v>
      </c>
      <c r="D70" s="838" t="s">
        <v>334</v>
      </c>
      <c r="E70" s="839">
        <f t="shared" si="5"/>
        <v>1992992012</v>
      </c>
      <c r="F70" s="840"/>
      <c r="G70" s="841">
        <f>+E70</f>
        <v>1992992012</v>
      </c>
      <c r="H70" s="842">
        <v>0.29735001230243763</v>
      </c>
      <c r="I70" s="875">
        <f t="shared" si="6"/>
        <v>1.3126196813607145</v>
      </c>
      <c r="J70" s="9"/>
      <c r="K70" s="938"/>
      <c r="L70" s="939"/>
      <c r="M70" s="938"/>
      <c r="N70" s="9"/>
      <c r="O70" s="817" t="str">
        <f t="shared" si="4"/>
        <v>GDBTVALLE DE MEXICO CENTRO</v>
      </c>
      <c r="P70" s="831" t="s">
        <v>341</v>
      </c>
      <c r="Q70" s="37" t="s">
        <v>716</v>
      </c>
      <c r="R70" s="119"/>
      <c r="S70" s="832">
        <f>VLOOKUP($Q70,'1.5 Energía y Demanda 2019'!$H$7:$J$22,MATCH('2.8 Tarifa 2019'!$P70,'1.5 Energía y Demanda 2019'!$H$6:$J$6,0))</f>
        <v>1575716.92</v>
      </c>
      <c r="T70" s="9"/>
      <c r="U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</row>
    <row r="71" spans="2:44" s="824" customFormat="1" ht="18.75" x14ac:dyDescent="0.35">
      <c r="B71" s="817" t="s">
        <v>739</v>
      </c>
      <c r="C71" s="851" t="s">
        <v>11</v>
      </c>
      <c r="D71" s="838" t="s">
        <v>336</v>
      </c>
      <c r="E71" s="839">
        <f t="shared" si="5"/>
        <v>3322143302</v>
      </c>
      <c r="F71" s="840"/>
      <c r="G71" s="841">
        <f>+E71</f>
        <v>3322143302</v>
      </c>
      <c r="H71" s="842">
        <v>0.42490576864466578</v>
      </c>
      <c r="I71" s="875">
        <f t="shared" si="6"/>
        <v>1.1252545410452768</v>
      </c>
      <c r="J71" s="9"/>
      <c r="K71" s="938"/>
      <c r="L71" s="939"/>
      <c r="M71" s="938"/>
      <c r="N71" s="9"/>
      <c r="O71" s="817" t="str">
        <f t="shared" si="4"/>
        <v>GDBTVALLE DE MEXICO NORTE</v>
      </c>
      <c r="P71" s="831" t="s">
        <v>341</v>
      </c>
      <c r="Q71" s="37" t="s">
        <v>717</v>
      </c>
      <c r="R71" s="119"/>
      <c r="S71" s="832">
        <f>VLOOKUP($Q71,'1.5 Energía y Demanda 2019'!$H$7:$J$22,MATCH('2.8 Tarifa 2019'!$P71,'1.5 Energía y Demanda 2019'!$H$6:$J$6,0))</f>
        <v>606941.05999999994</v>
      </c>
      <c r="T71" s="9"/>
      <c r="U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</row>
    <row r="72" spans="2:44" s="824" customFormat="1" ht="18.75" x14ac:dyDescent="0.35">
      <c r="B72" s="817" t="s">
        <v>738</v>
      </c>
      <c r="C72" s="851" t="s">
        <v>11</v>
      </c>
      <c r="D72" s="838" t="s">
        <v>339</v>
      </c>
      <c r="E72" s="839">
        <f t="shared" si="5"/>
        <v>1393877249.96</v>
      </c>
      <c r="F72" s="840"/>
      <c r="G72" s="841">
        <f>+E72</f>
        <v>1393877249.96</v>
      </c>
      <c r="H72" s="842">
        <v>0.16953614199369296</v>
      </c>
      <c r="I72" s="875">
        <f t="shared" si="6"/>
        <v>1.070075141284144</v>
      </c>
      <c r="J72" s="9"/>
      <c r="K72" s="938"/>
      <c r="L72" s="939"/>
      <c r="M72" s="938"/>
      <c r="N72" s="9"/>
      <c r="O72" s="817" t="str">
        <f t="shared" si="4"/>
        <v>GDBTVALLE DE MEXICO SUR</v>
      </c>
      <c r="P72" s="831" t="s">
        <v>341</v>
      </c>
      <c r="Q72" s="37" t="s">
        <v>718</v>
      </c>
      <c r="R72" s="119"/>
      <c r="S72" s="832">
        <f>VLOOKUP($Q72,'1.5 Energía y Demanda 2019'!$H$7:$J$22,MATCH('2.8 Tarifa 2019'!$P72,'1.5 Energía y Demanda 2019'!$H$6:$J$6,0))</f>
        <v>790485.99</v>
      </c>
      <c r="T72" s="9"/>
      <c r="U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</row>
    <row r="73" spans="2:44" s="824" customFormat="1" ht="18.75" x14ac:dyDescent="0.35">
      <c r="B73" s="817" t="s">
        <v>737</v>
      </c>
      <c r="C73" s="851" t="s">
        <v>11</v>
      </c>
      <c r="D73" s="843" t="s">
        <v>341</v>
      </c>
      <c r="E73" s="839">
        <f t="shared" si="5"/>
        <v>0</v>
      </c>
      <c r="F73" s="844">
        <f>+(INDEX($S$57:$S$88,MATCH($D73&amp;$C73,$O$57:$O$88,0)))</f>
        <v>97864.940000000017</v>
      </c>
      <c r="G73" s="841">
        <f>+F73</f>
        <v>97864.940000000017</v>
      </c>
      <c r="H73" s="842">
        <v>4.7181885565947095E-3</v>
      </c>
      <c r="I73" s="876">
        <f t="shared" si="6"/>
        <v>424.15507506637147</v>
      </c>
      <c r="J73" s="9"/>
      <c r="K73" s="938"/>
      <c r="L73" s="940"/>
      <c r="M73" s="938"/>
      <c r="N73" s="9"/>
      <c r="O73" s="817" t="str">
        <f t="shared" ref="O73:O90" si="7">+P73&amp;Q73</f>
        <v>GDMTBAJA CALIFORNIA</v>
      </c>
      <c r="P73" s="831" t="s">
        <v>342</v>
      </c>
      <c r="Q73" s="37" t="s">
        <v>703</v>
      </c>
      <c r="R73" s="119"/>
      <c r="S73" s="832">
        <f>VLOOKUP($Q73,'1.5 Energía y Demanda 2019'!$H$7:$J$22,MATCH('2.8 Tarifa 2019'!$P73,'1.5 Energía y Demanda 2019'!$H$6:$J$6,0))</f>
        <v>15315169.57</v>
      </c>
      <c r="T73" s="9"/>
      <c r="U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</row>
    <row r="74" spans="2:44" s="824" customFormat="1" ht="18.75" x14ac:dyDescent="0.35">
      <c r="B74" s="817" t="s">
        <v>736</v>
      </c>
      <c r="C74" s="851" t="s">
        <v>11</v>
      </c>
      <c r="D74" s="838" t="s">
        <v>342</v>
      </c>
      <c r="E74" s="839">
        <f t="shared" ref="E74:E89" si="8">+INDEX($R$9:$R$88,MATCH($D74&amp;$C74,$O$9:$O$88,0))</f>
        <v>0</v>
      </c>
      <c r="F74" s="844">
        <f>+(INDEX($S$57:$S$88,MATCH($D74&amp;$C74,$O$57:$O$88,0)))</f>
        <v>6683943.7199999997</v>
      </c>
      <c r="G74" s="841">
        <f>+F74</f>
        <v>6683943.7199999997</v>
      </c>
      <c r="H74" s="842">
        <v>0.10348988850260885</v>
      </c>
      <c r="I74" s="876">
        <f t="shared" ref="I74:I89" si="9">+(INDEX($M$9:$M$24,MATCH($C74,$K$9:$K$24,0))*H74)/G74</f>
        <v>136.22024079335853</v>
      </c>
      <c r="J74" s="9"/>
      <c r="K74" s="938"/>
      <c r="L74" s="940"/>
      <c r="M74" s="938"/>
      <c r="N74" s="9"/>
      <c r="O74" s="817" t="str">
        <f t="shared" si="7"/>
        <v>GDMTBAJIO</v>
      </c>
      <c r="P74" s="831" t="s">
        <v>342</v>
      </c>
      <c r="Q74" s="37" t="s">
        <v>704</v>
      </c>
      <c r="R74" s="119"/>
      <c r="S74" s="832">
        <f>VLOOKUP($Q74,'1.5 Energía y Demanda 2019'!$H$7:$J$22,MATCH('2.8 Tarifa 2019'!$P74,'1.5 Energía y Demanda 2019'!$H$6:$J$6,0))</f>
        <v>32775306.949999999</v>
      </c>
      <c r="T74" s="9"/>
      <c r="U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</row>
    <row r="75" spans="2:44" s="824" customFormat="1" ht="18.75" x14ac:dyDescent="0.35">
      <c r="B75" s="817" t="s">
        <v>735</v>
      </c>
      <c r="C75" s="851" t="s">
        <v>699</v>
      </c>
      <c r="D75" s="838" t="s">
        <v>334</v>
      </c>
      <c r="E75" s="839">
        <f t="shared" si="8"/>
        <v>1246179752</v>
      </c>
      <c r="F75" s="840"/>
      <c r="G75" s="841">
        <f>+E75</f>
        <v>1246179752</v>
      </c>
      <c r="H75" s="842">
        <v>0.27951006392095723</v>
      </c>
      <c r="I75" s="875">
        <f t="shared" si="9"/>
        <v>0.73054783271081281</v>
      </c>
      <c r="J75" s="9"/>
      <c r="K75" s="938"/>
      <c r="L75" s="939"/>
      <c r="M75" s="938"/>
      <c r="N75" s="9"/>
      <c r="O75" s="817" t="str">
        <f t="shared" si="7"/>
        <v>GDMTCENTRO OCCIDENTE</v>
      </c>
      <c r="P75" s="831" t="s">
        <v>342</v>
      </c>
      <c r="Q75" s="37" t="s">
        <v>705</v>
      </c>
      <c r="R75" s="119"/>
      <c r="S75" s="832">
        <f>VLOOKUP($Q75,'1.5 Energía y Demanda 2019'!$H$7:$J$22,MATCH('2.8 Tarifa 2019'!$P75,'1.5 Energía y Demanda 2019'!$H$6:$J$6,0))</f>
        <v>7296467.410000002</v>
      </c>
      <c r="T75" s="9"/>
      <c r="U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</row>
    <row r="76" spans="2:44" s="824" customFormat="1" ht="18.75" x14ac:dyDescent="0.35">
      <c r="B76" s="817" t="s">
        <v>734</v>
      </c>
      <c r="C76" s="851" t="s">
        <v>699</v>
      </c>
      <c r="D76" s="838" t="s">
        <v>336</v>
      </c>
      <c r="E76" s="839">
        <f t="shared" si="8"/>
        <v>834667294.00999999</v>
      </c>
      <c r="F76" s="840"/>
      <c r="G76" s="841">
        <f>+E76</f>
        <v>834667294.00999999</v>
      </c>
      <c r="H76" s="842">
        <v>0.16052872650448255</v>
      </c>
      <c r="I76" s="875">
        <f t="shared" si="9"/>
        <v>0.62642814470794961</v>
      </c>
      <c r="J76" s="9"/>
      <c r="K76" s="938"/>
      <c r="L76" s="939"/>
      <c r="M76" s="938"/>
      <c r="N76" s="9"/>
      <c r="O76" s="817" t="str">
        <f t="shared" si="7"/>
        <v>GDMTCENTRO ORIENTE</v>
      </c>
      <c r="P76" s="831" t="s">
        <v>342</v>
      </c>
      <c r="Q76" s="37" t="s">
        <v>706</v>
      </c>
      <c r="R76" s="119"/>
      <c r="S76" s="832">
        <f>VLOOKUP($Q76,'1.5 Energía y Demanda 2019'!$H$7:$J$22,MATCH('2.8 Tarifa 2019'!$P76,'1.5 Energía y Demanda 2019'!$H$6:$J$6,0))</f>
        <v>13389192.35</v>
      </c>
      <c r="T76" s="9"/>
      <c r="U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</row>
    <row r="77" spans="2:44" s="824" customFormat="1" ht="18.75" x14ac:dyDescent="0.35">
      <c r="B77" s="817" t="s">
        <v>733</v>
      </c>
      <c r="C77" s="851" t="s">
        <v>699</v>
      </c>
      <c r="D77" s="838" t="s">
        <v>339</v>
      </c>
      <c r="E77" s="839">
        <f t="shared" si="8"/>
        <v>1479135898.1200001</v>
      </c>
      <c r="F77" s="840"/>
      <c r="G77" s="841">
        <f>+E77</f>
        <v>1479135898.1200001</v>
      </c>
      <c r="H77" s="842">
        <v>0.27038406159557193</v>
      </c>
      <c r="I77" s="875">
        <f t="shared" si="9"/>
        <v>0.59539462251611674</v>
      </c>
      <c r="J77" s="9"/>
      <c r="K77" s="938"/>
      <c r="L77" s="939"/>
      <c r="M77" s="938"/>
      <c r="N77" s="9"/>
      <c r="O77" s="817" t="str">
        <f t="shared" si="7"/>
        <v>GDMTCENTRO SUR</v>
      </c>
      <c r="P77" s="831" t="s">
        <v>342</v>
      </c>
      <c r="Q77" s="37" t="s">
        <v>707</v>
      </c>
      <c r="R77" s="119"/>
      <c r="S77" s="832">
        <f>VLOOKUP($Q77,'1.5 Energía y Demanda 2019'!$H$7:$J$22,MATCH('2.8 Tarifa 2019'!$P77,'1.5 Energía y Demanda 2019'!$H$6:$J$6,0))</f>
        <v>6383554.6099999994</v>
      </c>
      <c r="T77" s="9"/>
      <c r="U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</row>
    <row r="78" spans="2:44" s="824" customFormat="1" ht="18.75" x14ac:dyDescent="0.35">
      <c r="B78" s="817" t="s">
        <v>732</v>
      </c>
      <c r="C78" s="851" t="s">
        <v>699</v>
      </c>
      <c r="D78" s="843" t="s">
        <v>341</v>
      </c>
      <c r="E78" s="839">
        <f t="shared" si="8"/>
        <v>0</v>
      </c>
      <c r="F78" s="844">
        <f>+(INDEX($S$57:$S$88,MATCH($D78&amp;$C78,$O$57:$O$88,0)))</f>
        <v>1575716.92</v>
      </c>
      <c r="G78" s="841">
        <f>+F78</f>
        <v>1575716.92</v>
      </c>
      <c r="H78" s="842">
        <v>0.11417281250249221</v>
      </c>
      <c r="I78" s="876">
        <f t="shared" si="9"/>
        <v>236.00238869267187</v>
      </c>
      <c r="J78" s="9"/>
      <c r="K78" s="938"/>
      <c r="L78" s="940"/>
      <c r="M78" s="938"/>
      <c r="N78" s="9"/>
      <c r="O78" s="817" t="str">
        <f t="shared" si="7"/>
        <v>GDMTGOLFO CENTRO</v>
      </c>
      <c r="P78" s="831" t="s">
        <v>342</v>
      </c>
      <c r="Q78" s="37" t="s">
        <v>708</v>
      </c>
      <c r="R78" s="119"/>
      <c r="S78" s="832">
        <f>VLOOKUP($Q78,'1.5 Energía y Demanda 2019'!$H$7:$J$22,MATCH('2.8 Tarifa 2019'!$P78,'1.5 Energía y Demanda 2019'!$H$6:$J$6,0))</f>
        <v>8685100.2000000011</v>
      </c>
      <c r="T78" s="9"/>
      <c r="U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</row>
    <row r="79" spans="2:44" s="824" customFormat="1" ht="18.75" x14ac:dyDescent="0.35">
      <c r="B79" s="817" t="s">
        <v>731</v>
      </c>
      <c r="C79" s="851" t="s">
        <v>699</v>
      </c>
      <c r="D79" s="838" t="s">
        <v>342</v>
      </c>
      <c r="E79" s="839">
        <f t="shared" si="8"/>
        <v>0</v>
      </c>
      <c r="F79" s="844">
        <f>+(INDEX($S$57:$S$88,MATCH($D79&amp;$C79,$O$57:$O$88,0)))</f>
        <v>9681048.9299999997</v>
      </c>
      <c r="G79" s="841">
        <f>+F79</f>
        <v>9681048.9299999997</v>
      </c>
      <c r="H79" s="842">
        <v>0.17540433547649614</v>
      </c>
      <c r="I79" s="876">
        <f t="shared" si="9"/>
        <v>59.013287131766866</v>
      </c>
      <c r="J79" s="9"/>
      <c r="K79" s="938"/>
      <c r="L79" s="940"/>
      <c r="M79" s="938"/>
      <c r="N79" s="9"/>
      <c r="O79" s="817" t="str">
        <f t="shared" si="7"/>
        <v>GDMTGOLFO NORTE</v>
      </c>
      <c r="P79" s="831" t="s">
        <v>342</v>
      </c>
      <c r="Q79" s="37" t="s">
        <v>709</v>
      </c>
      <c r="R79" s="119"/>
      <c r="S79" s="832">
        <f>VLOOKUP($Q79,'1.5 Energía y Demanda 2019'!$H$7:$J$22,MATCH('2.8 Tarifa 2019'!$P79,'1.5 Energía y Demanda 2019'!$H$6:$J$6,0))</f>
        <v>37707363.759999983</v>
      </c>
      <c r="T79" s="9"/>
      <c r="U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</row>
    <row r="80" spans="2:44" s="824" customFormat="1" ht="18.75" x14ac:dyDescent="0.35">
      <c r="B80" s="817" t="s">
        <v>730</v>
      </c>
      <c r="C80" s="851" t="s">
        <v>698</v>
      </c>
      <c r="D80" s="838" t="s">
        <v>334</v>
      </c>
      <c r="E80" s="839">
        <f t="shared" si="8"/>
        <v>1684469888</v>
      </c>
      <c r="F80" s="840"/>
      <c r="G80" s="841">
        <f>+E80</f>
        <v>1684469888</v>
      </c>
      <c r="H80" s="842">
        <v>0.35182550964975695</v>
      </c>
      <c r="I80" s="875">
        <f t="shared" si="9"/>
        <v>0.94187897441539814</v>
      </c>
      <c r="J80" s="9"/>
      <c r="K80" s="938"/>
      <c r="L80" s="939"/>
      <c r="M80" s="938"/>
      <c r="N80" s="9"/>
      <c r="O80" s="817" t="str">
        <f t="shared" si="7"/>
        <v>GDMTJALISCO</v>
      </c>
      <c r="P80" s="831" t="s">
        <v>342</v>
      </c>
      <c r="Q80" s="37" t="s">
        <v>710</v>
      </c>
      <c r="R80" s="119"/>
      <c r="S80" s="832">
        <f>VLOOKUP($Q80,'1.5 Energía y Demanda 2019'!$H$7:$J$22,MATCH('2.8 Tarifa 2019'!$P80,'1.5 Energía y Demanda 2019'!$H$6:$J$6,0))</f>
        <v>17246789.539999999</v>
      </c>
      <c r="T80" s="9"/>
      <c r="U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</row>
    <row r="81" spans="2:44" s="824" customFormat="1" ht="18.75" x14ac:dyDescent="0.35">
      <c r="B81" s="817" t="s">
        <v>729</v>
      </c>
      <c r="C81" s="851" t="s">
        <v>698</v>
      </c>
      <c r="D81" s="838" t="s">
        <v>336</v>
      </c>
      <c r="E81" s="839">
        <f t="shared" si="8"/>
        <v>919174449</v>
      </c>
      <c r="F81" s="840"/>
      <c r="G81" s="841">
        <f>+E81</f>
        <v>919174449</v>
      </c>
      <c r="H81" s="842">
        <v>0.1647207660135098</v>
      </c>
      <c r="I81" s="875">
        <f t="shared" si="9"/>
        <v>0.80813038922158675</v>
      </c>
      <c r="J81" s="9"/>
      <c r="K81" s="938"/>
      <c r="L81" s="939"/>
      <c r="M81" s="938"/>
      <c r="N81" s="9"/>
      <c r="O81" s="817" t="str">
        <f t="shared" si="7"/>
        <v>GDMTNOROESTE</v>
      </c>
      <c r="P81" s="831" t="s">
        <v>342</v>
      </c>
      <c r="Q81" s="37" t="s">
        <v>711</v>
      </c>
      <c r="R81" s="119"/>
      <c r="S81" s="832">
        <f>VLOOKUP($Q81,'1.5 Energía y Demanda 2019'!$H$7:$J$22,MATCH('2.8 Tarifa 2019'!$P81,'1.5 Energía y Demanda 2019'!$H$6:$J$6,0))</f>
        <v>17122439.659999996</v>
      </c>
      <c r="T81" s="9"/>
      <c r="U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</row>
    <row r="82" spans="2:44" s="824" customFormat="1" ht="18.75" x14ac:dyDescent="0.35">
      <c r="B82" s="817" t="s">
        <v>728</v>
      </c>
      <c r="C82" s="851" t="s">
        <v>698</v>
      </c>
      <c r="D82" s="838" t="s">
        <v>339</v>
      </c>
      <c r="E82" s="839">
        <f t="shared" si="8"/>
        <v>1108180349.1699998</v>
      </c>
      <c r="F82" s="840"/>
      <c r="G82" s="841">
        <f>+E82</f>
        <v>1108180349.1699998</v>
      </c>
      <c r="H82" s="842">
        <v>0.18873849443539462</v>
      </c>
      <c r="I82" s="875">
        <f t="shared" si="9"/>
        <v>0.76803510359736116</v>
      </c>
      <c r="J82" s="9"/>
      <c r="K82" s="938"/>
      <c r="L82" s="939"/>
      <c r="M82" s="938"/>
      <c r="N82" s="9"/>
      <c r="O82" s="817" t="str">
        <f t="shared" si="7"/>
        <v>GDMTNORTE</v>
      </c>
      <c r="P82" s="831" t="s">
        <v>342</v>
      </c>
      <c r="Q82" s="37" t="s">
        <v>712</v>
      </c>
      <c r="R82" s="119"/>
      <c r="S82" s="832">
        <f>VLOOKUP($Q82,'1.5 Energía y Demanda 2019'!$H$7:$J$22,MATCH('2.8 Tarifa 2019'!$P82,'1.5 Energía y Demanda 2019'!$H$6:$J$6,0))</f>
        <v>26974936.949999999</v>
      </c>
      <c r="T82" s="9"/>
      <c r="U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</row>
    <row r="83" spans="2:44" s="824" customFormat="1" ht="18.75" x14ac:dyDescent="0.35">
      <c r="B83" s="817" t="s">
        <v>727</v>
      </c>
      <c r="C83" s="851" t="s">
        <v>698</v>
      </c>
      <c r="D83" s="843" t="s">
        <v>341</v>
      </c>
      <c r="E83" s="839">
        <f t="shared" si="8"/>
        <v>0</v>
      </c>
      <c r="F83" s="844">
        <f>+(INDEX($S$57:$S$88,MATCH($D83&amp;$C83,$O$57:$O$88,0)))</f>
        <v>606941.05999999994</v>
      </c>
      <c r="G83" s="841">
        <f>+F83</f>
        <v>606941.05999999994</v>
      </c>
      <c r="H83" s="842">
        <v>4.0937456894363698E-2</v>
      </c>
      <c r="I83" s="876">
        <f t="shared" si="9"/>
        <v>304.16229039038376</v>
      </c>
      <c r="J83" s="9"/>
      <c r="K83" s="938"/>
      <c r="L83" s="940"/>
      <c r="M83" s="938"/>
      <c r="N83" s="9"/>
      <c r="O83" s="817" t="str">
        <f t="shared" si="7"/>
        <v>GDMTORIENTE</v>
      </c>
      <c r="P83" s="831" t="s">
        <v>342</v>
      </c>
      <c r="Q83" s="37" t="s">
        <v>713</v>
      </c>
      <c r="R83" s="119"/>
      <c r="S83" s="832">
        <f>VLOOKUP($Q83,'1.5 Energía y Demanda 2019'!$H$7:$J$22,MATCH('2.8 Tarifa 2019'!$P83,'1.5 Energía y Demanda 2019'!$H$6:$J$6,0))</f>
        <v>7769437.1900000013</v>
      </c>
      <c r="T83" s="9"/>
      <c r="U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</row>
    <row r="84" spans="2:44" s="824" customFormat="1" ht="18.75" x14ac:dyDescent="0.35">
      <c r="B84" s="817" t="s">
        <v>726</v>
      </c>
      <c r="C84" s="851" t="s">
        <v>698</v>
      </c>
      <c r="D84" s="838" t="s">
        <v>342</v>
      </c>
      <c r="E84" s="839">
        <f t="shared" si="8"/>
        <v>0</v>
      </c>
      <c r="F84" s="844">
        <f>+(INDEX($S$57:$S$88,MATCH($D84&amp;$C84,$O$57:$O$88,0)))</f>
        <v>13592909.249999998</v>
      </c>
      <c r="G84" s="841">
        <f>+F84</f>
        <v>13592909.249999998</v>
      </c>
      <c r="H84" s="842">
        <v>0.25377777300697496</v>
      </c>
      <c r="I84" s="876">
        <f t="shared" si="9"/>
        <v>84.192264956463418</v>
      </c>
      <c r="J84" s="9"/>
      <c r="K84" s="938"/>
      <c r="L84" s="940"/>
      <c r="M84" s="938"/>
      <c r="N84" s="9"/>
      <c r="O84" s="817" t="str">
        <f t="shared" si="7"/>
        <v>GDMTPENINSULAR</v>
      </c>
      <c r="P84" s="831" t="s">
        <v>342</v>
      </c>
      <c r="Q84" s="37" t="s">
        <v>714</v>
      </c>
      <c r="R84" s="119"/>
      <c r="S84" s="832">
        <f>VLOOKUP($Q84,'1.5 Energía y Demanda 2019'!$H$7:$J$22,MATCH('2.8 Tarifa 2019'!$P84,'1.5 Energía y Demanda 2019'!$H$6:$J$6,0))</f>
        <v>12893506.350000001</v>
      </c>
      <c r="T84" s="9"/>
      <c r="U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</row>
    <row r="85" spans="2:44" s="824" customFormat="1" ht="18.75" x14ac:dyDescent="0.35">
      <c r="B85" s="817" t="s">
        <v>725</v>
      </c>
      <c r="C85" s="851" t="s">
        <v>700</v>
      </c>
      <c r="D85" s="838" t="s">
        <v>334</v>
      </c>
      <c r="E85" s="839">
        <f t="shared" si="8"/>
        <v>1563594829</v>
      </c>
      <c r="F85" s="840"/>
      <c r="G85" s="841">
        <f>+E85</f>
        <v>1563594829</v>
      </c>
      <c r="H85" s="842">
        <v>0.32931005544745606</v>
      </c>
      <c r="I85" s="875">
        <f t="shared" si="9"/>
        <v>0.90802208393544093</v>
      </c>
      <c r="J85" s="9"/>
      <c r="K85" s="938"/>
      <c r="L85" s="939"/>
      <c r="M85" s="938"/>
      <c r="N85" s="9"/>
      <c r="O85" s="817" t="str">
        <f t="shared" si="7"/>
        <v>GDMTSURESTE</v>
      </c>
      <c r="P85" s="831" t="s">
        <v>342</v>
      </c>
      <c r="Q85" s="37" t="s">
        <v>715</v>
      </c>
      <c r="R85" s="119"/>
      <c r="S85" s="832">
        <f>VLOOKUP($Q85,'1.5 Energía y Demanda 2019'!$H$7:$J$22,MATCH('2.8 Tarifa 2019'!$P85,'1.5 Energía y Demanda 2019'!$H$6:$J$6,0))</f>
        <v>6683943.7199999997</v>
      </c>
      <c r="T85" s="9"/>
      <c r="U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</row>
    <row r="86" spans="2:44" s="824" customFormat="1" ht="18.75" x14ac:dyDescent="0.35">
      <c r="B86" s="817" t="s">
        <v>724</v>
      </c>
      <c r="C86" s="851" t="s">
        <v>700</v>
      </c>
      <c r="D86" s="838" t="s">
        <v>336</v>
      </c>
      <c r="E86" s="839">
        <f t="shared" si="8"/>
        <v>1058524877</v>
      </c>
      <c r="F86" s="840"/>
      <c r="G86" s="841">
        <f>+E86</f>
        <v>1058524877</v>
      </c>
      <c r="H86" s="842">
        <v>0.19105645784202691</v>
      </c>
      <c r="I86" s="875">
        <f t="shared" si="9"/>
        <v>0.77817324911050811</v>
      </c>
      <c r="J86" s="9"/>
      <c r="K86" s="938"/>
      <c r="L86" s="939"/>
      <c r="M86" s="938"/>
      <c r="N86" s="9"/>
      <c r="O86" s="817" t="str">
        <f t="shared" si="7"/>
        <v>GDMTVALLE DE MEXICO CENTRO</v>
      </c>
      <c r="P86" s="831" t="s">
        <v>342</v>
      </c>
      <c r="Q86" s="37" t="s">
        <v>716</v>
      </c>
      <c r="R86" s="119"/>
      <c r="S86" s="832">
        <f>VLOOKUP($Q86,'1.5 Energía y Demanda 2019'!$H$7:$J$22,MATCH('2.8 Tarifa 2019'!$P86,'1.5 Energía y Demanda 2019'!$H$6:$J$6,0))</f>
        <v>9681048.9299999997</v>
      </c>
      <c r="T86" s="9"/>
      <c r="U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</row>
    <row r="87" spans="2:44" s="824" customFormat="1" ht="18.75" x14ac:dyDescent="0.35">
      <c r="B87" s="817" t="s">
        <v>723</v>
      </c>
      <c r="C87" s="851" t="s">
        <v>700</v>
      </c>
      <c r="D87" s="838" t="s">
        <v>339</v>
      </c>
      <c r="E87" s="839">
        <f t="shared" si="8"/>
        <v>1407903221.1400001</v>
      </c>
      <c r="F87" s="840"/>
      <c r="G87" s="841">
        <f>+E87</f>
        <v>1407903221.1400001</v>
      </c>
      <c r="H87" s="842">
        <v>0.24173364701378705</v>
      </c>
      <c r="I87" s="875">
        <f t="shared" si="9"/>
        <v>0.74025260817940464</v>
      </c>
      <c r="J87" s="9"/>
      <c r="K87" s="938"/>
      <c r="L87" s="939"/>
      <c r="M87" s="938"/>
      <c r="N87" s="9"/>
      <c r="O87" s="817" t="str">
        <f t="shared" si="7"/>
        <v>GDMTVALLE DE MEXICO NORTE</v>
      </c>
      <c r="P87" s="831" t="s">
        <v>342</v>
      </c>
      <c r="Q87" s="37" t="s">
        <v>717</v>
      </c>
      <c r="R87" s="119"/>
      <c r="S87" s="832">
        <f>VLOOKUP($Q87,'1.5 Energía y Demanda 2019'!$H$7:$J$22,MATCH('2.8 Tarifa 2019'!$P87,'1.5 Energía y Demanda 2019'!$H$6:$J$6,0))</f>
        <v>13592909.249999998</v>
      </c>
      <c r="T87" s="9"/>
      <c r="U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</row>
    <row r="88" spans="2:44" s="824" customFormat="1" ht="19.5" thickBot="1" x14ac:dyDescent="0.4">
      <c r="B88" s="817" t="s">
        <v>722</v>
      </c>
      <c r="C88" s="851" t="s">
        <v>700</v>
      </c>
      <c r="D88" s="843" t="s">
        <v>341</v>
      </c>
      <c r="E88" s="839">
        <f t="shared" si="8"/>
        <v>0</v>
      </c>
      <c r="F88" s="844">
        <f>+(INDEX($S$57:$S$88,MATCH($D88&amp;$C88,$O$57:$O$88,0)))</f>
        <v>790485.99</v>
      </c>
      <c r="G88" s="841">
        <f>+F88</f>
        <v>790485.99</v>
      </c>
      <c r="H88" s="842">
        <v>5.3766212751131047E-2</v>
      </c>
      <c r="I88" s="876">
        <f t="shared" si="9"/>
        <v>293.24520097926131</v>
      </c>
      <c r="J88" s="9"/>
      <c r="K88" s="938"/>
      <c r="L88" s="940"/>
      <c r="M88" s="938"/>
      <c r="N88" s="9"/>
      <c r="O88" s="817" t="str">
        <f t="shared" si="7"/>
        <v>GDMTVALLE DE MEXICO SUR</v>
      </c>
      <c r="P88" s="833" t="s">
        <v>342</v>
      </c>
      <c r="Q88" s="221" t="s">
        <v>718</v>
      </c>
      <c r="R88" s="615"/>
      <c r="S88" s="862">
        <f>VLOOKUP($Q88,'1.5 Energía y Demanda 2019'!$H$7:$J$22,MATCH('2.8 Tarifa 2019'!$P88,'1.5 Energía y Demanda 2019'!$H$6:$J$6,0))</f>
        <v>12068686.139999999</v>
      </c>
      <c r="T88" s="9"/>
      <c r="U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</row>
    <row r="89" spans="2:44" s="824" customFormat="1" ht="19.5" thickBot="1" x14ac:dyDescent="0.4">
      <c r="B89" s="817" t="s">
        <v>721</v>
      </c>
      <c r="C89" s="852" t="s">
        <v>700</v>
      </c>
      <c r="D89" s="853" t="s">
        <v>342</v>
      </c>
      <c r="E89" s="854">
        <f t="shared" si="8"/>
        <v>0</v>
      </c>
      <c r="F89" s="854">
        <f>+(INDEX($S$57:$S$88,MATCH($D89&amp;$C89,$O$57:$O$88,0)))</f>
        <v>12068686.139999999</v>
      </c>
      <c r="G89" s="855">
        <f>+F89</f>
        <v>12068686.139999999</v>
      </c>
      <c r="H89" s="856">
        <v>0.18413362694559904</v>
      </c>
      <c r="I89" s="877">
        <f t="shared" si="9"/>
        <v>65.779226019767094</v>
      </c>
      <c r="J89" s="9"/>
      <c r="K89" s="938"/>
      <c r="L89" s="941"/>
      <c r="M89" s="938"/>
      <c r="N89" s="9"/>
      <c r="O89" s="817" t="str">
        <f t="shared" si="7"/>
        <v/>
      </c>
      <c r="P89" s="834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</row>
    <row r="90" spans="2:44" s="824" customFormat="1" ht="18.75" x14ac:dyDescent="0.35">
      <c r="B90" s="817"/>
      <c r="C90" s="9" t="s">
        <v>720</v>
      </c>
      <c r="J90" s="9"/>
      <c r="K90" s="835"/>
      <c r="M90" s="835"/>
      <c r="N90" s="9"/>
      <c r="O90" s="817" t="str">
        <f t="shared" si="7"/>
        <v/>
      </c>
      <c r="P90" s="834"/>
      <c r="R90" s="836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</row>
    <row r="91" spans="2:44" s="824" customFormat="1" ht="18.75" x14ac:dyDescent="0.35">
      <c r="B91" s="817"/>
      <c r="J91" s="9"/>
      <c r="N91" s="9"/>
      <c r="O91" s="817"/>
      <c r="P91" s="834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</row>
    <row r="92" spans="2:44" x14ac:dyDescent="0.4"/>
    <row r="93" spans="2:44" x14ac:dyDescent="0.4"/>
    <row r="94" spans="2:44" x14ac:dyDescent="0.4"/>
  </sheetData>
  <mergeCells count="2">
    <mergeCell ref="D4:E4"/>
    <mergeCell ref="R4:S4"/>
  </mergeCells>
  <hyperlinks>
    <hyperlink ref="G2" location="Contenido!A1" display="regresar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/>
  </sheetPr>
  <dimension ref="A1:AQ338"/>
  <sheetViews>
    <sheetView showGridLines="0" zoomScale="70" zoomScaleNormal="70" workbookViewId="0">
      <pane ySplit="2" topLeftCell="A3" activePane="bottomLeft" state="frozen"/>
      <selection pane="bottomLeft" activeCell="H14" sqref="H14"/>
    </sheetView>
  </sheetViews>
  <sheetFormatPr baseColWidth="10" defaultColWidth="0" defaultRowHeight="18" zeroHeight="1" x14ac:dyDescent="0.35"/>
  <cols>
    <col min="1" max="1" width="3.7109375" style="9" customWidth="1"/>
    <col min="2" max="2" width="9.7109375" style="9" customWidth="1"/>
    <col min="3" max="3" width="25.5703125" style="9" customWidth="1"/>
    <col min="4" max="4" width="22" style="9" customWidth="1"/>
    <col min="5" max="5" width="16.7109375" style="9" customWidth="1"/>
    <col min="6" max="6" width="15" style="9" customWidth="1"/>
    <col min="7" max="7" width="15.7109375" style="9" customWidth="1"/>
    <col min="8" max="8" width="17.5703125" style="9" bestFit="1" customWidth="1"/>
    <col min="9" max="9" width="24.5703125" style="9" customWidth="1"/>
    <col min="10" max="10" width="23.28515625" style="9" customWidth="1"/>
    <col min="11" max="11" width="11.28515625" style="9" customWidth="1"/>
    <col min="12" max="12" width="20.28515625" style="9" bestFit="1" customWidth="1"/>
    <col min="13" max="13" width="11.7109375" style="9" bestFit="1" customWidth="1"/>
    <col min="14" max="14" width="12.85546875" style="9" customWidth="1"/>
    <col min="15" max="16" width="13.28515625" style="9" customWidth="1"/>
    <col min="17" max="17" width="11.5703125" style="9" customWidth="1"/>
    <col min="18" max="18" width="15.85546875" style="9" customWidth="1"/>
    <col min="19" max="19" width="11.5703125" style="9" customWidth="1"/>
    <col min="20" max="20" width="13.7109375" style="9" customWidth="1"/>
    <col min="21" max="21" width="11.5703125" style="9" customWidth="1"/>
    <col min="22" max="43" width="0" style="9" hidden="1" customWidth="1"/>
    <col min="44" max="16384" width="11.5703125" style="9" hidden="1"/>
  </cols>
  <sheetData>
    <row r="1" spans="2:41" s="50" customFormat="1" ht="18" customHeight="1" collapsed="1" x14ac:dyDescent="0.25">
      <c r="B1" s="17" t="s">
        <v>828</v>
      </c>
      <c r="C1" s="73"/>
      <c r="D1" s="73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24"/>
      <c r="W1" s="51"/>
      <c r="X1" s="52"/>
      <c r="Y1" s="52"/>
      <c r="Z1" s="52"/>
      <c r="AA1" s="52"/>
      <c r="AB1" s="52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</row>
    <row r="2" spans="2:41" x14ac:dyDescent="0.35">
      <c r="E2" s="737" t="s">
        <v>601</v>
      </c>
    </row>
    <row r="3" spans="2:41" s="50" customFormat="1" ht="21.75" collapsed="1" x14ac:dyDescent="0.25">
      <c r="B3" s="17" t="s">
        <v>605</v>
      </c>
      <c r="C3" s="73"/>
      <c r="D3" s="73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24"/>
      <c r="W3" s="51"/>
      <c r="X3" s="52"/>
      <c r="Y3" s="52"/>
      <c r="Z3" s="52"/>
      <c r="AA3" s="52"/>
      <c r="AB3" s="52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</row>
    <row r="4" spans="2:41" ht="18.75" thickBot="1" x14ac:dyDescent="0.4"/>
    <row r="5" spans="2:41" ht="44.45" customHeight="1" thickBot="1" x14ac:dyDescent="0.4">
      <c r="C5" s="483" t="s">
        <v>366</v>
      </c>
      <c r="D5" s="484" t="s">
        <v>367</v>
      </c>
    </row>
    <row r="6" spans="2:41" x14ac:dyDescent="0.35">
      <c r="C6" s="235" t="s">
        <v>368</v>
      </c>
      <c r="D6" s="236" t="s">
        <v>369</v>
      </c>
    </row>
    <row r="7" spans="2:41" x14ac:dyDescent="0.35">
      <c r="C7" s="237" t="s">
        <v>370</v>
      </c>
      <c r="D7" s="238" t="s">
        <v>334</v>
      </c>
    </row>
    <row r="8" spans="2:41" x14ac:dyDescent="0.35">
      <c r="C8" s="237" t="s">
        <v>371</v>
      </c>
      <c r="D8" s="238" t="s">
        <v>334</v>
      </c>
    </row>
    <row r="9" spans="2:41" x14ac:dyDescent="0.35">
      <c r="C9" s="237" t="s">
        <v>372</v>
      </c>
      <c r="D9" s="238" t="s">
        <v>334</v>
      </c>
    </row>
    <row r="10" spans="2:41" x14ac:dyDescent="0.35">
      <c r="C10" s="237" t="s">
        <v>373</v>
      </c>
      <c r="D10" s="238" t="s">
        <v>334</v>
      </c>
    </row>
    <row r="11" spans="2:41" x14ac:dyDescent="0.35">
      <c r="C11" s="237" t="s">
        <v>374</v>
      </c>
      <c r="D11" s="238" t="s">
        <v>334</v>
      </c>
    </row>
    <row r="12" spans="2:41" x14ac:dyDescent="0.35">
      <c r="C12" s="237" t="s">
        <v>375</v>
      </c>
      <c r="D12" s="238" t="s">
        <v>334</v>
      </c>
    </row>
    <row r="13" spans="2:41" x14ac:dyDescent="0.35">
      <c r="C13" s="237" t="s">
        <v>376</v>
      </c>
      <c r="D13" s="238" t="s">
        <v>339</v>
      </c>
    </row>
    <row r="14" spans="2:41" x14ac:dyDescent="0.35">
      <c r="C14" s="237" t="s">
        <v>377</v>
      </c>
      <c r="D14" s="238" t="s">
        <v>341</v>
      </c>
    </row>
    <row r="15" spans="2:41" x14ac:dyDescent="0.35">
      <c r="C15" s="237" t="s">
        <v>378</v>
      </c>
      <c r="D15" s="238" t="s">
        <v>339</v>
      </c>
    </row>
    <row r="16" spans="2:41" x14ac:dyDescent="0.35">
      <c r="C16" s="237" t="s">
        <v>379</v>
      </c>
      <c r="D16" s="238" t="s">
        <v>339</v>
      </c>
    </row>
    <row r="17" spans="2:41" x14ac:dyDescent="0.35">
      <c r="C17" s="237" t="s">
        <v>380</v>
      </c>
      <c r="D17" s="238" t="s">
        <v>381</v>
      </c>
    </row>
    <row r="18" spans="2:41" x14ac:dyDescent="0.35">
      <c r="C18" s="237" t="s">
        <v>382</v>
      </c>
      <c r="D18" s="238" t="s">
        <v>341</v>
      </c>
    </row>
    <row r="19" spans="2:41" x14ac:dyDescent="0.35">
      <c r="C19" s="237" t="s">
        <v>383</v>
      </c>
      <c r="D19" s="238" t="s">
        <v>384</v>
      </c>
    </row>
    <row r="20" spans="2:41" x14ac:dyDescent="0.35">
      <c r="C20" s="237" t="s">
        <v>385</v>
      </c>
      <c r="D20" s="238" t="s">
        <v>341</v>
      </c>
    </row>
    <row r="21" spans="2:41" x14ac:dyDescent="0.35">
      <c r="C21" s="237" t="s">
        <v>386</v>
      </c>
      <c r="D21" s="238" t="s">
        <v>384</v>
      </c>
    </row>
    <row r="22" spans="2:41" x14ac:dyDescent="0.35">
      <c r="C22" s="237" t="s">
        <v>387</v>
      </c>
      <c r="D22" s="238" t="s">
        <v>342</v>
      </c>
    </row>
    <row r="23" spans="2:41" x14ac:dyDescent="0.35">
      <c r="C23" s="237" t="s">
        <v>388</v>
      </c>
      <c r="D23" s="238" t="s">
        <v>342</v>
      </c>
    </row>
    <row r="24" spans="2:41" ht="18.75" thickBot="1" x14ac:dyDescent="0.4">
      <c r="C24" s="239" t="s">
        <v>389</v>
      </c>
      <c r="D24" s="240" t="s">
        <v>342</v>
      </c>
    </row>
    <row r="25" spans="2:41" x14ac:dyDescent="0.35"/>
    <row r="26" spans="2:41" s="50" customFormat="1" ht="21.75" collapsed="1" x14ac:dyDescent="0.25">
      <c r="B26" s="17" t="s">
        <v>586</v>
      </c>
      <c r="C26" s="73"/>
      <c r="D26" s="73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24"/>
      <c r="W26" s="51"/>
      <c r="X26" s="52"/>
      <c r="Y26" s="52"/>
      <c r="Z26" s="52"/>
      <c r="AA26" s="52"/>
      <c r="AB26" s="52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</row>
    <row r="27" spans="2:41" x14ac:dyDescent="0.35"/>
    <row r="28" spans="2:41" ht="18.75" thickBot="1" x14ac:dyDescent="0.4">
      <c r="C28" s="1047"/>
      <c r="D28" s="1047"/>
      <c r="E28" s="1047"/>
      <c r="F28" s="1047"/>
      <c r="G28" s="1047"/>
      <c r="H28" s="1047"/>
      <c r="K28" s="1057"/>
      <c r="L28" s="1057"/>
      <c r="M28" s="1057"/>
      <c r="N28" s="1057"/>
      <c r="O28" s="1057"/>
      <c r="P28" s="1057"/>
      <c r="Q28" s="36"/>
      <c r="R28" s="36"/>
      <c r="S28" s="36"/>
      <c r="T28" s="36"/>
      <c r="U28" s="36"/>
    </row>
    <row r="29" spans="2:41" ht="13.9" customHeight="1" x14ac:dyDescent="0.35">
      <c r="C29" s="1048" t="s">
        <v>346</v>
      </c>
      <c r="D29" s="485" t="s">
        <v>334</v>
      </c>
      <c r="E29" s="485" t="s">
        <v>336</v>
      </c>
      <c r="F29" s="485" t="s">
        <v>339</v>
      </c>
      <c r="G29" s="485" t="s">
        <v>341</v>
      </c>
      <c r="H29" s="395" t="s">
        <v>342</v>
      </c>
      <c r="K29" s="1058"/>
      <c r="L29" s="285"/>
      <c r="M29" s="285"/>
      <c r="N29" s="285"/>
      <c r="O29" s="285"/>
      <c r="P29" s="285"/>
      <c r="Q29" s="285"/>
      <c r="R29" s="285"/>
      <c r="S29" s="285"/>
      <c r="T29" s="285"/>
      <c r="U29" s="36"/>
    </row>
    <row r="30" spans="2:41" ht="72" x14ac:dyDescent="0.35">
      <c r="C30" s="1049"/>
      <c r="D30" s="129" t="s">
        <v>363</v>
      </c>
      <c r="E30" s="129" t="s">
        <v>337</v>
      </c>
      <c r="F30" s="129" t="s">
        <v>364</v>
      </c>
      <c r="G30" s="129" t="s">
        <v>851</v>
      </c>
      <c r="H30" s="486" t="s">
        <v>343</v>
      </c>
      <c r="K30" s="1058"/>
      <c r="L30" s="285"/>
      <c r="M30" s="285"/>
      <c r="N30" s="285"/>
      <c r="O30" s="285"/>
      <c r="P30" s="285"/>
      <c r="Q30" s="285"/>
      <c r="R30" s="285"/>
      <c r="S30" s="285"/>
      <c r="T30" s="285"/>
      <c r="U30" s="36"/>
    </row>
    <row r="31" spans="2:41" ht="14.65" customHeight="1" thickBot="1" x14ac:dyDescent="0.4">
      <c r="C31" s="1050"/>
      <c r="D31" s="487" t="s">
        <v>338</v>
      </c>
      <c r="E31" s="487" t="s">
        <v>338</v>
      </c>
      <c r="F31" s="487" t="s">
        <v>338</v>
      </c>
      <c r="G31" s="487" t="s">
        <v>362</v>
      </c>
      <c r="H31" s="488"/>
      <c r="K31" s="1058"/>
      <c r="L31" s="285"/>
      <c r="M31" s="285"/>
      <c r="N31" s="285"/>
      <c r="O31" s="285"/>
      <c r="P31" s="285"/>
      <c r="Q31" s="285"/>
      <c r="R31" s="285"/>
      <c r="S31" s="285"/>
      <c r="T31" s="111"/>
      <c r="U31" s="36"/>
    </row>
    <row r="32" spans="2:41" ht="18.75" thickBot="1" x14ac:dyDescent="0.4">
      <c r="C32" s="489"/>
      <c r="D32" s="490" t="s">
        <v>344</v>
      </c>
      <c r="E32" s="490" t="s">
        <v>344</v>
      </c>
      <c r="F32" s="490" t="s">
        <v>344</v>
      </c>
      <c r="G32" s="490" t="s">
        <v>345</v>
      </c>
      <c r="H32" s="491" t="s">
        <v>345</v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36"/>
    </row>
    <row r="33" spans="3:21" x14ac:dyDescent="0.35">
      <c r="C33" s="241" t="s">
        <v>2</v>
      </c>
      <c r="D33" s="242">
        <f>'5.1 Baja California'!C61</f>
        <v>0.57439234472349354</v>
      </c>
      <c r="E33" s="242">
        <f>'5.1 Baja California'!C76</f>
        <v>0.65454789146154713</v>
      </c>
      <c r="F33" s="242">
        <f>'5.1 Baja California'!C91</f>
        <v>0.52568267744352959</v>
      </c>
      <c r="G33" s="243">
        <f>'5.1 Baja California'!C106</f>
        <v>151.81378660818427</v>
      </c>
      <c r="H33" s="244">
        <f>'5.1 Baja California'!C120</f>
        <v>70.633793626565208</v>
      </c>
      <c r="K33" s="36"/>
      <c r="L33" s="112"/>
      <c r="M33" s="113"/>
      <c r="N33" s="112"/>
      <c r="O33" s="112"/>
      <c r="P33" s="112"/>
      <c r="Q33" s="112"/>
      <c r="R33" s="112"/>
      <c r="S33" s="112"/>
      <c r="T33" s="112"/>
      <c r="U33" s="112"/>
    </row>
    <row r="34" spans="3:21" x14ac:dyDescent="0.35">
      <c r="C34" s="245" t="s">
        <v>175</v>
      </c>
      <c r="D34" s="114">
        <f>'5.2 Bajío'!C60</f>
        <v>0.8606003311700815</v>
      </c>
      <c r="E34" s="114">
        <f>'5.2 Bajío'!C75</f>
        <v>0.73750612973836216</v>
      </c>
      <c r="F34" s="114">
        <f>'5.2 Bajío'!C90</f>
        <v>0.7014119628088934</v>
      </c>
      <c r="G34" s="115">
        <f>'5.2 Bajío'!C105</f>
        <v>277.89750734859552</v>
      </c>
      <c r="H34" s="246">
        <f>'5.2 Bajío'!C119</f>
        <v>73.654712400404492</v>
      </c>
      <c r="K34" s="36"/>
      <c r="L34" s="112"/>
      <c r="M34" s="112"/>
      <c r="N34" s="112"/>
      <c r="O34" s="112"/>
      <c r="P34" s="112"/>
      <c r="Q34" s="112"/>
      <c r="R34" s="112"/>
      <c r="S34" s="112"/>
      <c r="T34" s="112"/>
      <c r="U34" s="36"/>
    </row>
    <row r="35" spans="3:21" x14ac:dyDescent="0.35">
      <c r="C35" s="245" t="s">
        <v>4</v>
      </c>
      <c r="D35" s="114">
        <f>'5.3 Centro Occidente'!C60</f>
        <v>1.1530585784879155</v>
      </c>
      <c r="E35" s="114">
        <f>'5.3 Centro Occidente'!C75</f>
        <v>0.98813321211025296</v>
      </c>
      <c r="F35" s="114">
        <f>'5.3 Centro Occidente'!C90</f>
        <v>0.9397731461144454</v>
      </c>
      <c r="G35" s="115">
        <f>'5.3 Centro Occidente'!C105</f>
        <v>372.33555831084061</v>
      </c>
      <c r="H35" s="246">
        <f>'5.3 Centro Occidente'!C119</f>
        <v>116.41740486753405</v>
      </c>
      <c r="K35" s="36"/>
      <c r="L35" s="112"/>
      <c r="M35" s="112"/>
      <c r="N35" s="112"/>
      <c r="O35" s="112"/>
      <c r="P35" s="112"/>
      <c r="Q35" s="112"/>
      <c r="R35" s="112"/>
      <c r="S35" s="112"/>
      <c r="T35" s="112"/>
      <c r="U35" s="36"/>
    </row>
    <row r="36" spans="3:21" x14ac:dyDescent="0.35">
      <c r="C36" s="245" t="s">
        <v>5</v>
      </c>
      <c r="D36" s="114">
        <f>'5.4 Centro Oriente'!C60</f>
        <v>1.1125892799069355</v>
      </c>
      <c r="E36" s="114">
        <f>'5.4 Centro Oriente'!C75</f>
        <v>0.95345235656246885</v>
      </c>
      <c r="F36" s="114">
        <f>'5.4 Centro Oriente'!C90</f>
        <v>0.90678960064846725</v>
      </c>
      <c r="G36" s="115">
        <f>'5.4 Centro Oriente'!C105</f>
        <v>359.26756752293352</v>
      </c>
      <c r="H36" s="246">
        <f>'5.4 Centro Oriente'!C119</f>
        <v>116.13205032753619</v>
      </c>
      <c r="K36" s="36"/>
      <c r="L36" s="112"/>
      <c r="M36" s="112"/>
      <c r="N36" s="112"/>
      <c r="O36" s="112"/>
      <c r="P36" s="112"/>
      <c r="Q36" s="112"/>
      <c r="R36" s="112"/>
      <c r="S36" s="112"/>
      <c r="T36" s="112"/>
      <c r="U36" s="36"/>
    </row>
    <row r="37" spans="3:21" x14ac:dyDescent="0.35">
      <c r="C37" s="245" t="s">
        <v>6</v>
      </c>
      <c r="D37" s="114">
        <f>'5.5 Centro Sur'!C60</f>
        <v>1.2534142842299028</v>
      </c>
      <c r="E37" s="114">
        <f>'5.5 Centro Sur'!C75</f>
        <v>1.074134745526242</v>
      </c>
      <c r="F37" s="114">
        <f>'5.5 Centro Sur'!C90</f>
        <v>1.0215656925428847</v>
      </c>
      <c r="G37" s="115">
        <f>'5.5 Centro Sur'!$C$105</f>
        <v>404.74154220813904</v>
      </c>
      <c r="H37" s="246">
        <f>'5.5 Centro Sur'!$C$119</f>
        <v>171.48017464054541</v>
      </c>
      <c r="K37" s="36"/>
      <c r="L37" s="112"/>
      <c r="M37" s="112"/>
      <c r="N37" s="112"/>
      <c r="O37" s="112"/>
      <c r="P37" s="112"/>
      <c r="Q37" s="112"/>
      <c r="R37" s="112"/>
      <c r="S37" s="112"/>
      <c r="T37" s="112"/>
      <c r="U37" s="36"/>
    </row>
    <row r="38" spans="3:21" x14ac:dyDescent="0.35">
      <c r="C38" s="245" t="s">
        <v>7</v>
      </c>
      <c r="D38" s="114">
        <f>'5.6 Golfo Norte'!$C$60</f>
        <v>0.62417319175839947</v>
      </c>
      <c r="E38" s="114">
        <f>'5.6 Golfo Norte'!$C$75</f>
        <v>0.50551081765738826</v>
      </c>
      <c r="F38" s="114">
        <f>'5.6 Golfo Norte'!$C$90</f>
        <v>0.62655362585357111</v>
      </c>
      <c r="G38" s="115">
        <f>'5.6 Golfo Norte'!$C$105</f>
        <v>210.82285274422094</v>
      </c>
      <c r="H38" s="246">
        <f>'5.6 Golfo Norte'!$C$119</f>
        <v>44.546154349949504</v>
      </c>
      <c r="K38" s="36"/>
      <c r="L38" s="112"/>
      <c r="M38" s="112"/>
      <c r="N38" s="112"/>
      <c r="O38" s="112"/>
      <c r="P38" s="112"/>
      <c r="Q38" s="112"/>
      <c r="R38" s="112"/>
      <c r="S38" s="112"/>
      <c r="T38" s="112"/>
      <c r="U38" s="36"/>
    </row>
    <row r="39" spans="3:21" x14ac:dyDescent="0.35">
      <c r="C39" s="245" t="s">
        <v>8</v>
      </c>
      <c r="D39" s="114">
        <f>'5.7 Jalisco'!$C$60</f>
        <v>1.2597786186667863</v>
      </c>
      <c r="E39" s="114">
        <f>'5.7 Jalisco'!$C$75</f>
        <v>1.0795887704538467</v>
      </c>
      <c r="F39" s="114">
        <f>'5.7 Jalisco'!$C$90</f>
        <v>1.0267527929281204</v>
      </c>
      <c r="G39" s="115">
        <f>'5.7 Jalisco'!$C$105</f>
        <v>406.7966572387574</v>
      </c>
      <c r="H39" s="246">
        <f>'5.7 Jalisco'!$C$119</f>
        <v>123.00299864125624</v>
      </c>
      <c r="K39" s="36"/>
      <c r="L39" s="112"/>
      <c r="M39" s="112"/>
      <c r="N39" s="112"/>
      <c r="O39" s="112"/>
      <c r="P39" s="112"/>
      <c r="Q39" s="112"/>
      <c r="R39" s="112"/>
      <c r="S39" s="112"/>
      <c r="T39" s="112"/>
      <c r="U39" s="36"/>
    </row>
    <row r="40" spans="3:21" x14ac:dyDescent="0.35">
      <c r="C40" s="245" t="s">
        <v>9</v>
      </c>
      <c r="D40" s="114">
        <f>'5.8 Noroeste'!$C$60</f>
        <v>0.69234645960081187</v>
      </c>
      <c r="E40" s="114">
        <f>'5.8 Noroeste'!$C$75</f>
        <v>0.54708898882719359</v>
      </c>
      <c r="F40" s="114">
        <f>'5.8 Noroeste'!$C$90</f>
        <v>0.59597408747852576</v>
      </c>
      <c r="G40" s="115">
        <f>'5.8 Noroeste'!$C$105</f>
        <v>163.75317381816194</v>
      </c>
      <c r="H40" s="246">
        <f>'5.8 Noroeste'!$C$119</f>
        <v>69.847155062541717</v>
      </c>
      <c r="K40" s="36"/>
      <c r="L40" s="112"/>
      <c r="M40" s="112"/>
      <c r="N40" s="112"/>
      <c r="O40" s="112"/>
      <c r="P40" s="112"/>
      <c r="Q40" s="112"/>
      <c r="R40" s="112"/>
      <c r="S40" s="112"/>
      <c r="T40" s="112"/>
      <c r="U40" s="112"/>
    </row>
    <row r="41" spans="3:21" x14ac:dyDescent="0.35">
      <c r="C41" s="245" t="s">
        <v>10</v>
      </c>
      <c r="D41" s="114">
        <f>'5.9 Norte'!$C$60</f>
        <v>1.089134042621823</v>
      </c>
      <c r="E41" s="114">
        <f>'5.9 Norte'!$C$75</f>
        <v>0.96463443668012727</v>
      </c>
      <c r="F41" s="114">
        <f>'5.9 Norte'!$C$90</f>
        <v>1.029684106613469</v>
      </c>
      <c r="G41" s="115">
        <f>'5.9 Norte'!$C$105</f>
        <v>277.24599595407665</v>
      </c>
      <c r="H41" s="246">
        <f>'5.9 Norte'!$C$119</f>
        <v>58.967443920725486</v>
      </c>
      <c r="K41" s="36"/>
      <c r="L41" s="112"/>
      <c r="M41" s="112"/>
      <c r="N41" s="112"/>
      <c r="O41" s="112"/>
      <c r="P41" s="112"/>
      <c r="Q41" s="112"/>
      <c r="R41" s="112"/>
      <c r="S41" s="112"/>
      <c r="T41" s="112"/>
      <c r="U41" s="36"/>
    </row>
    <row r="42" spans="3:21" x14ac:dyDescent="0.35">
      <c r="C42" s="245" t="s">
        <v>11</v>
      </c>
      <c r="D42" s="114">
        <f>'5.10 Sureste'!C59</f>
        <v>1.1212320990214595</v>
      </c>
      <c r="E42" s="114">
        <f>'5.10 Sureste'!C74</f>
        <v>0.96085896778990698</v>
      </c>
      <c r="F42" s="114">
        <f>'5.10 Sureste'!C89</f>
        <v>0.9138337261266416</v>
      </c>
      <c r="G42" s="115">
        <f>'5.10 Sureste'!C104</f>
        <v>362.05843083241592</v>
      </c>
      <c r="H42" s="246">
        <f>'5.10 Sureste'!C118</f>
        <v>116.33783916801957</v>
      </c>
      <c r="K42" s="36"/>
      <c r="L42" s="112"/>
      <c r="M42" s="112"/>
      <c r="N42" s="112"/>
      <c r="O42" s="112"/>
      <c r="P42" s="112"/>
      <c r="Q42" s="112"/>
      <c r="R42" s="112"/>
      <c r="S42" s="112"/>
      <c r="T42" s="112"/>
      <c r="U42" s="36"/>
    </row>
    <row r="43" spans="3:21" x14ac:dyDescent="0.35">
      <c r="C43" s="245" t="s">
        <v>12</v>
      </c>
      <c r="D43" s="114">
        <f>'5.11 Peninsular'!C59</f>
        <v>0.78583876049581669</v>
      </c>
      <c r="E43" s="114">
        <f>'5.11 Peninsular'!C74</f>
        <v>0.65053205370999645</v>
      </c>
      <c r="F43" s="114">
        <f>'5.11 Peninsular'!C89</f>
        <v>0.75572146941243912</v>
      </c>
      <c r="G43" s="115">
        <f>'5.11 Peninsular'!C104</f>
        <v>227.85886001020549</v>
      </c>
      <c r="H43" s="246">
        <f>'5.11 Peninsular'!C118</f>
        <v>69.848812658153548</v>
      </c>
      <c r="K43" s="36"/>
      <c r="L43" s="112"/>
      <c r="M43" s="112"/>
      <c r="N43" s="112"/>
      <c r="O43" s="112"/>
      <c r="P43" s="112"/>
      <c r="Q43" s="112"/>
      <c r="R43" s="112"/>
      <c r="S43" s="112"/>
      <c r="T43" s="112"/>
      <c r="U43" s="36"/>
    </row>
    <row r="44" spans="3:21" x14ac:dyDescent="0.35">
      <c r="C44" s="245" t="s">
        <v>13</v>
      </c>
      <c r="D44" s="114">
        <f>'5.12 Oriente'!C58</f>
        <v>1.2301156367292776</v>
      </c>
      <c r="E44" s="114">
        <f>'5.12 Oriente'!C73</f>
        <v>1.0541685722353693</v>
      </c>
      <c r="F44" s="114">
        <f>'5.12 Oriente'!C88</f>
        <v>1.0025766804750098</v>
      </c>
      <c r="G44" s="115">
        <f>'5.12 Oriente'!C103</f>
        <v>397.21814739812976</v>
      </c>
      <c r="H44" s="246">
        <f>'5.12 Oriente'!C117</f>
        <v>159.3808387656797</v>
      </c>
      <c r="K44" s="36"/>
      <c r="L44" s="112"/>
      <c r="M44" s="112"/>
      <c r="N44" s="112"/>
      <c r="O44" s="112"/>
      <c r="P44" s="112"/>
      <c r="Q44" s="112"/>
      <c r="R44" s="112"/>
      <c r="S44" s="112"/>
      <c r="T44" s="112"/>
      <c r="U44" s="36"/>
    </row>
    <row r="45" spans="3:21" x14ac:dyDescent="0.35">
      <c r="C45" s="245" t="s">
        <v>14</v>
      </c>
      <c r="D45" s="114">
        <f>'5.13 Golfo Centro'!C60</f>
        <v>0.84566696463016833</v>
      </c>
      <c r="E45" s="114">
        <f>'5.13 Golfo Centro'!C75</f>
        <v>0.68489612242351661</v>
      </c>
      <c r="F45" s="114">
        <f>'5.13 Golfo Centro'!C90</f>
        <v>0.84889211832524258</v>
      </c>
      <c r="G45" s="115">
        <f>'5.13 Golfo Centro'!C105</f>
        <v>285.63534017316141</v>
      </c>
      <c r="H45" s="246">
        <f>'5.13 Golfo Centro'!C119</f>
        <v>94.44247390214953</v>
      </c>
      <c r="K45" s="36"/>
      <c r="L45" s="112"/>
      <c r="M45" s="112"/>
      <c r="N45" s="112"/>
      <c r="O45" s="112"/>
      <c r="P45" s="112"/>
      <c r="Q45" s="112"/>
      <c r="R45" s="112"/>
      <c r="S45" s="112"/>
      <c r="T45" s="112"/>
      <c r="U45" s="36"/>
    </row>
    <row r="46" spans="3:21" x14ac:dyDescent="0.35">
      <c r="C46" s="245" t="s">
        <v>15</v>
      </c>
      <c r="D46" s="114">
        <f>'5.14 Valle de México Norte'!C59</f>
        <v>0.84455543836471969</v>
      </c>
      <c r="E46" s="114">
        <f>'5.14 Valle de México Norte'!C74</f>
        <v>0.72375618523292518</v>
      </c>
      <c r="F46" s="114">
        <f>'5.14 Valle de México Norte'!C89</f>
        <v>0.68833495208968298</v>
      </c>
      <c r="G46" s="115">
        <f>'5.14 Valle de México Norte'!C104</f>
        <v>272.71643135455867</v>
      </c>
      <c r="H46" s="246">
        <f>'5.14 Valle de México Norte'!C118</f>
        <v>75.500162025359231</v>
      </c>
      <c r="K46" s="36"/>
      <c r="L46" s="112"/>
      <c r="M46" s="112"/>
      <c r="N46" s="112"/>
      <c r="O46" s="112"/>
      <c r="P46" s="112"/>
      <c r="Q46" s="112"/>
      <c r="R46" s="112"/>
      <c r="S46" s="112"/>
      <c r="T46" s="112"/>
      <c r="U46" s="112"/>
    </row>
    <row r="47" spans="3:21" x14ac:dyDescent="0.35">
      <c r="C47" s="245" t="s">
        <v>16</v>
      </c>
      <c r="D47" s="114">
        <f>'5.15 Valle de México Centro'!C59</f>
        <v>0.63769112113274973</v>
      </c>
      <c r="E47" s="114">
        <f>'5.15 Valle de México Centro'!C74</f>
        <v>0.54648028089380929</v>
      </c>
      <c r="F47" s="114">
        <f>'5.15 Valle de México Centro'!C89</f>
        <v>0.5197350788041103</v>
      </c>
      <c r="G47" s="115">
        <f>'5.15 Valle de México Centro'!C104</f>
        <v>205.91762122631539</v>
      </c>
      <c r="H47" s="246">
        <f>'5.15 Valle de México Centro'!C118</f>
        <v>51.496150520821445</v>
      </c>
      <c r="K47" s="36"/>
      <c r="L47" s="112"/>
      <c r="M47" s="112"/>
      <c r="N47" s="112"/>
      <c r="O47" s="112"/>
      <c r="P47" s="112"/>
      <c r="Q47" s="112"/>
      <c r="R47" s="112"/>
      <c r="S47" s="112"/>
      <c r="T47" s="112"/>
      <c r="U47" s="36"/>
    </row>
    <row r="48" spans="3:21" ht="18.75" thickBot="1" x14ac:dyDescent="0.4">
      <c r="C48" s="247" t="s">
        <v>17</v>
      </c>
      <c r="D48" s="248">
        <f>'5.16 Valle de México Sur '!C59</f>
        <v>0.80693760685418459</v>
      </c>
      <c r="E48" s="248">
        <f>'5.16 Valle de México Sur '!C74</f>
        <v>0.69151894301764028</v>
      </c>
      <c r="F48" s="248">
        <f>'5.16 Valle de México Sur '!C89</f>
        <v>0.65767542747557495</v>
      </c>
      <c r="G48" s="249">
        <f>'5.16 Valle de México Sur '!C104</f>
        <v>260.56921129199617</v>
      </c>
      <c r="H48" s="250">
        <f>'5.16 Valle de México Sur '!C118</f>
        <v>58.444777057993775</v>
      </c>
      <c r="K48" s="36"/>
      <c r="L48" s="112"/>
      <c r="M48" s="112"/>
      <c r="N48" s="112"/>
      <c r="O48" s="112"/>
      <c r="P48" s="112"/>
      <c r="Q48" s="112"/>
      <c r="R48" s="112"/>
      <c r="S48" s="112"/>
      <c r="T48" s="112"/>
      <c r="U48" s="36"/>
    </row>
    <row r="49" spans="2:41" x14ac:dyDescent="0.35"/>
    <row r="50" spans="2:41" x14ac:dyDescent="0.35"/>
    <row r="51" spans="2:41" s="698" customFormat="1" ht="21.75" collapsed="1" x14ac:dyDescent="0.25">
      <c r="B51" s="17" t="s">
        <v>595</v>
      </c>
      <c r="C51" s="17"/>
      <c r="D51" s="17"/>
      <c r="E51" s="697"/>
      <c r="F51" s="697"/>
      <c r="G51" s="697"/>
      <c r="H51" s="697"/>
      <c r="I51" s="697"/>
      <c r="J51" s="697"/>
      <c r="K51" s="697"/>
      <c r="L51" s="697"/>
      <c r="M51" s="697"/>
      <c r="N51" s="697"/>
      <c r="O51" s="697"/>
      <c r="P51" s="697"/>
      <c r="Q51" s="697"/>
      <c r="R51" s="697"/>
      <c r="S51" s="697"/>
      <c r="T51" s="697"/>
      <c r="U51" s="697"/>
      <c r="W51" s="699"/>
      <c r="X51" s="700"/>
      <c r="Y51" s="700"/>
      <c r="Z51" s="700"/>
      <c r="AA51" s="700"/>
      <c r="AB51" s="700"/>
      <c r="AC51" s="701"/>
      <c r="AD51" s="701"/>
      <c r="AE51" s="701"/>
      <c r="AF51" s="701"/>
      <c r="AG51" s="701"/>
      <c r="AH51" s="701"/>
      <c r="AI51" s="701"/>
      <c r="AJ51" s="701"/>
      <c r="AK51" s="701"/>
      <c r="AL51" s="701"/>
      <c r="AM51" s="701"/>
      <c r="AN51" s="701"/>
      <c r="AO51" s="701"/>
    </row>
    <row r="52" spans="2:41" x14ac:dyDescent="0.35"/>
    <row r="53" spans="2:41" x14ac:dyDescent="0.35"/>
    <row r="54" spans="2:41" ht="18.75" thickBot="1" x14ac:dyDescent="0.4">
      <c r="I54" s="11"/>
      <c r="J54" s="11"/>
      <c r="K54" s="11"/>
      <c r="L54" s="11"/>
    </row>
    <row r="55" spans="2:41" ht="18.75" thickBot="1" x14ac:dyDescent="0.4">
      <c r="C55" s="400" t="s">
        <v>355</v>
      </c>
      <c r="D55" s="492">
        <v>0.04</v>
      </c>
      <c r="I55" s="11"/>
      <c r="J55" s="11"/>
      <c r="K55" s="11"/>
      <c r="L55" s="11"/>
    </row>
    <row r="56" spans="2:41" x14ac:dyDescent="0.35"/>
    <row r="57" spans="2:41" ht="18.75" thickBot="1" x14ac:dyDescent="0.4">
      <c r="C57" s="1047"/>
      <c r="D57" s="1047"/>
      <c r="E57" s="1047"/>
      <c r="F57" s="1047"/>
      <c r="G57" s="1047"/>
      <c r="H57" s="1047"/>
    </row>
    <row r="58" spans="2:41" ht="13.9" customHeight="1" x14ac:dyDescent="0.35">
      <c r="C58" s="1048" t="s">
        <v>346</v>
      </c>
      <c r="D58" s="485" t="s">
        <v>334</v>
      </c>
      <c r="E58" s="485" t="s">
        <v>336</v>
      </c>
      <c r="F58" s="485" t="s">
        <v>339</v>
      </c>
      <c r="G58" s="485" t="s">
        <v>341</v>
      </c>
      <c r="H58" s="395" t="s">
        <v>342</v>
      </c>
    </row>
    <row r="59" spans="2:41" ht="72" x14ac:dyDescent="0.35">
      <c r="C59" s="1049"/>
      <c r="D59" s="129" t="s">
        <v>363</v>
      </c>
      <c r="E59" s="129" t="s">
        <v>337</v>
      </c>
      <c r="F59" s="129" t="s">
        <v>364</v>
      </c>
      <c r="G59" s="129" t="s">
        <v>851</v>
      </c>
      <c r="H59" s="486" t="s">
        <v>343</v>
      </c>
    </row>
    <row r="60" spans="2:41" ht="18.75" thickBot="1" x14ac:dyDescent="0.4">
      <c r="C60" s="1050"/>
      <c r="D60" s="487" t="s">
        <v>338</v>
      </c>
      <c r="E60" s="487" t="s">
        <v>338</v>
      </c>
      <c r="F60" s="487" t="s">
        <v>338</v>
      </c>
      <c r="G60" s="487" t="s">
        <v>362</v>
      </c>
      <c r="H60" s="488"/>
    </row>
    <row r="61" spans="2:41" ht="18.75" thickBot="1" x14ac:dyDescent="0.4">
      <c r="C61" s="489"/>
      <c r="D61" s="490" t="s">
        <v>344</v>
      </c>
      <c r="E61" s="490" t="s">
        <v>344</v>
      </c>
      <c r="F61" s="490" t="s">
        <v>344</v>
      </c>
      <c r="G61" s="490" t="s">
        <v>345</v>
      </c>
      <c r="H61" s="491" t="s">
        <v>345</v>
      </c>
    </row>
    <row r="62" spans="2:41" x14ac:dyDescent="0.35">
      <c r="C62" s="241" t="s">
        <v>2</v>
      </c>
      <c r="D62" s="242">
        <f>D33*((1+$D$55)^2)</f>
        <v>0.62126276005293068</v>
      </c>
      <c r="E62" s="242">
        <f>E33*((1+$D$55)^2)</f>
        <v>0.70795899940480944</v>
      </c>
      <c r="F62" s="242">
        <f>F33*((1+$D$55)^2)</f>
        <v>0.5685783839229217</v>
      </c>
      <c r="G62" s="243">
        <f>G33*((1+$D$55)^2)</f>
        <v>164.20179159541212</v>
      </c>
      <c r="H62" s="244">
        <f>H33*((1+$D$55)^2)</f>
        <v>76.397511186492935</v>
      </c>
    </row>
    <row r="63" spans="2:41" x14ac:dyDescent="0.35">
      <c r="C63" s="245" t="s">
        <v>175</v>
      </c>
      <c r="D63" s="114">
        <f t="shared" ref="D63:H77" si="0">D34*((1+$D$55)^2)</f>
        <v>0.93082531819356029</v>
      </c>
      <c r="E63" s="114">
        <f t="shared" si="0"/>
        <v>0.7976866299250126</v>
      </c>
      <c r="F63" s="114">
        <f t="shared" si="0"/>
        <v>0.75864717897409917</v>
      </c>
      <c r="G63" s="115">
        <f t="shared" si="0"/>
        <v>300.57394394824092</v>
      </c>
      <c r="H63" s="246">
        <f t="shared" si="0"/>
        <v>79.664936932277513</v>
      </c>
    </row>
    <row r="64" spans="2:41" x14ac:dyDescent="0.35">
      <c r="C64" s="245" t="s">
        <v>4</v>
      </c>
      <c r="D64" s="114">
        <f t="shared" si="0"/>
        <v>1.2471481584925295</v>
      </c>
      <c r="E64" s="114">
        <f t="shared" si="0"/>
        <v>1.0687648822184497</v>
      </c>
      <c r="F64" s="114">
        <f t="shared" si="0"/>
        <v>1.0164586348373843</v>
      </c>
      <c r="G64" s="115">
        <f t="shared" si="0"/>
        <v>402.71813986900526</v>
      </c>
      <c r="H64" s="246">
        <f t="shared" si="0"/>
        <v>125.91706510472484</v>
      </c>
    </row>
    <row r="65" spans="2:22" x14ac:dyDescent="0.35">
      <c r="C65" s="245" t="s">
        <v>5</v>
      </c>
      <c r="D65" s="114">
        <f t="shared" si="0"/>
        <v>1.2033765651473416</v>
      </c>
      <c r="E65" s="114">
        <f>E36*((1+$D$55)^2)</f>
        <v>1.0312540688579663</v>
      </c>
      <c r="F65" s="114">
        <f t="shared" si="0"/>
        <v>0.9807836320613823</v>
      </c>
      <c r="G65" s="115">
        <f t="shared" si="0"/>
        <v>388.58380103280496</v>
      </c>
      <c r="H65" s="246">
        <f t="shared" si="0"/>
        <v>125.60842563426316</v>
      </c>
    </row>
    <row r="66" spans="2:22" x14ac:dyDescent="0.35">
      <c r="C66" s="245" t="s">
        <v>6</v>
      </c>
      <c r="D66" s="114">
        <f t="shared" si="0"/>
        <v>1.3556928898230629</v>
      </c>
      <c r="E66" s="114">
        <f t="shared" si="0"/>
        <v>1.1617841407611835</v>
      </c>
      <c r="F66" s="114">
        <f t="shared" si="0"/>
        <v>1.1049254530543842</v>
      </c>
      <c r="G66" s="115">
        <f t="shared" si="0"/>
        <v>437.76845205232325</v>
      </c>
      <c r="H66" s="246">
        <f t="shared" si="0"/>
        <v>185.47295689121393</v>
      </c>
    </row>
    <row r="67" spans="2:22" x14ac:dyDescent="0.35">
      <c r="C67" s="245" t="s">
        <v>7</v>
      </c>
      <c r="D67" s="114">
        <f t="shared" si="0"/>
        <v>0.67510572420588499</v>
      </c>
      <c r="E67" s="114">
        <f t="shared" si="0"/>
        <v>0.54676050037823121</v>
      </c>
      <c r="F67" s="114">
        <f t="shared" si="0"/>
        <v>0.67768040172322264</v>
      </c>
      <c r="G67" s="115">
        <f t="shared" si="0"/>
        <v>228.02599752814939</v>
      </c>
      <c r="H67" s="246">
        <f t="shared" si="0"/>
        <v>48.18112054490539</v>
      </c>
    </row>
    <row r="68" spans="2:22" x14ac:dyDescent="0.35">
      <c r="C68" s="245" t="s">
        <v>8</v>
      </c>
      <c r="D68" s="114">
        <f t="shared" si="0"/>
        <v>1.3625765539499963</v>
      </c>
      <c r="E68" s="114">
        <f t="shared" si="0"/>
        <v>1.1676832141228808</v>
      </c>
      <c r="F68" s="114">
        <f t="shared" si="0"/>
        <v>1.1105358208310552</v>
      </c>
      <c r="G68" s="115">
        <f t="shared" si="0"/>
        <v>439.99126446944007</v>
      </c>
      <c r="H68" s="246">
        <f t="shared" si="0"/>
        <v>133.04004333038276</v>
      </c>
    </row>
    <row r="69" spans="2:22" x14ac:dyDescent="0.35">
      <c r="C69" s="245" t="s">
        <v>9</v>
      </c>
      <c r="D69" s="114">
        <f t="shared" si="0"/>
        <v>0.74884193070423821</v>
      </c>
      <c r="E69" s="114">
        <f t="shared" si="0"/>
        <v>0.59173145031549268</v>
      </c>
      <c r="F69" s="114">
        <f t="shared" si="0"/>
        <v>0.64460557301677357</v>
      </c>
      <c r="G69" s="115">
        <f t="shared" si="0"/>
        <v>177.11543280172398</v>
      </c>
      <c r="H69" s="246">
        <f t="shared" si="0"/>
        <v>75.546682915645135</v>
      </c>
    </row>
    <row r="70" spans="2:22" x14ac:dyDescent="0.35">
      <c r="C70" s="245" t="s">
        <v>10</v>
      </c>
      <c r="D70" s="114">
        <f t="shared" si="0"/>
        <v>1.1780073804997639</v>
      </c>
      <c r="E70" s="114">
        <f t="shared" si="0"/>
        <v>1.0433486067132258</v>
      </c>
      <c r="F70" s="114">
        <f t="shared" si="0"/>
        <v>1.1137063297131282</v>
      </c>
      <c r="G70" s="115">
        <f t="shared" si="0"/>
        <v>299.86926922392934</v>
      </c>
      <c r="H70" s="246">
        <f t="shared" si="0"/>
        <v>63.779187344656691</v>
      </c>
    </row>
    <row r="71" spans="2:22" x14ac:dyDescent="0.35">
      <c r="C71" s="245" t="s">
        <v>11</v>
      </c>
      <c r="D71" s="114">
        <f t="shared" si="0"/>
        <v>1.2127246383016108</v>
      </c>
      <c r="E71" s="114">
        <f t="shared" si="0"/>
        <v>1.0392650595615636</v>
      </c>
      <c r="F71" s="114">
        <f t="shared" si="0"/>
        <v>0.9884025581785757</v>
      </c>
      <c r="G71" s="115">
        <f t="shared" si="0"/>
        <v>391.60239878834108</v>
      </c>
      <c r="H71" s="246">
        <f t="shared" si="0"/>
        <v>125.83100684412999</v>
      </c>
    </row>
    <row r="72" spans="2:22" x14ac:dyDescent="0.35">
      <c r="C72" s="245" t="s">
        <v>12</v>
      </c>
      <c r="D72" s="114">
        <f t="shared" si="0"/>
        <v>0.84996320335227538</v>
      </c>
      <c r="E72" s="114">
        <f t="shared" si="0"/>
        <v>0.70361546929273222</v>
      </c>
      <c r="F72" s="114">
        <f t="shared" si="0"/>
        <v>0.81738834131649418</v>
      </c>
      <c r="G72" s="115">
        <f t="shared" si="0"/>
        <v>246.45214298703829</v>
      </c>
      <c r="H72" s="246">
        <f t="shared" si="0"/>
        <v>75.548475771058889</v>
      </c>
    </row>
    <row r="73" spans="2:22" x14ac:dyDescent="0.35">
      <c r="C73" s="245" t="s">
        <v>13</v>
      </c>
      <c r="D73" s="114">
        <f t="shared" si="0"/>
        <v>1.3304930726863868</v>
      </c>
      <c r="E73" s="114">
        <f t="shared" si="0"/>
        <v>1.1401887277297755</v>
      </c>
      <c r="F73" s="114">
        <f t="shared" si="0"/>
        <v>1.0843869376017707</v>
      </c>
      <c r="G73" s="115">
        <f t="shared" si="0"/>
        <v>429.63114822581718</v>
      </c>
      <c r="H73" s="246">
        <f t="shared" si="0"/>
        <v>172.38631520895919</v>
      </c>
    </row>
    <row r="74" spans="2:22" x14ac:dyDescent="0.35">
      <c r="C74" s="245" t="s">
        <v>14</v>
      </c>
      <c r="D74" s="114">
        <f t="shared" si="0"/>
        <v>0.9146733889439902</v>
      </c>
      <c r="E74" s="114">
        <f t="shared" si="0"/>
        <v>0.74078364601327562</v>
      </c>
      <c r="F74" s="114">
        <f t="shared" si="0"/>
        <v>0.91816171518058243</v>
      </c>
      <c r="G74" s="115">
        <f t="shared" si="0"/>
        <v>308.9431839312914</v>
      </c>
      <c r="H74" s="246">
        <f t="shared" si="0"/>
        <v>102.14897977256494</v>
      </c>
    </row>
    <row r="75" spans="2:22" x14ac:dyDescent="0.35">
      <c r="C75" s="245" t="s">
        <v>15</v>
      </c>
      <c r="D75" s="114">
        <f t="shared" si="0"/>
        <v>0.9134711621352809</v>
      </c>
      <c r="E75" s="114">
        <f t="shared" si="0"/>
        <v>0.78281468994793191</v>
      </c>
      <c r="F75" s="114">
        <f t="shared" si="0"/>
        <v>0.74450308418020117</v>
      </c>
      <c r="G75" s="115">
        <f t="shared" si="0"/>
        <v>294.97009215309066</v>
      </c>
      <c r="H75" s="246">
        <f t="shared" si="0"/>
        <v>81.660975246628553</v>
      </c>
    </row>
    <row r="76" spans="2:22" x14ac:dyDescent="0.35">
      <c r="C76" s="245" t="s">
        <v>16</v>
      </c>
      <c r="D76" s="114">
        <f t="shared" si="0"/>
        <v>0.68972671661718221</v>
      </c>
      <c r="E76" s="114">
        <f t="shared" si="0"/>
        <v>0.59107307181474422</v>
      </c>
      <c r="F76" s="114">
        <f t="shared" si="0"/>
        <v>0.5621454612345258</v>
      </c>
      <c r="G76" s="115">
        <f t="shared" si="0"/>
        <v>222.72049911838275</v>
      </c>
      <c r="H76" s="246">
        <f t="shared" si="0"/>
        <v>55.698236403320479</v>
      </c>
    </row>
    <row r="77" spans="2:22" ht="18.75" thickBot="1" x14ac:dyDescent="0.4">
      <c r="C77" s="247" t="s">
        <v>17</v>
      </c>
      <c r="D77" s="248">
        <f t="shared" si="0"/>
        <v>0.87278371557348611</v>
      </c>
      <c r="E77" s="248">
        <f t="shared" si="0"/>
        <v>0.74794688876787985</v>
      </c>
      <c r="F77" s="248">
        <f t="shared" si="0"/>
        <v>0.71134174235758196</v>
      </c>
      <c r="G77" s="249">
        <f t="shared" si="0"/>
        <v>281.83165893342311</v>
      </c>
      <c r="H77" s="250">
        <f t="shared" si="0"/>
        <v>63.213870865926076</v>
      </c>
    </row>
    <row r="78" spans="2:22" x14ac:dyDescent="0.35"/>
    <row r="79" spans="2:22" s="702" customFormat="1" ht="21.75" x14ac:dyDescent="0.4">
      <c r="B79" s="17" t="s">
        <v>596</v>
      </c>
      <c r="C79" s="17"/>
      <c r="D79" s="697"/>
      <c r="E79" s="697"/>
      <c r="F79" s="697"/>
      <c r="G79" s="697"/>
      <c r="H79" s="697"/>
      <c r="I79" s="697"/>
      <c r="J79" s="697"/>
      <c r="K79" s="697"/>
      <c r="L79" s="697"/>
      <c r="M79" s="697"/>
      <c r="N79" s="697"/>
      <c r="O79" s="697"/>
      <c r="P79" s="697"/>
      <c r="Q79" s="697"/>
      <c r="R79" s="697"/>
      <c r="S79" s="697"/>
      <c r="T79" s="697"/>
      <c r="U79" s="697"/>
      <c r="V79" s="697"/>
    </row>
    <row r="80" spans="2:22" s="11" customFormat="1" x14ac:dyDescent="0.35">
      <c r="B80" s="126"/>
      <c r="C80" s="126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</row>
    <row r="81" spans="2:22" s="11" customFormat="1" x14ac:dyDescent="0.35">
      <c r="B81" s="126"/>
      <c r="C81" s="126"/>
      <c r="D81" s="127"/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</row>
    <row r="82" spans="2:22" s="50" customFormat="1" ht="18" customHeight="1" collapsed="1" x14ac:dyDescent="0.25">
      <c r="B82" s="73" t="s">
        <v>506</v>
      </c>
      <c r="C82" s="73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</row>
    <row r="83" spans="2:22" ht="18.75" thickBot="1" x14ac:dyDescent="0.4"/>
    <row r="84" spans="2:22" ht="18.75" thickBot="1" x14ac:dyDescent="0.4">
      <c r="B84" s="1045" t="s">
        <v>333</v>
      </c>
      <c r="C84" s="1046"/>
      <c r="D84" s="1046"/>
      <c r="E84" s="493" t="str">
        <f>'3.1 Factores de Ajuste'!G5</f>
        <v>Octubre 2016</v>
      </c>
    </row>
    <row r="85" spans="2:22" ht="18.75" thickBot="1" x14ac:dyDescent="0.4">
      <c r="B85" s="703"/>
      <c r="C85" s="703"/>
      <c r="D85" s="703"/>
    </row>
    <row r="86" spans="2:22" ht="18.75" thickBot="1" x14ac:dyDescent="0.4">
      <c r="B86" s="1045" t="s">
        <v>331</v>
      </c>
      <c r="C86" s="1046"/>
      <c r="D86" s="1046"/>
      <c r="E86" s="494">
        <f>'3.1 Factores de Ajuste'!E8</f>
        <v>9.5701978904190091E-2</v>
      </c>
    </row>
    <row r="87" spans="2:22" x14ac:dyDescent="0.35"/>
    <row r="88" spans="2:22" x14ac:dyDescent="0.35"/>
    <row r="89" spans="2:22" ht="21.75" x14ac:dyDescent="0.35">
      <c r="B89" s="17" t="s">
        <v>360</v>
      </c>
      <c r="C89" s="73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</row>
    <row r="90" spans="2:22" x14ac:dyDescent="0.35"/>
    <row r="91" spans="2:22" ht="18.75" thickBot="1" x14ac:dyDescent="0.4">
      <c r="D91" s="1047"/>
      <c r="E91" s="1047"/>
      <c r="F91" s="1047"/>
      <c r="G91" s="1047"/>
      <c r="H91" s="1047"/>
      <c r="I91" s="1047"/>
      <c r="J91" s="117" t="str">
        <f>MID(D91,7,4)</f>
        <v/>
      </c>
    </row>
    <row r="92" spans="2:22" ht="26.45" customHeight="1" x14ac:dyDescent="0.35">
      <c r="D92" s="1051" t="s">
        <v>346</v>
      </c>
      <c r="E92" s="495" t="s">
        <v>334</v>
      </c>
      <c r="F92" s="495" t="s">
        <v>336</v>
      </c>
      <c r="G92" s="495" t="s">
        <v>339</v>
      </c>
      <c r="H92" s="495" t="s">
        <v>341</v>
      </c>
      <c r="I92" s="496" t="s">
        <v>342</v>
      </c>
      <c r="K92" s="11"/>
      <c r="L92" s="11"/>
      <c r="M92" s="11"/>
    </row>
    <row r="93" spans="2:22" ht="78.599999999999994" customHeight="1" x14ac:dyDescent="0.35">
      <c r="D93" s="1052"/>
      <c r="E93" s="128" t="s">
        <v>363</v>
      </c>
      <c r="F93" s="128" t="s">
        <v>337</v>
      </c>
      <c r="G93" s="128" t="s">
        <v>364</v>
      </c>
      <c r="H93" s="128" t="s">
        <v>851</v>
      </c>
      <c r="I93" s="497" t="s">
        <v>343</v>
      </c>
    </row>
    <row r="94" spans="2:22" ht="18.75" thickBot="1" x14ac:dyDescent="0.4">
      <c r="D94" s="1053"/>
      <c r="E94" s="498" t="s">
        <v>338</v>
      </c>
      <c r="F94" s="498" t="s">
        <v>338</v>
      </c>
      <c r="G94" s="498" t="s">
        <v>338</v>
      </c>
      <c r="H94" s="498" t="s">
        <v>362</v>
      </c>
      <c r="I94" s="499"/>
    </row>
    <row r="95" spans="2:22" ht="18.75" thickBot="1" x14ac:dyDescent="0.4">
      <c r="D95" s="489"/>
      <c r="E95" s="490" t="s">
        <v>344</v>
      </c>
      <c r="F95" s="490" t="s">
        <v>344</v>
      </c>
      <c r="G95" s="490" t="s">
        <v>344</v>
      </c>
      <c r="H95" s="490" t="s">
        <v>345</v>
      </c>
      <c r="I95" s="491" t="s">
        <v>345</v>
      </c>
    </row>
    <row r="96" spans="2:22" x14ac:dyDescent="0.35">
      <c r="D96" s="241" t="s">
        <v>2</v>
      </c>
      <c r="E96" s="242">
        <f>+VLOOKUP(D96,'2.9 Tarifas y Actualización'!$C$62:$H$77,2,FALSE)</f>
        <v>0.62126276005293068</v>
      </c>
      <c r="F96" s="242">
        <f>+VLOOKUP(D96,'2.9 Tarifas y Actualización'!$C$62:$H$77,3,FALSE)</f>
        <v>0.70795899940480944</v>
      </c>
      <c r="G96" s="242">
        <f>+VLOOKUP(D96,'2.9 Tarifas y Actualización'!$C$62:$H$77,4,FALSE)</f>
        <v>0.5685783839229217</v>
      </c>
      <c r="H96" s="243">
        <f>+VLOOKUP(D96,'2.9 Tarifas y Actualización'!$C$62:$H$77,5,FALSE)</f>
        <v>164.20179159541212</v>
      </c>
      <c r="I96" s="244">
        <f>+VLOOKUP(D96,'2.9 Tarifas y Actualización'!$C$62:$H$77,6,FALSE)</f>
        <v>76.397511186492935</v>
      </c>
      <c r="J96" s="118"/>
      <c r="L96" s="104"/>
      <c r="M96" s="104"/>
      <c r="N96" s="104"/>
      <c r="O96" s="104"/>
      <c r="P96" s="104"/>
      <c r="T96" s="104"/>
      <c r="U96" s="104"/>
    </row>
    <row r="97" spans="4:21" x14ac:dyDescent="0.35">
      <c r="D97" s="245" t="s">
        <v>175</v>
      </c>
      <c r="E97" s="114">
        <f>+VLOOKUP(D97,'2.9 Tarifas y Actualización'!$C$62:$H$77,2,FALSE)</f>
        <v>0.93082531819356029</v>
      </c>
      <c r="F97" s="114">
        <f>+VLOOKUP(D97,'2.9 Tarifas y Actualización'!$C$62:$H$77,3,FALSE)</f>
        <v>0.7976866299250126</v>
      </c>
      <c r="G97" s="114">
        <f>+VLOOKUP(D97,'2.9 Tarifas y Actualización'!$C$62:$H$77,4,FALSE)</f>
        <v>0.75864717897409917</v>
      </c>
      <c r="H97" s="115">
        <f>+VLOOKUP(D97,'2.9 Tarifas y Actualización'!$C$62:$H$77,5,FALSE)</f>
        <v>300.57394394824092</v>
      </c>
      <c r="I97" s="246">
        <f>+VLOOKUP(D97,'2.9 Tarifas y Actualización'!$C$62:$H$77,6,FALSE)</f>
        <v>79.664936932277513</v>
      </c>
      <c r="L97" s="104"/>
      <c r="M97" s="104"/>
      <c r="N97" s="104"/>
      <c r="O97" s="104"/>
      <c r="P97" s="104"/>
      <c r="T97" s="104"/>
      <c r="U97" s="104"/>
    </row>
    <row r="98" spans="4:21" x14ac:dyDescent="0.35">
      <c r="D98" s="245" t="s">
        <v>4</v>
      </c>
      <c r="E98" s="114">
        <f>+VLOOKUP(D98,'2.9 Tarifas y Actualización'!$C$62:$H$77,2,FALSE)</f>
        <v>1.2471481584925295</v>
      </c>
      <c r="F98" s="114">
        <f>+VLOOKUP(D98,'2.9 Tarifas y Actualización'!$C$62:$H$77,3,FALSE)</f>
        <v>1.0687648822184497</v>
      </c>
      <c r="G98" s="114">
        <f>+VLOOKUP(D98,'2.9 Tarifas y Actualización'!$C$62:$H$77,4,FALSE)</f>
        <v>1.0164586348373843</v>
      </c>
      <c r="H98" s="115">
        <f>+VLOOKUP(D98,'2.9 Tarifas y Actualización'!$C$62:$H$77,5,FALSE)</f>
        <v>402.71813986900526</v>
      </c>
      <c r="I98" s="246">
        <f>+VLOOKUP(D98,'2.9 Tarifas y Actualización'!$C$62:$H$77,6,FALSE)</f>
        <v>125.91706510472484</v>
      </c>
      <c r="L98" s="104"/>
      <c r="M98" s="104"/>
      <c r="N98" s="104"/>
      <c r="O98" s="104"/>
      <c r="P98" s="104"/>
      <c r="T98" s="104"/>
      <c r="U98" s="104"/>
    </row>
    <row r="99" spans="4:21" x14ac:dyDescent="0.35">
      <c r="D99" s="245" t="s">
        <v>5</v>
      </c>
      <c r="E99" s="114">
        <f>+VLOOKUP(D99,'2.9 Tarifas y Actualización'!$C$62:$H$77,2,FALSE)</f>
        <v>1.2033765651473416</v>
      </c>
      <c r="F99" s="114">
        <f>+VLOOKUP(D99,'2.9 Tarifas y Actualización'!$C$62:$H$77,3,FALSE)</f>
        <v>1.0312540688579663</v>
      </c>
      <c r="G99" s="114">
        <f>+VLOOKUP(D99,'2.9 Tarifas y Actualización'!$C$62:$H$77,4,FALSE)</f>
        <v>0.9807836320613823</v>
      </c>
      <c r="H99" s="115">
        <f>+VLOOKUP(D99,'2.9 Tarifas y Actualización'!$C$62:$H$77,5,FALSE)</f>
        <v>388.58380103280496</v>
      </c>
      <c r="I99" s="246">
        <f>+VLOOKUP(D99,'2.9 Tarifas y Actualización'!$C$62:$H$77,6,FALSE)</f>
        <v>125.60842563426316</v>
      </c>
      <c r="L99" s="104"/>
      <c r="M99" s="104"/>
      <c r="N99" s="104"/>
      <c r="O99" s="104"/>
      <c r="P99" s="104"/>
      <c r="T99" s="104"/>
      <c r="U99" s="104"/>
    </row>
    <row r="100" spans="4:21" x14ac:dyDescent="0.35">
      <c r="D100" s="245" t="s">
        <v>6</v>
      </c>
      <c r="E100" s="114">
        <f>+VLOOKUP(D100,'2.9 Tarifas y Actualización'!$C$62:$H$77,2,FALSE)</f>
        <v>1.3556928898230629</v>
      </c>
      <c r="F100" s="114">
        <f>+VLOOKUP(D100,'2.9 Tarifas y Actualización'!$C$62:$H$77,3,FALSE)</f>
        <v>1.1617841407611835</v>
      </c>
      <c r="G100" s="114">
        <f>+VLOOKUP(D100,'2.9 Tarifas y Actualización'!$C$62:$H$77,4,FALSE)</f>
        <v>1.1049254530543842</v>
      </c>
      <c r="H100" s="115">
        <f>+VLOOKUP(D100,'2.9 Tarifas y Actualización'!$C$62:$H$77,5,FALSE)</f>
        <v>437.76845205232325</v>
      </c>
      <c r="I100" s="246">
        <f>+VLOOKUP(D100,'2.9 Tarifas y Actualización'!$C$62:$H$77,6,FALSE)</f>
        <v>185.47295689121393</v>
      </c>
      <c r="L100" s="104"/>
      <c r="M100" s="104"/>
      <c r="N100" s="104"/>
      <c r="O100" s="104"/>
      <c r="P100" s="104"/>
      <c r="T100" s="104"/>
      <c r="U100" s="104"/>
    </row>
    <row r="101" spans="4:21" x14ac:dyDescent="0.35">
      <c r="D101" s="245" t="s">
        <v>14</v>
      </c>
      <c r="E101" s="114">
        <f>+VLOOKUP(D101,'2.9 Tarifas y Actualización'!$C$62:$H$77,2,FALSE)</f>
        <v>0.9146733889439902</v>
      </c>
      <c r="F101" s="114">
        <f>+VLOOKUP(D101,'2.9 Tarifas y Actualización'!$C$62:$H$77,3,FALSE)</f>
        <v>0.74078364601327562</v>
      </c>
      <c r="G101" s="114">
        <f>+VLOOKUP(D101,'2.9 Tarifas y Actualización'!$C$62:$H$77,4,FALSE)</f>
        <v>0.91816171518058243</v>
      </c>
      <c r="H101" s="115">
        <f>+VLOOKUP(D101,'2.9 Tarifas y Actualización'!$C$62:$H$77,5,FALSE)</f>
        <v>308.9431839312914</v>
      </c>
      <c r="I101" s="246">
        <f>+VLOOKUP(D101,'2.9 Tarifas y Actualización'!$C$62:$H$77,6,FALSE)</f>
        <v>102.14897977256494</v>
      </c>
      <c r="L101" s="104"/>
      <c r="M101" s="104"/>
      <c r="N101" s="104"/>
      <c r="O101" s="104"/>
      <c r="P101" s="104"/>
      <c r="T101" s="104"/>
      <c r="U101" s="104"/>
    </row>
    <row r="102" spans="4:21" x14ac:dyDescent="0.35">
      <c r="D102" s="245" t="s">
        <v>7</v>
      </c>
      <c r="E102" s="114">
        <f>+VLOOKUP(D102,'2.9 Tarifas y Actualización'!$C$62:$H$77,2,FALSE)</f>
        <v>0.67510572420588499</v>
      </c>
      <c r="F102" s="114">
        <f>+VLOOKUP(D102,'2.9 Tarifas y Actualización'!$C$62:$H$77,3,FALSE)</f>
        <v>0.54676050037823121</v>
      </c>
      <c r="G102" s="114">
        <f>+VLOOKUP(D102,'2.9 Tarifas y Actualización'!$C$62:$H$77,4,FALSE)</f>
        <v>0.67768040172322264</v>
      </c>
      <c r="H102" s="115">
        <f>+VLOOKUP(D102,'2.9 Tarifas y Actualización'!$C$62:$H$77,5,FALSE)</f>
        <v>228.02599752814939</v>
      </c>
      <c r="I102" s="246">
        <f>+VLOOKUP(D102,'2.9 Tarifas y Actualización'!$C$62:$H$77,6,FALSE)</f>
        <v>48.18112054490539</v>
      </c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</row>
    <row r="103" spans="4:21" x14ac:dyDescent="0.35">
      <c r="D103" s="245" t="s">
        <v>8</v>
      </c>
      <c r="E103" s="114">
        <f>+VLOOKUP(D103,'2.9 Tarifas y Actualización'!$C$62:$H$77,2,FALSE)</f>
        <v>1.3625765539499963</v>
      </c>
      <c r="F103" s="114">
        <f>+VLOOKUP(D103,'2.9 Tarifas y Actualización'!$C$62:$H$77,3,FALSE)</f>
        <v>1.1676832141228808</v>
      </c>
      <c r="G103" s="114">
        <f>+VLOOKUP(D103,'2.9 Tarifas y Actualización'!$C$62:$H$77,4,FALSE)</f>
        <v>1.1105358208310552</v>
      </c>
      <c r="H103" s="115">
        <f>+VLOOKUP(D103,'2.9 Tarifas y Actualización'!$C$62:$H$77,5,FALSE)</f>
        <v>439.99126446944007</v>
      </c>
      <c r="I103" s="246">
        <f>+VLOOKUP(D103,'2.9 Tarifas y Actualización'!$C$62:$H$77,6,FALSE)</f>
        <v>133.04004333038276</v>
      </c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</row>
    <row r="104" spans="4:21" x14ac:dyDescent="0.35">
      <c r="D104" s="245" t="s">
        <v>9</v>
      </c>
      <c r="E104" s="114">
        <f>+VLOOKUP(D104,'2.9 Tarifas y Actualización'!$C$62:$H$77,2,FALSE)</f>
        <v>0.74884193070423821</v>
      </c>
      <c r="F104" s="114">
        <f>+VLOOKUP(D104,'2.9 Tarifas y Actualización'!$C$62:$H$77,3,FALSE)</f>
        <v>0.59173145031549268</v>
      </c>
      <c r="G104" s="114">
        <f>+VLOOKUP(D104,'2.9 Tarifas y Actualización'!$C$62:$H$77,4,FALSE)</f>
        <v>0.64460557301677357</v>
      </c>
      <c r="H104" s="115">
        <f>+VLOOKUP(D104,'2.9 Tarifas y Actualización'!$C$62:$H$77,5,FALSE)</f>
        <v>177.11543280172398</v>
      </c>
      <c r="I104" s="246">
        <f>+VLOOKUP(D104,'2.9 Tarifas y Actualización'!$C$62:$H$77,6,FALSE)</f>
        <v>75.546682915645135</v>
      </c>
      <c r="K104" s="104"/>
      <c r="L104" s="104"/>
      <c r="M104" s="104"/>
      <c r="N104" s="104"/>
      <c r="O104" s="104"/>
      <c r="P104" s="104"/>
    </row>
    <row r="105" spans="4:21" x14ac:dyDescent="0.35">
      <c r="D105" s="245" t="s">
        <v>10</v>
      </c>
      <c r="E105" s="114">
        <f>+VLOOKUP(D105,'2.9 Tarifas y Actualización'!$C$62:$H$77,2,FALSE)</f>
        <v>1.1780073804997639</v>
      </c>
      <c r="F105" s="114">
        <f>+VLOOKUP(D105,'2.9 Tarifas y Actualización'!$C$62:$H$77,3,FALSE)</f>
        <v>1.0433486067132258</v>
      </c>
      <c r="G105" s="114">
        <f>+VLOOKUP(D105,'2.9 Tarifas y Actualización'!$C$62:$H$77,4,FALSE)</f>
        <v>1.1137063297131282</v>
      </c>
      <c r="H105" s="115">
        <f>+VLOOKUP(D105,'2.9 Tarifas y Actualización'!$C$62:$H$77,5,FALSE)</f>
        <v>299.86926922392934</v>
      </c>
      <c r="I105" s="246">
        <f>+VLOOKUP(D105,'2.9 Tarifas y Actualización'!$C$62:$H$77,6,FALSE)</f>
        <v>63.779187344656691</v>
      </c>
      <c r="K105" s="104"/>
      <c r="L105" s="104"/>
      <c r="M105" s="104"/>
      <c r="N105" s="104"/>
      <c r="O105" s="104"/>
      <c r="P105" s="104"/>
    </row>
    <row r="106" spans="4:21" x14ac:dyDescent="0.35">
      <c r="D106" s="245" t="s">
        <v>13</v>
      </c>
      <c r="E106" s="114">
        <f>+VLOOKUP(D106,'2.9 Tarifas y Actualización'!$C$62:$H$77,2,FALSE)</f>
        <v>1.3304930726863868</v>
      </c>
      <c r="F106" s="114">
        <f>+VLOOKUP(D106,'2.9 Tarifas y Actualización'!$C$62:$H$77,3,FALSE)</f>
        <v>1.1401887277297755</v>
      </c>
      <c r="G106" s="114">
        <f>+VLOOKUP(D106,'2.9 Tarifas y Actualización'!$C$62:$H$77,4,FALSE)</f>
        <v>1.0843869376017707</v>
      </c>
      <c r="H106" s="115">
        <f>+VLOOKUP(D106,'2.9 Tarifas y Actualización'!$C$62:$H$77,5,FALSE)</f>
        <v>429.63114822581718</v>
      </c>
      <c r="I106" s="246">
        <f>+VLOOKUP(D106,'2.9 Tarifas y Actualización'!$C$62:$H$77,6,FALSE)</f>
        <v>172.38631520895919</v>
      </c>
      <c r="K106" s="104"/>
      <c r="L106" s="104"/>
      <c r="M106" s="104"/>
      <c r="N106" s="104"/>
      <c r="O106" s="104"/>
      <c r="P106" s="104"/>
    </row>
    <row r="107" spans="4:21" x14ac:dyDescent="0.35">
      <c r="D107" s="245" t="s">
        <v>12</v>
      </c>
      <c r="E107" s="114">
        <f>+VLOOKUP(D107,'2.9 Tarifas y Actualización'!$C$62:$H$77,2,FALSE)</f>
        <v>0.84996320335227538</v>
      </c>
      <c r="F107" s="114">
        <f>+VLOOKUP(D107,'2.9 Tarifas y Actualización'!$C$62:$H$77,3,FALSE)</f>
        <v>0.70361546929273222</v>
      </c>
      <c r="G107" s="114">
        <f>+VLOOKUP(D107,'2.9 Tarifas y Actualización'!$C$62:$H$77,4,FALSE)</f>
        <v>0.81738834131649418</v>
      </c>
      <c r="H107" s="115">
        <f>+VLOOKUP(D107,'2.9 Tarifas y Actualización'!$C$62:$H$77,5,FALSE)</f>
        <v>246.45214298703829</v>
      </c>
      <c r="I107" s="246">
        <f>+VLOOKUP(D107,'2.9 Tarifas y Actualización'!$C$62:$H$77,6,FALSE)</f>
        <v>75.548475771058889</v>
      </c>
      <c r="K107" s="104"/>
      <c r="L107" s="104"/>
      <c r="M107" s="104"/>
      <c r="N107" s="104"/>
      <c r="O107" s="104"/>
      <c r="P107" s="104"/>
    </row>
    <row r="108" spans="4:21" x14ac:dyDescent="0.35">
      <c r="D108" s="245" t="s">
        <v>11</v>
      </c>
      <c r="E108" s="114">
        <f>+VLOOKUP(D108,'2.9 Tarifas y Actualización'!$C$62:$H$77,2,FALSE)</f>
        <v>1.2127246383016108</v>
      </c>
      <c r="F108" s="114">
        <f>+VLOOKUP(D108,'2.9 Tarifas y Actualización'!$C$62:$H$77,3,FALSE)</f>
        <v>1.0392650595615636</v>
      </c>
      <c r="G108" s="114">
        <f>+VLOOKUP(D108,'2.9 Tarifas y Actualización'!$C$62:$H$77,4,FALSE)</f>
        <v>0.9884025581785757</v>
      </c>
      <c r="H108" s="115">
        <f>+VLOOKUP(D108,'2.9 Tarifas y Actualización'!$C$62:$H$77,5,FALSE)</f>
        <v>391.60239878834108</v>
      </c>
      <c r="I108" s="246">
        <f>+VLOOKUP(D108,'2.9 Tarifas y Actualización'!$C$62:$H$77,6,FALSE)</f>
        <v>125.83100684412999</v>
      </c>
      <c r="K108" s="104"/>
      <c r="L108" s="104"/>
      <c r="M108" s="104"/>
      <c r="N108" s="104"/>
      <c r="O108" s="104"/>
      <c r="P108" s="104"/>
    </row>
    <row r="109" spans="4:21" x14ac:dyDescent="0.35">
      <c r="D109" s="245" t="s">
        <v>16</v>
      </c>
      <c r="E109" s="114">
        <f>+VLOOKUP(D109,'2.9 Tarifas y Actualización'!$C$62:$H$77,2,FALSE)</f>
        <v>0.68972671661718221</v>
      </c>
      <c r="F109" s="114">
        <f>+VLOOKUP(D109,'2.9 Tarifas y Actualización'!$C$62:$H$77,3,FALSE)</f>
        <v>0.59107307181474422</v>
      </c>
      <c r="G109" s="114">
        <f>+VLOOKUP(D109,'2.9 Tarifas y Actualización'!$C$62:$H$77,4,FALSE)</f>
        <v>0.5621454612345258</v>
      </c>
      <c r="H109" s="115">
        <f>+VLOOKUP(D109,'2.9 Tarifas y Actualización'!$C$62:$H$77,5,FALSE)</f>
        <v>222.72049911838275</v>
      </c>
      <c r="I109" s="246">
        <f>+VLOOKUP(D109,'2.9 Tarifas y Actualización'!$C$62:$H$77,6,FALSE)</f>
        <v>55.698236403320479</v>
      </c>
      <c r="K109" s="104"/>
      <c r="L109" s="104"/>
      <c r="M109" s="104"/>
      <c r="N109" s="104"/>
      <c r="O109" s="104"/>
      <c r="P109" s="104"/>
    </row>
    <row r="110" spans="4:21" x14ac:dyDescent="0.35">
      <c r="D110" s="245" t="s">
        <v>15</v>
      </c>
      <c r="E110" s="114">
        <f>+VLOOKUP(D110,'2.9 Tarifas y Actualización'!$C$62:$H$77,2,FALSE)</f>
        <v>0.9134711621352809</v>
      </c>
      <c r="F110" s="114">
        <f>+VLOOKUP(D110,'2.9 Tarifas y Actualización'!$C$62:$H$77,3,FALSE)</f>
        <v>0.78281468994793191</v>
      </c>
      <c r="G110" s="114">
        <f>+VLOOKUP(D110,'2.9 Tarifas y Actualización'!$C$62:$H$77,4,FALSE)</f>
        <v>0.74450308418020117</v>
      </c>
      <c r="H110" s="115">
        <f>+VLOOKUP(D110,'2.9 Tarifas y Actualización'!$C$62:$H$77,5,FALSE)</f>
        <v>294.97009215309066</v>
      </c>
      <c r="I110" s="246">
        <f>+VLOOKUP(D110,'2.9 Tarifas y Actualización'!$C$62:$H$77,6,FALSE)</f>
        <v>81.660975246628553</v>
      </c>
      <c r="K110" s="104"/>
      <c r="L110" s="104"/>
      <c r="M110" s="104"/>
      <c r="N110" s="104"/>
      <c r="O110" s="104"/>
      <c r="P110" s="104"/>
    </row>
    <row r="111" spans="4:21" ht="18.75" thickBot="1" x14ac:dyDescent="0.4">
      <c r="D111" s="247" t="s">
        <v>17</v>
      </c>
      <c r="E111" s="248">
        <f>+VLOOKUP(D111,'2.9 Tarifas y Actualización'!$C$62:$H$77,2,FALSE)</f>
        <v>0.87278371557348611</v>
      </c>
      <c r="F111" s="248">
        <f>+VLOOKUP(D111,'2.9 Tarifas y Actualización'!$C$62:$H$77,3,FALSE)</f>
        <v>0.74794688876787985</v>
      </c>
      <c r="G111" s="248">
        <f>+VLOOKUP(D111,'2.9 Tarifas y Actualización'!$C$62:$H$77,4,FALSE)</f>
        <v>0.71134174235758196</v>
      </c>
      <c r="H111" s="249">
        <f>+VLOOKUP(D111,'2.9 Tarifas y Actualización'!$C$62:$H$77,5,FALSE)</f>
        <v>281.83165893342311</v>
      </c>
      <c r="I111" s="250">
        <f>+VLOOKUP(D111,'2.9 Tarifas y Actualización'!$C$62:$H$77,6,FALSE)</f>
        <v>63.213870865926076</v>
      </c>
      <c r="K111" s="104"/>
      <c r="L111" s="104"/>
      <c r="M111" s="104"/>
      <c r="N111" s="104"/>
      <c r="O111" s="104"/>
      <c r="P111" s="104"/>
    </row>
    <row r="112" spans="4:21" x14ac:dyDescent="0.35"/>
    <row r="113" spans="2:22" x14ac:dyDescent="0.35"/>
    <row r="114" spans="2:22" x14ac:dyDescent="0.35"/>
    <row r="115" spans="2:22" x14ac:dyDescent="0.35">
      <c r="B115" s="73" t="s">
        <v>330</v>
      </c>
      <c r="C115" s="73"/>
      <c r="D115" s="101"/>
      <c r="E115" s="101"/>
      <c r="F115" s="101"/>
      <c r="G115" s="101"/>
      <c r="I115" s="73" t="s">
        <v>332</v>
      </c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</row>
    <row r="116" spans="2:22" ht="18.75" thickBot="1" x14ac:dyDescent="0.4"/>
    <row r="117" spans="2:22" s="8" customFormat="1" ht="54.75" thickBot="1" x14ac:dyDescent="0.4">
      <c r="C117" s="659" t="s">
        <v>1</v>
      </c>
      <c r="D117" s="685" t="s">
        <v>330</v>
      </c>
      <c r="I117" s="659" t="s">
        <v>1</v>
      </c>
      <c r="J117" s="685" t="s">
        <v>359</v>
      </c>
      <c r="L117" s="659" t="s">
        <v>1</v>
      </c>
      <c r="M117" s="685" t="s">
        <v>436</v>
      </c>
    </row>
    <row r="118" spans="2:22" x14ac:dyDescent="0.35">
      <c r="C118" s="251" t="s">
        <v>2</v>
      </c>
      <c r="D118" s="252">
        <v>0.01</v>
      </c>
      <c r="I118" s="251" t="s">
        <v>2</v>
      </c>
      <c r="J118" s="252">
        <f>VLOOKUP(I118,'3.1 Factores de Ajuste'!$Z$18:$AA$33,2,FALSE)</f>
        <v>1.6547568943120233E-2</v>
      </c>
      <c r="L118" s="251" t="s">
        <v>2</v>
      </c>
      <c r="M118" s="257">
        <f t="shared" ref="M118:M133" si="1">+$E$86-D118-J118</f>
        <v>6.9154409961069863E-2</v>
      </c>
    </row>
    <row r="119" spans="2:22" x14ac:dyDescent="0.35">
      <c r="C119" s="253" t="s">
        <v>175</v>
      </c>
      <c r="D119" s="254">
        <v>0.01</v>
      </c>
      <c r="I119" s="253" t="s">
        <v>175</v>
      </c>
      <c r="J119" s="254">
        <f>VLOOKUP(I119,'3.1 Factores de Ajuste'!$Z$18:$AA$33,2,FALSE)</f>
        <v>1.1765107981582534E-3</v>
      </c>
      <c r="L119" s="253" t="s">
        <v>175</v>
      </c>
      <c r="M119" s="258">
        <f t="shared" si="1"/>
        <v>8.4525468106031842E-2</v>
      </c>
    </row>
    <row r="120" spans="2:22" x14ac:dyDescent="0.35">
      <c r="C120" s="253" t="s">
        <v>4</v>
      </c>
      <c r="D120" s="254">
        <v>0.01</v>
      </c>
      <c r="I120" s="253" t="s">
        <v>4</v>
      </c>
      <c r="J120" s="254">
        <f>VLOOKUP(I120,'3.1 Factores de Ajuste'!$Z$18:$AA$33,2,FALSE)</f>
        <v>0</v>
      </c>
      <c r="L120" s="253" t="s">
        <v>4</v>
      </c>
      <c r="M120" s="258">
        <f t="shared" si="1"/>
        <v>8.5701978904190096E-2</v>
      </c>
    </row>
    <row r="121" spans="2:22" x14ac:dyDescent="0.35">
      <c r="C121" s="253" t="s">
        <v>5</v>
      </c>
      <c r="D121" s="254">
        <v>0.01</v>
      </c>
      <c r="I121" s="253" t="s">
        <v>5</v>
      </c>
      <c r="J121" s="254">
        <f>VLOOKUP(I121,'3.1 Factores de Ajuste'!$Z$18:$AA$33,2,FALSE)</f>
        <v>1.2693352250151752E-2</v>
      </c>
      <c r="L121" s="253" t="s">
        <v>5</v>
      </c>
      <c r="M121" s="258">
        <f t="shared" si="1"/>
        <v>7.3008626654038344E-2</v>
      </c>
    </row>
    <row r="122" spans="2:22" x14ac:dyDescent="0.35">
      <c r="C122" s="253" t="s">
        <v>6</v>
      </c>
      <c r="D122" s="254">
        <v>0.01</v>
      </c>
      <c r="I122" s="253" t="s">
        <v>6</v>
      </c>
      <c r="J122" s="254">
        <f>VLOOKUP(I122,'3.1 Factores de Ajuste'!$Z$18:$AA$33,2,FALSE)</f>
        <v>1.2184531801574278E-2</v>
      </c>
      <c r="L122" s="253" t="s">
        <v>6</v>
      </c>
      <c r="M122" s="258">
        <f t="shared" si="1"/>
        <v>7.3517447102615818E-2</v>
      </c>
    </row>
    <row r="123" spans="2:22" x14ac:dyDescent="0.35">
      <c r="C123" s="253" t="s">
        <v>14</v>
      </c>
      <c r="D123" s="254">
        <v>0.01</v>
      </c>
      <c r="I123" s="253" t="s">
        <v>14</v>
      </c>
      <c r="J123" s="254">
        <f>VLOOKUP(I123,'3.1 Factores de Ajuste'!$Z$18:$AA$33,2,FALSE)</f>
        <v>4.8137115802153463E-3</v>
      </c>
      <c r="L123" s="253" t="s">
        <v>14</v>
      </c>
      <c r="M123" s="258">
        <f t="shared" si="1"/>
        <v>8.088826732397475E-2</v>
      </c>
    </row>
    <row r="124" spans="2:22" x14ac:dyDescent="0.35">
      <c r="C124" s="253" t="s">
        <v>7</v>
      </c>
      <c r="D124" s="254">
        <v>0.01</v>
      </c>
      <c r="I124" s="253" t="s">
        <v>7</v>
      </c>
      <c r="J124" s="254">
        <f>VLOOKUP(I124,'3.1 Factores de Ajuste'!$Z$18:$AA$33,2,FALSE)</f>
        <v>9.8772685019898609E-3</v>
      </c>
      <c r="L124" s="253" t="s">
        <v>7</v>
      </c>
      <c r="M124" s="258">
        <f t="shared" si="1"/>
        <v>7.5824710402200235E-2</v>
      </c>
    </row>
    <row r="125" spans="2:22" x14ac:dyDescent="0.35">
      <c r="C125" s="253" t="s">
        <v>8</v>
      </c>
      <c r="D125" s="254">
        <v>0.01</v>
      </c>
      <c r="I125" s="253" t="s">
        <v>8</v>
      </c>
      <c r="J125" s="254">
        <f>VLOOKUP(I125,'3.1 Factores de Ajuste'!$Z$18:$AA$33,2,FALSE)</f>
        <v>8.513844727429748E-3</v>
      </c>
      <c r="L125" s="253" t="s">
        <v>8</v>
      </c>
      <c r="M125" s="258">
        <f t="shared" si="1"/>
        <v>7.7188134176760348E-2</v>
      </c>
    </row>
    <row r="126" spans="2:22" x14ac:dyDescent="0.35">
      <c r="C126" s="253" t="s">
        <v>9</v>
      </c>
      <c r="D126" s="254">
        <v>0.01</v>
      </c>
      <c r="I126" s="253" t="s">
        <v>9</v>
      </c>
      <c r="J126" s="254">
        <f>VLOOKUP(I126,'3.1 Factores de Ajuste'!$Z$18:$AA$33,2,FALSE)</f>
        <v>9.551918984346236E-3</v>
      </c>
      <c r="L126" s="253" t="s">
        <v>9</v>
      </c>
      <c r="M126" s="258">
        <f t="shared" si="1"/>
        <v>7.615005991984386E-2</v>
      </c>
    </row>
    <row r="127" spans="2:22" x14ac:dyDescent="0.35">
      <c r="C127" s="253" t="s">
        <v>10</v>
      </c>
      <c r="D127" s="254">
        <v>0.01</v>
      </c>
      <c r="I127" s="253" t="s">
        <v>10</v>
      </c>
      <c r="J127" s="254">
        <f>VLOOKUP(I127,'3.1 Factores de Ajuste'!$Z$18:$AA$33,2,FALSE)</f>
        <v>2.6138181028518365E-2</v>
      </c>
      <c r="L127" s="253" t="s">
        <v>10</v>
      </c>
      <c r="M127" s="258">
        <f t="shared" si="1"/>
        <v>5.9563797875671731E-2</v>
      </c>
    </row>
    <row r="128" spans="2:22" x14ac:dyDescent="0.35">
      <c r="C128" s="253" t="s">
        <v>13</v>
      </c>
      <c r="D128" s="254">
        <v>0.01</v>
      </c>
      <c r="I128" s="253" t="s">
        <v>13</v>
      </c>
      <c r="J128" s="254">
        <f>VLOOKUP(I128,'3.1 Factores de Ajuste'!$Z$18:$AA$33,2,FALSE)</f>
        <v>1.7229028882917302E-2</v>
      </c>
      <c r="L128" s="253" t="s">
        <v>13</v>
      </c>
      <c r="M128" s="258">
        <f t="shared" si="1"/>
        <v>6.8472950021272794E-2</v>
      </c>
    </row>
    <row r="129" spans="2:22" x14ac:dyDescent="0.35">
      <c r="C129" s="253" t="s">
        <v>12</v>
      </c>
      <c r="D129" s="254">
        <v>0.01</v>
      </c>
      <c r="I129" s="253" t="s">
        <v>12</v>
      </c>
      <c r="J129" s="254">
        <f>VLOOKUP(I129,'3.1 Factores de Ajuste'!$Z$18:$AA$33,2,FALSE)</f>
        <v>9.4388114951519941E-3</v>
      </c>
      <c r="L129" s="253" t="s">
        <v>12</v>
      </c>
      <c r="M129" s="258">
        <f t="shared" si="1"/>
        <v>7.6263167409038102E-2</v>
      </c>
    </row>
    <row r="130" spans="2:22" x14ac:dyDescent="0.35">
      <c r="C130" s="253" t="s">
        <v>11</v>
      </c>
      <c r="D130" s="254">
        <v>0.01</v>
      </c>
      <c r="I130" s="253" t="s">
        <v>11</v>
      </c>
      <c r="J130" s="254">
        <f>VLOOKUP(I130,'3.1 Factores de Ajuste'!$Z$18:$AA$33,2,FALSE)</f>
        <v>3.2223193233765629E-2</v>
      </c>
      <c r="L130" s="253" t="s">
        <v>11</v>
      </c>
      <c r="M130" s="258">
        <f t="shared" si="1"/>
        <v>5.3478785670424467E-2</v>
      </c>
    </row>
    <row r="131" spans="2:22" x14ac:dyDescent="0.35">
      <c r="C131" s="253" t="s">
        <v>16</v>
      </c>
      <c r="D131" s="254">
        <v>0.01</v>
      </c>
      <c r="I131" s="253" t="s">
        <v>16</v>
      </c>
      <c r="J131" s="254">
        <f>VLOOKUP(I131,'3.1 Factores de Ajuste'!$Z$18:$AA$33,2,FALSE)</f>
        <v>3.9627445083670859E-2</v>
      </c>
      <c r="L131" s="253" t="s">
        <v>16</v>
      </c>
      <c r="M131" s="258">
        <f t="shared" si="1"/>
        <v>4.6074533820519237E-2</v>
      </c>
    </row>
    <row r="132" spans="2:22" x14ac:dyDescent="0.35">
      <c r="C132" s="253" t="s">
        <v>15</v>
      </c>
      <c r="D132" s="254">
        <v>0.01</v>
      </c>
      <c r="I132" s="253" t="s">
        <v>15</v>
      </c>
      <c r="J132" s="254">
        <f>VLOOKUP(I132,'3.1 Factores de Ajuste'!$Z$18:$AA$33,2,FALSE)</f>
        <v>4.8712757497602371E-2</v>
      </c>
      <c r="L132" s="253" t="s">
        <v>15</v>
      </c>
      <c r="M132" s="258">
        <f t="shared" si="1"/>
        <v>3.6989221406587725E-2</v>
      </c>
    </row>
    <row r="133" spans="2:22" ht="18.75" thickBot="1" x14ac:dyDescent="0.4">
      <c r="C133" s="255" t="s">
        <v>17</v>
      </c>
      <c r="D133" s="256">
        <v>0.01</v>
      </c>
      <c r="I133" s="255" t="s">
        <v>17</v>
      </c>
      <c r="J133" s="256">
        <f>VLOOKUP(I133,'3.1 Factores de Ajuste'!$Z$18:$AA$33,2,FALSE)</f>
        <v>4.5736825871262682E-2</v>
      </c>
      <c r="L133" s="255" t="s">
        <v>17</v>
      </c>
      <c r="M133" s="259">
        <f t="shared" si="1"/>
        <v>3.9965153032927414E-2</v>
      </c>
    </row>
    <row r="134" spans="2:22" x14ac:dyDescent="0.35"/>
    <row r="135" spans="2:22" x14ac:dyDescent="0.35"/>
    <row r="136" spans="2:22" s="50" customFormat="1" ht="18" customHeight="1" collapsed="1" x14ac:dyDescent="0.25">
      <c r="B136" s="17" t="s">
        <v>852</v>
      </c>
      <c r="C136" s="73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</row>
    <row r="137" spans="2:22" x14ac:dyDescent="0.35"/>
    <row r="138" spans="2:22" ht="18.75" thickBot="1" x14ac:dyDescent="0.4">
      <c r="D138" s="120"/>
      <c r="E138" s="1047"/>
      <c r="F138" s="1047"/>
      <c r="G138" s="1047"/>
      <c r="H138" s="1047"/>
      <c r="I138" s="1047"/>
      <c r="K138" s="11"/>
      <c r="L138" s="11"/>
      <c r="M138" s="11"/>
      <c r="N138" s="11"/>
      <c r="O138" s="11"/>
      <c r="P138" s="11"/>
      <c r="Q138" s="11"/>
      <c r="R138" s="11"/>
      <c r="S138" s="11"/>
    </row>
    <row r="139" spans="2:22" ht="26.45" customHeight="1" x14ac:dyDescent="0.35">
      <c r="D139" s="1054" t="s">
        <v>346</v>
      </c>
      <c r="E139" s="495" t="s">
        <v>334</v>
      </c>
      <c r="F139" s="495" t="s">
        <v>336</v>
      </c>
      <c r="G139" s="495" t="s">
        <v>339</v>
      </c>
      <c r="H139" s="495" t="s">
        <v>341</v>
      </c>
      <c r="I139" s="496" t="s">
        <v>342</v>
      </c>
      <c r="K139" s="11"/>
      <c r="L139" s="11"/>
      <c r="M139" s="11"/>
      <c r="N139" s="11"/>
      <c r="O139" s="11"/>
      <c r="P139" s="11"/>
      <c r="Q139" s="11"/>
      <c r="R139" s="11"/>
      <c r="S139" s="11"/>
    </row>
    <row r="140" spans="2:22" ht="90" x14ac:dyDescent="0.35">
      <c r="D140" s="1055"/>
      <c r="E140" s="128" t="s">
        <v>335</v>
      </c>
      <c r="F140" s="128" t="s">
        <v>337</v>
      </c>
      <c r="G140" s="128" t="s">
        <v>340</v>
      </c>
      <c r="H140" s="128" t="s">
        <v>851</v>
      </c>
      <c r="I140" s="497" t="s">
        <v>343</v>
      </c>
    </row>
    <row r="141" spans="2:22" ht="31.9" customHeight="1" thickBot="1" x14ac:dyDescent="0.4">
      <c r="D141" s="1056"/>
      <c r="E141" s="498" t="s">
        <v>338</v>
      </c>
      <c r="F141" s="498" t="s">
        <v>338</v>
      </c>
      <c r="G141" s="498" t="s">
        <v>338</v>
      </c>
      <c r="H141" s="498" t="s">
        <v>362</v>
      </c>
      <c r="I141" s="499"/>
    </row>
    <row r="142" spans="2:22" ht="18.75" thickBot="1" x14ac:dyDescent="0.4">
      <c r="D142" s="489"/>
      <c r="E142" s="490" t="s">
        <v>344</v>
      </c>
      <c r="F142" s="490" t="s">
        <v>344</v>
      </c>
      <c r="G142" s="490" t="s">
        <v>344</v>
      </c>
      <c r="H142" s="490" t="s">
        <v>345</v>
      </c>
      <c r="I142" s="491" t="s">
        <v>345</v>
      </c>
    </row>
    <row r="143" spans="2:22" x14ac:dyDescent="0.35">
      <c r="D143" s="260" t="s">
        <v>2</v>
      </c>
      <c r="E143" s="242">
        <f t="shared" ref="E143:E158" si="2">+(VLOOKUP($D143,$D$96:$I$111,2,FALSE))*(1+$E$86-$D118-$J118)</f>
        <v>0.66422581965517691</v>
      </c>
      <c r="F143" s="242">
        <f t="shared" ref="F143:F158" si="3">+(VLOOKUP($D143,$D$96:$I$111,3,FALSE))*(1+$E$86-$D118-$J118)</f>
        <v>0.75691748628527844</v>
      </c>
      <c r="G143" s="242">
        <f t="shared" ref="G143:G158" si="4">+(VLOOKUP($D143,$D$96:$I$111,4,FALSE))*(1+$E$86-$D118-$J118)</f>
        <v>0.60789808657972999</v>
      </c>
      <c r="H143" s="243">
        <f t="shared" ref="H143:H158" si="5">+(VLOOKUP($D143,$D$96:$I$111,5,FALSE))*(1+$E$86-$D118-$J118)</f>
        <v>175.55706960774341</v>
      </c>
      <c r="I143" s="244">
        <f t="shared" ref="I143:I158" si="6">+(VLOOKUP($D143,$D$96:$I$111,6,FALSE))*(1+$E$86-$D118-$J118)</f>
        <v>81.680735995089094</v>
      </c>
      <c r="J143" s="11"/>
      <c r="M143" s="104"/>
      <c r="N143" s="104"/>
      <c r="O143" s="104"/>
      <c r="P143" s="104"/>
      <c r="Q143" s="104"/>
    </row>
    <row r="144" spans="2:22" x14ac:dyDescent="0.35">
      <c r="D144" s="261" t="s">
        <v>175</v>
      </c>
      <c r="E144" s="114">
        <f t="shared" si="2"/>
        <v>1.0095037639388171</v>
      </c>
      <c r="F144" s="114">
        <f t="shared" si="3"/>
        <v>0.86511146572134734</v>
      </c>
      <c r="G144" s="114">
        <f t="shared" si="4"/>
        <v>0.8227721869042055</v>
      </c>
      <c r="H144" s="115">
        <f t="shared" si="5"/>
        <v>325.98009726094216</v>
      </c>
      <c r="I144" s="246">
        <f t="shared" si="6"/>
        <v>86.39865301811578</v>
      </c>
      <c r="J144" s="11"/>
      <c r="M144" s="104"/>
      <c r="N144" s="104"/>
      <c r="O144" s="104"/>
      <c r="P144" s="104"/>
      <c r="Q144" s="104"/>
    </row>
    <row r="145" spans="4:17" x14ac:dyDescent="0.35">
      <c r="D145" s="261" t="s">
        <v>4</v>
      </c>
      <c r="E145" s="114">
        <f t="shared" si="2"/>
        <v>1.3540312236620557</v>
      </c>
      <c r="F145" s="114">
        <f t="shared" si="3"/>
        <v>1.1603601476078746</v>
      </c>
      <c r="G145" s="114">
        <f t="shared" si="4"/>
        <v>1.1035711513171997</v>
      </c>
      <c r="H145" s="115">
        <f t="shared" si="5"/>
        <v>437.23188139639348</v>
      </c>
      <c r="I145" s="246">
        <f t="shared" si="6"/>
        <v>136.70840676200751</v>
      </c>
      <c r="J145" s="11"/>
      <c r="M145" s="104"/>
      <c r="N145" s="104"/>
      <c r="O145" s="104"/>
      <c r="P145" s="104"/>
      <c r="Q145" s="104"/>
    </row>
    <row r="146" spans="4:17" x14ac:dyDescent="0.35">
      <c r="D146" s="261" t="s">
        <v>5</v>
      </c>
      <c r="E146" s="114">
        <f t="shared" si="2"/>
        <v>1.291233435516403</v>
      </c>
      <c r="F146" s="114">
        <f t="shared" si="3"/>
        <v>1.1065445121566757</v>
      </c>
      <c r="G146" s="114">
        <f t="shared" si="4"/>
        <v>1.0523892980829435</v>
      </c>
      <c r="H146" s="115">
        <f t="shared" si="5"/>
        <v>416.95377068621616</v>
      </c>
      <c r="I146" s="246">
        <f t="shared" si="6"/>
        <v>134.77892428599662</v>
      </c>
      <c r="J146" s="11"/>
      <c r="M146" s="104"/>
      <c r="N146" s="104"/>
      <c r="O146" s="104"/>
      <c r="P146" s="104"/>
      <c r="Q146" s="104"/>
    </row>
    <row r="147" spans="4:17" x14ac:dyDescent="0.35">
      <c r="D147" s="261" t="s">
        <v>6</v>
      </c>
      <c r="E147" s="114">
        <f t="shared" si="2"/>
        <v>1.4553599701380224</v>
      </c>
      <c r="F147" s="114">
        <f t="shared" si="3"/>
        <v>1.2471955448742518</v>
      </c>
      <c r="G147" s="114">
        <f t="shared" si="4"/>
        <v>1.1861567516016438</v>
      </c>
      <c r="H147" s="115">
        <f t="shared" si="5"/>
        <v>469.95207106927398</v>
      </c>
      <c r="I147" s="246">
        <f t="shared" si="6"/>
        <v>199.1084551884295</v>
      </c>
      <c r="J147" s="11"/>
      <c r="M147" s="104"/>
      <c r="N147" s="104"/>
      <c r="O147" s="104"/>
      <c r="P147" s="104"/>
      <c r="Q147" s="104"/>
    </row>
    <row r="148" spans="4:17" x14ac:dyDescent="0.35">
      <c r="D148" s="261" t="s">
        <v>14</v>
      </c>
      <c r="E148" s="114">
        <f t="shared" si="2"/>
        <v>0.9886597345430177</v>
      </c>
      <c r="F148" s="114">
        <f t="shared" si="3"/>
        <v>0.80070435160122622</v>
      </c>
      <c r="G148" s="114">
        <f t="shared" si="4"/>
        <v>0.99243022544474857</v>
      </c>
      <c r="H148" s="115">
        <f t="shared" si="5"/>
        <v>333.93306278104563</v>
      </c>
      <c r="I148" s="246">
        <f t="shared" si="6"/>
        <v>110.41163375527947</v>
      </c>
      <c r="J148" s="11"/>
      <c r="M148" s="104"/>
      <c r="N148" s="104"/>
      <c r="O148" s="104"/>
      <c r="P148" s="104"/>
      <c r="Q148" s="104"/>
    </row>
    <row r="149" spans="4:17" x14ac:dyDescent="0.35">
      <c r="D149" s="261" t="s">
        <v>7</v>
      </c>
      <c r="E149" s="114">
        <f t="shared" si="2"/>
        <v>0.72629542023466387</v>
      </c>
      <c r="F149" s="114">
        <f t="shared" si="3"/>
        <v>0.58821845697877273</v>
      </c>
      <c r="G149" s="114">
        <f t="shared" si="4"/>
        <v>0.72906532192913276</v>
      </c>
      <c r="H149" s="115">
        <f t="shared" si="5"/>
        <v>245.31600275489416</v>
      </c>
      <c r="I149" s="246">
        <f t="shared" si="6"/>
        <v>51.834440057076343</v>
      </c>
      <c r="J149" s="11"/>
      <c r="M149" s="104"/>
      <c r="N149" s="104"/>
      <c r="O149" s="104"/>
      <c r="P149" s="104"/>
      <c r="Q149" s="104"/>
    </row>
    <row r="150" spans="4:17" x14ac:dyDescent="0.35">
      <c r="D150" s="261" t="s">
        <v>8</v>
      </c>
      <c r="E150" s="114">
        <f t="shared" si="2"/>
        <v>1.4677512958223964</v>
      </c>
      <c r="F150" s="114">
        <f t="shared" si="3"/>
        <v>1.2578145027305485</v>
      </c>
      <c r="G150" s="114">
        <f t="shared" si="4"/>
        <v>1.1962560087774614</v>
      </c>
      <c r="H150" s="115">
        <f t="shared" si="5"/>
        <v>473.95336922790966</v>
      </c>
      <c r="I150" s="246">
        <f t="shared" si="6"/>
        <v>143.30915604585036</v>
      </c>
      <c r="J150" s="11"/>
      <c r="M150" s="104"/>
      <c r="N150" s="104"/>
      <c r="O150" s="104"/>
      <c r="P150" s="104"/>
      <c r="Q150" s="104"/>
    </row>
    <row r="151" spans="4:17" x14ac:dyDescent="0.35">
      <c r="D151" s="261" t="s">
        <v>9</v>
      </c>
      <c r="E151" s="114">
        <f t="shared" si="2"/>
        <v>0.80586628859785758</v>
      </c>
      <c r="F151" s="114">
        <f t="shared" si="3"/>
        <v>0.63679183571347364</v>
      </c>
      <c r="G151" s="114">
        <f t="shared" si="4"/>
        <v>0.6936923260266662</v>
      </c>
      <c r="H151" s="115">
        <f t="shared" si="5"/>
        <v>190.60278362230434</v>
      </c>
      <c r="I151" s="246">
        <f t="shared" si="6"/>
        <v>81.299567346416964</v>
      </c>
      <c r="J151" s="11"/>
      <c r="M151" s="104"/>
      <c r="N151" s="104"/>
      <c r="O151" s="104"/>
      <c r="P151" s="104"/>
      <c r="Q151" s="104"/>
    </row>
    <row r="152" spans="4:17" x14ac:dyDescent="0.35">
      <c r="D152" s="261" t="s">
        <v>10</v>
      </c>
      <c r="E152" s="114">
        <f t="shared" si="2"/>
        <v>1.2481739740079014</v>
      </c>
      <c r="F152" s="114">
        <f t="shared" si="3"/>
        <v>1.1054944122373562</v>
      </c>
      <c r="G152" s="114">
        <f t="shared" si="4"/>
        <v>1.1800429084290172</v>
      </c>
      <c r="H152" s="115">
        <f t="shared" si="5"/>
        <v>317.73062176510888</v>
      </c>
      <c r="I152" s="246">
        <f t="shared" si="6"/>
        <v>67.578117968328428</v>
      </c>
      <c r="J152" s="11"/>
      <c r="M152" s="104"/>
      <c r="N152" s="104"/>
      <c r="O152" s="104"/>
      <c r="P152" s="104"/>
      <c r="Q152" s="104"/>
    </row>
    <row r="153" spans="4:17" x14ac:dyDescent="0.35">
      <c r="D153" s="261" t="s">
        <v>13</v>
      </c>
      <c r="E153" s="114">
        <f t="shared" si="2"/>
        <v>1.4215958583560915</v>
      </c>
      <c r="F153" s="114">
        <f t="shared" si="3"/>
        <v>1.2182608134984352</v>
      </c>
      <c r="G153" s="114">
        <f t="shared" si="4"/>
        <v>1.1586381101838978</v>
      </c>
      <c r="H153" s="115">
        <f t="shared" si="5"/>
        <v>459.04926036586562</v>
      </c>
      <c r="I153" s="246">
        <f t="shared" si="6"/>
        <v>184.19011475461363</v>
      </c>
      <c r="J153" s="11"/>
      <c r="M153" s="104"/>
      <c r="N153" s="104"/>
      <c r="O153" s="104"/>
      <c r="P153" s="104"/>
      <c r="Q153" s="104"/>
    </row>
    <row r="154" spans="4:17" x14ac:dyDescent="0.35">
      <c r="D154" s="261" t="s">
        <v>12</v>
      </c>
      <c r="E154" s="114">
        <f t="shared" si="2"/>
        <v>0.91478408942105227</v>
      </c>
      <c r="F154" s="114">
        <f t="shared" si="3"/>
        <v>0.75727541361899275</v>
      </c>
      <c r="G154" s="114">
        <f t="shared" si="4"/>
        <v>0.87972496522850996</v>
      </c>
      <c r="H154" s="115">
        <f t="shared" si="5"/>
        <v>265.247364025975</v>
      </c>
      <c r="I154" s="246">
        <f t="shared" si="6"/>
        <v>81.310041826284817</v>
      </c>
      <c r="J154" s="11"/>
      <c r="M154" s="104"/>
      <c r="N154" s="104"/>
      <c r="O154" s="104"/>
      <c r="P154" s="104"/>
      <c r="Q154" s="104"/>
    </row>
    <row r="155" spans="4:17" x14ac:dyDescent="0.35">
      <c r="D155" s="261" t="s">
        <v>11</v>
      </c>
      <c r="E155" s="114">
        <f t="shared" si="2"/>
        <v>1.2775796793105858</v>
      </c>
      <c r="F155" s="114">
        <f t="shared" si="3"/>
        <v>1.0948436929366174</v>
      </c>
      <c r="G155" s="114">
        <f t="shared" si="4"/>
        <v>1.0412611267435072</v>
      </c>
      <c r="H155" s="115">
        <f t="shared" si="5"/>
        <v>412.54481954116693</v>
      </c>
      <c r="I155" s="246">
        <f t="shared" si="6"/>
        <v>132.56029628984095</v>
      </c>
      <c r="J155" s="11"/>
      <c r="M155" s="104"/>
      <c r="N155" s="104"/>
      <c r="O155" s="104"/>
      <c r="P155" s="104"/>
      <c r="Q155" s="104"/>
    </row>
    <row r="156" spans="4:17" x14ac:dyDescent="0.35">
      <c r="D156" s="261" t="s">
        <v>16</v>
      </c>
      <c r="E156" s="114">
        <f t="shared" si="2"/>
        <v>0.72150555354887624</v>
      </c>
      <c r="F156" s="114">
        <f t="shared" si="3"/>
        <v>0.6183064880524709</v>
      </c>
      <c r="G156" s="114">
        <f t="shared" si="4"/>
        <v>0.58804605130022736</v>
      </c>
      <c r="H156" s="115">
        <f t="shared" si="5"/>
        <v>232.9822422875356</v>
      </c>
      <c r="I156" s="246">
        <f t="shared" si="6"/>
        <v>58.26450668022855</v>
      </c>
      <c r="J156" s="11"/>
      <c r="M156" s="104"/>
      <c r="N156" s="104"/>
      <c r="O156" s="104"/>
      <c r="P156" s="104"/>
      <c r="Q156" s="104"/>
    </row>
    <row r="157" spans="4:17" x14ac:dyDescent="0.35">
      <c r="D157" s="261" t="s">
        <v>15</v>
      </c>
      <c r="E157" s="114">
        <f t="shared" si="2"/>
        <v>0.94725974920003597</v>
      </c>
      <c r="F157" s="114">
        <f t="shared" si="3"/>
        <v>0.81177039583474542</v>
      </c>
      <c r="G157" s="114">
        <f t="shared" si="4"/>
        <v>0.77204167359883014</v>
      </c>
      <c r="H157" s="115">
        <f t="shared" si="5"/>
        <v>305.88080620006298</v>
      </c>
      <c r="I157" s="246">
        <f t="shared" si="6"/>
        <v>84.681551140303995</v>
      </c>
      <c r="J157" s="11"/>
      <c r="M157" s="104"/>
      <c r="N157" s="104"/>
      <c r="O157" s="104"/>
      <c r="P157" s="104"/>
      <c r="Q157" s="104"/>
    </row>
    <row r="158" spans="4:17" ht="18.75" thickBot="1" x14ac:dyDescent="0.4">
      <c r="D158" s="262" t="s">
        <v>17</v>
      </c>
      <c r="E158" s="248">
        <f t="shared" si="2"/>
        <v>0.9076646503310275</v>
      </c>
      <c r="F158" s="248">
        <f t="shared" si="3"/>
        <v>0.7778387006379901</v>
      </c>
      <c r="G158" s="248">
        <f t="shared" si="4"/>
        <v>0.73977062394961202</v>
      </c>
      <c r="H158" s="249">
        <f t="shared" si="5"/>
        <v>293.09510431222117</v>
      </c>
      <c r="I158" s="250">
        <f t="shared" si="6"/>
        <v>65.740222888886521</v>
      </c>
      <c r="J158" s="11"/>
      <c r="M158" s="104"/>
      <c r="N158" s="104"/>
      <c r="O158" s="104"/>
      <c r="P158" s="104"/>
      <c r="Q158" s="104"/>
    </row>
    <row r="159" spans="4:17" x14ac:dyDescent="0.35"/>
    <row r="160" spans="4:17" x14ac:dyDescent="0.35"/>
    <row r="161" spans="2:43" s="702" customFormat="1" ht="21.75" x14ac:dyDescent="0.4">
      <c r="B161" s="17" t="s">
        <v>597</v>
      </c>
      <c r="C161" s="17"/>
      <c r="D161" s="697"/>
      <c r="E161" s="697"/>
      <c r="F161" s="697"/>
      <c r="G161" s="697"/>
      <c r="H161" s="697"/>
      <c r="I161" s="697"/>
      <c r="J161" s="697"/>
      <c r="K161" s="697"/>
      <c r="L161" s="697"/>
      <c r="M161" s="697"/>
      <c r="N161" s="697"/>
      <c r="O161" s="697"/>
      <c r="P161" s="697"/>
      <c r="Q161" s="697"/>
      <c r="R161" s="697"/>
      <c r="S161" s="697"/>
      <c r="T161" s="697"/>
      <c r="U161" s="697"/>
      <c r="V161" s="697"/>
    </row>
    <row r="162" spans="2:43" x14ac:dyDescent="0.35"/>
    <row r="163" spans="2:43" s="50" customFormat="1" ht="18" customHeight="1" collapsed="1" x14ac:dyDescent="0.25">
      <c r="B163" s="73" t="s">
        <v>506</v>
      </c>
      <c r="C163" s="73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</row>
    <row r="164" spans="2:43" ht="18.75" thickBot="1" x14ac:dyDescent="0.4"/>
    <row r="165" spans="2:43" ht="18.75" thickBot="1" x14ac:dyDescent="0.4">
      <c r="B165" s="1045" t="s">
        <v>333</v>
      </c>
      <c r="C165" s="1046"/>
      <c r="D165" s="1046"/>
      <c r="E165" s="493" t="str">
        <f>'3.1 Factores de Ajuste'!N5</f>
        <v>Octubre 2017</v>
      </c>
    </row>
    <row r="166" spans="2:43" ht="18.75" thickBot="1" x14ac:dyDescent="0.4">
      <c r="B166" s="703"/>
      <c r="C166" s="703"/>
      <c r="D166" s="703"/>
    </row>
    <row r="167" spans="2:43" ht="18.75" thickBot="1" x14ac:dyDescent="0.4">
      <c r="B167" s="1045" t="s">
        <v>331</v>
      </c>
      <c r="C167" s="1046"/>
      <c r="D167" s="1046"/>
      <c r="E167" s="494">
        <f>'3.1 Factores de Ajuste'!L8</f>
        <v>5.4712659077669513E-2</v>
      </c>
    </row>
    <row r="168" spans="2:43" x14ac:dyDescent="0.35">
      <c r="B168" s="8"/>
      <c r="C168" s="8"/>
      <c r="D168" s="8"/>
    </row>
    <row r="169" spans="2:43" x14ac:dyDescent="0.35">
      <c r="B169" s="73" t="s">
        <v>330</v>
      </c>
      <c r="C169" s="73"/>
      <c r="D169" s="101"/>
      <c r="E169" s="101"/>
      <c r="F169" s="101"/>
      <c r="G169" s="101"/>
      <c r="I169" s="73" t="s">
        <v>332</v>
      </c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</row>
    <row r="170" spans="2:43" ht="18.75" thickBot="1" x14ac:dyDescent="0.4"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</row>
    <row r="171" spans="2:43" s="8" customFormat="1" ht="54.75" thickBot="1" x14ac:dyDescent="0.4">
      <c r="C171" s="659" t="s">
        <v>1</v>
      </c>
      <c r="D171" s="685" t="s">
        <v>330</v>
      </c>
      <c r="I171" s="659" t="s">
        <v>1</v>
      </c>
      <c r="J171" s="685" t="s">
        <v>359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2:43" x14ac:dyDescent="0.35">
      <c r="C172" s="251" t="s">
        <v>2</v>
      </c>
      <c r="D172" s="252">
        <v>0.01</v>
      </c>
      <c r="I172" s="251" t="s">
        <v>2</v>
      </c>
      <c r="J172" s="252">
        <f>VLOOKUP(I172,'3.1 Factores de Ajuste'!$Z$18:$AA$33,2,FALSE)</f>
        <v>1.6547568943120233E-2</v>
      </c>
      <c r="K172" s="121"/>
      <c r="L172" s="109"/>
    </row>
    <row r="173" spans="2:43" x14ac:dyDescent="0.35">
      <c r="C173" s="253" t="s">
        <v>175</v>
      </c>
      <c r="D173" s="254">
        <v>0.01</v>
      </c>
      <c r="I173" s="253" t="s">
        <v>175</v>
      </c>
      <c r="J173" s="254">
        <f>VLOOKUP(I173,'3.1 Factores de Ajuste'!$Z$18:$AA$33,2,FALSE)</f>
        <v>1.1765107981582534E-3</v>
      </c>
      <c r="K173" s="121"/>
      <c r="L173" s="109"/>
    </row>
    <row r="174" spans="2:43" x14ac:dyDescent="0.35">
      <c r="C174" s="253" t="s">
        <v>4</v>
      </c>
      <c r="D174" s="254">
        <v>0.01</v>
      </c>
      <c r="I174" s="253" t="s">
        <v>4</v>
      </c>
      <c r="J174" s="254">
        <f>VLOOKUP(I174,'3.1 Factores de Ajuste'!$Z$18:$AA$33,2,FALSE)</f>
        <v>0</v>
      </c>
      <c r="K174" s="121"/>
      <c r="L174" s="109"/>
    </row>
    <row r="175" spans="2:43" x14ac:dyDescent="0.35">
      <c r="C175" s="253" t="s">
        <v>5</v>
      </c>
      <c r="D175" s="254">
        <v>0.01</v>
      </c>
      <c r="I175" s="253" t="s">
        <v>5</v>
      </c>
      <c r="J175" s="254">
        <f>VLOOKUP(I175,'3.1 Factores de Ajuste'!$Z$18:$AA$33,2,FALSE)</f>
        <v>1.2693352250151752E-2</v>
      </c>
      <c r="K175" s="121"/>
      <c r="L175" s="109"/>
    </row>
    <row r="176" spans="2:43" x14ac:dyDescent="0.35">
      <c r="C176" s="253" t="s">
        <v>6</v>
      </c>
      <c r="D176" s="254">
        <v>0.01</v>
      </c>
      <c r="I176" s="253" t="s">
        <v>6</v>
      </c>
      <c r="J176" s="254">
        <f>VLOOKUP(I176,'3.1 Factores de Ajuste'!$Z$18:$AA$33,2,FALSE)</f>
        <v>1.2184531801574278E-2</v>
      </c>
      <c r="K176" s="121"/>
      <c r="L176" s="109"/>
    </row>
    <row r="177" spans="2:22" x14ac:dyDescent="0.35">
      <c r="C177" s="253" t="s">
        <v>14</v>
      </c>
      <c r="D177" s="254">
        <v>0.01</v>
      </c>
      <c r="I177" s="253" t="s">
        <v>14</v>
      </c>
      <c r="J177" s="254">
        <f>VLOOKUP(I177,'3.1 Factores de Ajuste'!$Z$18:$AA$33,2,FALSE)</f>
        <v>4.8137115802153463E-3</v>
      </c>
      <c r="K177" s="121"/>
      <c r="L177" s="109"/>
    </row>
    <row r="178" spans="2:22" x14ac:dyDescent="0.35">
      <c r="C178" s="253" t="s">
        <v>7</v>
      </c>
      <c r="D178" s="254">
        <v>0.01</v>
      </c>
      <c r="I178" s="253" t="s">
        <v>7</v>
      </c>
      <c r="J178" s="254">
        <f>VLOOKUP(I178,'3.1 Factores de Ajuste'!$Z$18:$AA$33,2,FALSE)</f>
        <v>9.8772685019898609E-3</v>
      </c>
      <c r="K178" s="121"/>
      <c r="L178" s="109"/>
    </row>
    <row r="179" spans="2:22" x14ac:dyDescent="0.35">
      <c r="C179" s="253" t="s">
        <v>8</v>
      </c>
      <c r="D179" s="254">
        <v>0.01</v>
      </c>
      <c r="I179" s="253" t="s">
        <v>8</v>
      </c>
      <c r="J179" s="254">
        <f>VLOOKUP(I179,'3.1 Factores de Ajuste'!$Z$18:$AA$33,2,FALSE)</f>
        <v>8.513844727429748E-3</v>
      </c>
      <c r="K179" s="121"/>
      <c r="L179" s="109"/>
    </row>
    <row r="180" spans="2:22" x14ac:dyDescent="0.35">
      <c r="C180" s="253" t="s">
        <v>9</v>
      </c>
      <c r="D180" s="254">
        <v>0.01</v>
      </c>
      <c r="I180" s="253" t="s">
        <v>9</v>
      </c>
      <c r="J180" s="254">
        <f>VLOOKUP(I180,'3.1 Factores de Ajuste'!$Z$18:$AA$33,2,FALSE)</f>
        <v>9.551918984346236E-3</v>
      </c>
      <c r="K180" s="121"/>
      <c r="L180" s="109"/>
    </row>
    <row r="181" spans="2:22" x14ac:dyDescent="0.35">
      <c r="C181" s="253" t="s">
        <v>10</v>
      </c>
      <c r="D181" s="254">
        <v>0.01</v>
      </c>
      <c r="I181" s="253" t="s">
        <v>10</v>
      </c>
      <c r="J181" s="254">
        <f>VLOOKUP(I181,'3.1 Factores de Ajuste'!$Z$18:$AA$33,2,FALSE)</f>
        <v>2.6138181028518365E-2</v>
      </c>
      <c r="K181" s="121"/>
      <c r="L181" s="109"/>
    </row>
    <row r="182" spans="2:22" x14ac:dyDescent="0.35">
      <c r="C182" s="253" t="s">
        <v>13</v>
      </c>
      <c r="D182" s="254">
        <v>0.01</v>
      </c>
      <c r="I182" s="253" t="s">
        <v>13</v>
      </c>
      <c r="J182" s="254">
        <f>VLOOKUP(I182,'3.1 Factores de Ajuste'!$Z$18:$AA$33,2,FALSE)</f>
        <v>1.7229028882917302E-2</v>
      </c>
      <c r="K182" s="121"/>
      <c r="L182" s="109"/>
    </row>
    <row r="183" spans="2:22" x14ac:dyDescent="0.35">
      <c r="C183" s="253" t="s">
        <v>12</v>
      </c>
      <c r="D183" s="254">
        <v>0.01</v>
      </c>
      <c r="I183" s="253" t="s">
        <v>12</v>
      </c>
      <c r="J183" s="254">
        <f>VLOOKUP(I183,'3.1 Factores de Ajuste'!$Z$18:$AA$33,2,FALSE)</f>
        <v>9.4388114951519941E-3</v>
      </c>
      <c r="K183" s="121"/>
      <c r="L183" s="109"/>
    </row>
    <row r="184" spans="2:22" x14ac:dyDescent="0.35">
      <c r="C184" s="253" t="s">
        <v>11</v>
      </c>
      <c r="D184" s="254">
        <v>0.01</v>
      </c>
      <c r="I184" s="253" t="s">
        <v>11</v>
      </c>
      <c r="J184" s="254">
        <f>VLOOKUP(I184,'3.1 Factores de Ajuste'!$Z$18:$AA$33,2,FALSE)</f>
        <v>3.2223193233765629E-2</v>
      </c>
      <c r="K184" s="121"/>
      <c r="L184" s="109"/>
    </row>
    <row r="185" spans="2:22" x14ac:dyDescent="0.35">
      <c r="C185" s="253" t="s">
        <v>16</v>
      </c>
      <c r="D185" s="254">
        <v>0.01</v>
      </c>
      <c r="I185" s="253" t="s">
        <v>16</v>
      </c>
      <c r="J185" s="254">
        <f>VLOOKUP(I185,'3.1 Factores de Ajuste'!$Z$18:$AA$33,2,FALSE)</f>
        <v>3.9627445083670859E-2</v>
      </c>
      <c r="K185" s="121"/>
      <c r="L185" s="109"/>
    </row>
    <row r="186" spans="2:22" x14ac:dyDescent="0.35">
      <c r="C186" s="253" t="s">
        <v>15</v>
      </c>
      <c r="D186" s="254">
        <v>0.01</v>
      </c>
      <c r="I186" s="253" t="s">
        <v>15</v>
      </c>
      <c r="J186" s="254">
        <f>VLOOKUP(I186,'3.1 Factores de Ajuste'!$Z$18:$AA$33,2,FALSE)</f>
        <v>4.8712757497602371E-2</v>
      </c>
      <c r="K186" s="121"/>
      <c r="L186" s="109"/>
    </row>
    <row r="187" spans="2:22" ht="18.75" thickBot="1" x14ac:dyDescent="0.4">
      <c r="C187" s="255" t="s">
        <v>17</v>
      </c>
      <c r="D187" s="256">
        <v>0.01</v>
      </c>
      <c r="I187" s="255" t="s">
        <v>17</v>
      </c>
      <c r="J187" s="256">
        <f>VLOOKUP(I187,'3.1 Factores de Ajuste'!$Z$18:$AA$33,2,FALSE)</f>
        <v>4.5736825871262682E-2</v>
      </c>
      <c r="K187" s="121"/>
      <c r="L187" s="109"/>
    </row>
    <row r="188" spans="2:22" x14ac:dyDescent="0.35">
      <c r="J188" s="11"/>
    </row>
    <row r="189" spans="2:22" x14ac:dyDescent="0.35">
      <c r="J189" s="11"/>
    </row>
    <row r="190" spans="2:22" x14ac:dyDescent="0.35">
      <c r="J190" s="11"/>
    </row>
    <row r="191" spans="2:22" s="50" customFormat="1" ht="18" customHeight="1" collapsed="1" x14ac:dyDescent="0.25">
      <c r="B191" s="17" t="s">
        <v>852</v>
      </c>
      <c r="C191" s="73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</row>
    <row r="192" spans="2:22" x14ac:dyDescent="0.35"/>
    <row r="193" spans="3:19" ht="18.75" thickBot="1" x14ac:dyDescent="0.4">
      <c r="D193" s="1047"/>
      <c r="E193" s="1047"/>
      <c r="F193" s="1047"/>
      <c r="G193" s="1047"/>
      <c r="H193" s="1047"/>
      <c r="I193" s="1047"/>
      <c r="L193" s="109"/>
    </row>
    <row r="194" spans="3:19" ht="26.45" customHeight="1" x14ac:dyDescent="0.35">
      <c r="C194" s="11"/>
      <c r="D194" s="1042" t="s">
        <v>346</v>
      </c>
      <c r="E194" s="495" t="s">
        <v>334</v>
      </c>
      <c r="F194" s="495" t="s">
        <v>336</v>
      </c>
      <c r="G194" s="495" t="s">
        <v>339</v>
      </c>
      <c r="H194" s="495" t="s">
        <v>341</v>
      </c>
      <c r="I194" s="496" t="s">
        <v>342</v>
      </c>
      <c r="K194" s="11"/>
      <c r="L194" s="11"/>
      <c r="M194" s="11"/>
      <c r="N194" s="11"/>
      <c r="O194" s="11"/>
      <c r="P194" s="11"/>
      <c r="Q194" s="11"/>
      <c r="R194" s="11"/>
      <c r="S194" s="11"/>
    </row>
    <row r="195" spans="3:19" ht="90" x14ac:dyDescent="0.35">
      <c r="D195" s="1043"/>
      <c r="E195" s="128" t="s">
        <v>335</v>
      </c>
      <c r="F195" s="128" t="s">
        <v>337</v>
      </c>
      <c r="G195" s="128" t="s">
        <v>340</v>
      </c>
      <c r="H195" s="128" t="s">
        <v>851</v>
      </c>
      <c r="I195" s="497" t="s">
        <v>343</v>
      </c>
    </row>
    <row r="196" spans="3:19" ht="14.65" customHeight="1" thickBot="1" x14ac:dyDescent="0.4">
      <c r="D196" s="1044"/>
      <c r="E196" s="498" t="s">
        <v>338</v>
      </c>
      <c r="F196" s="498" t="s">
        <v>338</v>
      </c>
      <c r="G196" s="498" t="s">
        <v>338</v>
      </c>
      <c r="H196" s="498" t="s">
        <v>362</v>
      </c>
      <c r="I196" s="499"/>
    </row>
    <row r="197" spans="3:19" ht="18.75" thickBot="1" x14ac:dyDescent="0.4">
      <c r="D197" s="489"/>
      <c r="E197" s="490" t="s">
        <v>344</v>
      </c>
      <c r="F197" s="490" t="s">
        <v>344</v>
      </c>
      <c r="G197" s="490" t="s">
        <v>344</v>
      </c>
      <c r="H197" s="490" t="s">
        <v>345</v>
      </c>
      <c r="I197" s="491" t="s">
        <v>345</v>
      </c>
    </row>
    <row r="198" spans="3:19" x14ac:dyDescent="0.35">
      <c r="D198" s="241" t="s">
        <v>2</v>
      </c>
      <c r="E198" s="242">
        <f t="shared" ref="E198:I207" si="7">+E143*(1+$E$167-$D172-$J172)</f>
        <v>0.68293379973545976</v>
      </c>
      <c r="F198" s="242">
        <f t="shared" si="7"/>
        <v>0.77823613551091964</v>
      </c>
      <c r="G198" s="242">
        <f t="shared" si="7"/>
        <v>0.62501959098086801</v>
      </c>
      <c r="H198" s="243">
        <f t="shared" si="7"/>
        <v>180.50165029700284</v>
      </c>
      <c r="I198" s="244">
        <f t="shared" si="7"/>
        <v>83.981281286647089</v>
      </c>
    </row>
    <row r="199" spans="3:19" x14ac:dyDescent="0.35">
      <c r="D199" s="245" t="s">
        <v>175</v>
      </c>
      <c r="E199" s="114">
        <f t="shared" si="7"/>
        <v>1.0534536694943821</v>
      </c>
      <c r="F199" s="114">
        <f t="shared" si="7"/>
        <v>0.90277508677129714</v>
      </c>
      <c r="G199" s="114">
        <f t="shared" si="7"/>
        <v>0.85859251883352461</v>
      </c>
      <c r="H199" s="115">
        <f t="shared" si="7"/>
        <v>340.17201511146402</v>
      </c>
      <c r="I199" s="246">
        <f t="shared" si="7"/>
        <v>90.160117587062501</v>
      </c>
    </row>
    <row r="200" spans="3:19" x14ac:dyDescent="0.35">
      <c r="D200" s="245" t="s">
        <v>4</v>
      </c>
      <c r="E200" s="114">
        <f t="shared" si="7"/>
        <v>1.4145735601461769</v>
      </c>
      <c r="F200" s="114">
        <f t="shared" si="7"/>
        <v>1.2122429352951798</v>
      </c>
      <c r="G200" s="114">
        <f t="shared" si="7"/>
        <v>1.1529147519739968</v>
      </c>
      <c r="H200" s="115">
        <f t="shared" si="7"/>
        <v>456.78168144715841</v>
      </c>
      <c r="I200" s="246">
        <f t="shared" si="7"/>
        <v>142.82100314660852</v>
      </c>
    </row>
    <row r="201" spans="3:19" x14ac:dyDescent="0.35">
      <c r="D201" s="245" t="s">
        <v>5</v>
      </c>
      <c r="E201" s="114">
        <f t="shared" si="7"/>
        <v>1.3325778350741524</v>
      </c>
      <c r="F201" s="114">
        <f t="shared" si="7"/>
        <v>1.1419753004097262</v>
      </c>
      <c r="G201" s="114">
        <f t="shared" si="7"/>
        <v>1.0860860739202571</v>
      </c>
      <c r="H201" s="115">
        <f t="shared" si="7"/>
        <v>430.30434140270853</v>
      </c>
      <c r="I201" s="246">
        <f t="shared" si="7"/>
        <v>139.09445201659273</v>
      </c>
    </row>
    <row r="202" spans="3:19" x14ac:dyDescent="0.35">
      <c r="D202" s="245" t="s">
        <v>6</v>
      </c>
      <c r="E202" s="114">
        <f t="shared" si="7"/>
        <v>1.5027001044792061</v>
      </c>
      <c r="F202" s="114">
        <f t="shared" si="7"/>
        <v>1.2877644802961001</v>
      </c>
      <c r="G202" s="114">
        <f t="shared" si="7"/>
        <v>1.2247402093871416</v>
      </c>
      <c r="H202" s="115">
        <f t="shared" si="7"/>
        <v>485.23873185067981</v>
      </c>
      <c r="I202" s="246">
        <f t="shared" si="7"/>
        <v>205.58508036054542</v>
      </c>
    </row>
    <row r="203" spans="3:19" x14ac:dyDescent="0.35">
      <c r="D203" s="245" t="s">
        <v>14</v>
      </c>
      <c r="E203" s="114">
        <f t="shared" si="7"/>
        <v>1.0281062173843964</v>
      </c>
      <c r="F203" s="114">
        <f t="shared" si="7"/>
        <v>0.83265161248674657</v>
      </c>
      <c r="G203" s="114">
        <f t="shared" si="7"/>
        <v>1.0320271469046551</v>
      </c>
      <c r="H203" s="115">
        <f t="shared" si="7"/>
        <v>347.25664052061057</v>
      </c>
      <c r="I203" s="246">
        <f t="shared" si="7"/>
        <v>114.81694173358949</v>
      </c>
    </row>
    <row r="204" spans="3:19" x14ac:dyDescent="0.35">
      <c r="D204" s="245" t="s">
        <v>7</v>
      </c>
      <c r="E204" s="114">
        <f t="shared" si="7"/>
        <v>0.75159620487186563</v>
      </c>
      <c r="F204" s="114">
        <f t="shared" si="7"/>
        <v>0.6087092766714518</v>
      </c>
      <c r="G204" s="114">
        <f t="shared" si="7"/>
        <v>0.75446259717371766</v>
      </c>
      <c r="H204" s="115">
        <f t="shared" si="7"/>
        <v>253.86168152532537</v>
      </c>
      <c r="I204" s="246">
        <f t="shared" si="7"/>
        <v>53.640113021736248</v>
      </c>
    </row>
    <row r="205" spans="3:19" x14ac:dyDescent="0.35">
      <c r="D205" s="245" t="s">
        <v>8</v>
      </c>
      <c r="E205" s="114">
        <f t="shared" si="7"/>
        <v>1.5208821524921949</v>
      </c>
      <c r="F205" s="114">
        <f t="shared" si="7"/>
        <v>1.3033458964019307</v>
      </c>
      <c r="G205" s="114">
        <f t="shared" si="7"/>
        <v>1.2395590579545555</v>
      </c>
      <c r="H205" s="115">
        <f t="shared" si="7"/>
        <v>491.10991925126132</v>
      </c>
      <c r="I205" s="246">
        <f t="shared" si="7"/>
        <v>148.49677758024362</v>
      </c>
    </row>
    <row r="206" spans="3:19" x14ac:dyDescent="0.35">
      <c r="D206" s="245" t="s">
        <v>9</v>
      </c>
      <c r="E206" s="114">
        <f t="shared" si="7"/>
        <v>0.83420114372121779</v>
      </c>
      <c r="F206" s="114">
        <f t="shared" si="7"/>
        <v>0.65918190794254528</v>
      </c>
      <c r="G206" s="114">
        <f t="shared" si="7"/>
        <v>0.71808306160682256</v>
      </c>
      <c r="H206" s="115">
        <f t="shared" si="7"/>
        <v>197.30451855831211</v>
      </c>
      <c r="I206" s="246">
        <f t="shared" si="7"/>
        <v>84.158120303583956</v>
      </c>
    </row>
    <row r="207" spans="3:19" x14ac:dyDescent="0.35">
      <c r="D207" s="245" t="s">
        <v>10</v>
      </c>
      <c r="E207" s="114">
        <f t="shared" si="7"/>
        <v>1.2713581540896328</v>
      </c>
      <c r="F207" s="114">
        <f t="shared" si="7"/>
        <v>1.1260283939309181</v>
      </c>
      <c r="G207" s="114">
        <f t="shared" si="7"/>
        <v>1.2019615895286884</v>
      </c>
      <c r="H207" s="115">
        <f t="shared" si="7"/>
        <v>323.63230222462801</v>
      </c>
      <c r="I207" s="246">
        <f t="shared" si="7"/>
        <v>68.83334623713408</v>
      </c>
    </row>
    <row r="208" spans="3:19" x14ac:dyDescent="0.35">
      <c r="D208" s="245" t="s">
        <v>13</v>
      </c>
      <c r="E208" s="114">
        <f t="shared" ref="E208:I213" si="8">+E153*(1+$E$167-$D182-$J182)</f>
        <v>1.4606664732135415</v>
      </c>
      <c r="F208" s="114">
        <f t="shared" si="8"/>
        <v>1.2517430431773839</v>
      </c>
      <c r="G208" s="114">
        <f t="shared" si="8"/>
        <v>1.1904816915337386</v>
      </c>
      <c r="H208" s="115">
        <f t="shared" si="8"/>
        <v>471.66560047893552</v>
      </c>
      <c r="I208" s="246">
        <f t="shared" si="8"/>
        <v>189.25232775405837</v>
      </c>
    </row>
    <row r="209" spans="2:22" x14ac:dyDescent="0.35">
      <c r="D209" s="245" t="s">
        <v>12</v>
      </c>
      <c r="E209" s="114">
        <f t="shared" si="8"/>
        <v>0.94705204396220244</v>
      </c>
      <c r="F209" s="114">
        <f t="shared" si="8"/>
        <v>0.78398743113697689</v>
      </c>
      <c r="G209" s="114">
        <f t="shared" si="8"/>
        <v>0.9107562495665158</v>
      </c>
      <c r="H209" s="115">
        <f t="shared" si="8"/>
        <v>274.60365911629174</v>
      </c>
      <c r="I209" s="246">
        <f t="shared" si="8"/>
        <v>84.178159848593296</v>
      </c>
    </row>
    <row r="210" spans="2:22" x14ac:dyDescent="0.35">
      <c r="D210" s="245" t="s">
        <v>11</v>
      </c>
      <c r="E210" s="114">
        <f t="shared" si="8"/>
        <v>1.293535967078201</v>
      </c>
      <c r="F210" s="114">
        <f t="shared" si="8"/>
        <v>1.1085177058439628</v>
      </c>
      <c r="G210" s="114">
        <f t="shared" si="8"/>
        <v>1.054265922020555</v>
      </c>
      <c r="H210" s="115">
        <f t="shared" si="8"/>
        <v>417.69728397390583</v>
      </c>
      <c r="I210" s="246">
        <f t="shared" si="8"/>
        <v>134.21590358261071</v>
      </c>
    </row>
    <row r="211" spans="2:22" x14ac:dyDescent="0.35">
      <c r="D211" s="245" t="s">
        <v>16</v>
      </c>
      <c r="E211" s="114">
        <f t="shared" si="8"/>
        <v>0.72517456368653066</v>
      </c>
      <c r="F211" s="114">
        <f t="shared" si="8"/>
        <v>0.62145070885809539</v>
      </c>
      <c r="G211" s="114">
        <f t="shared" si="8"/>
        <v>0.59103639130941488</v>
      </c>
      <c r="H211" s="115">
        <f t="shared" si="8"/>
        <v>234.16700684636933</v>
      </c>
      <c r="I211" s="246">
        <f t="shared" si="8"/>
        <v>58.56079416495227</v>
      </c>
    </row>
    <row r="212" spans="2:22" x14ac:dyDescent="0.35">
      <c r="D212" s="245" t="s">
        <v>15</v>
      </c>
      <c r="E212" s="114">
        <f t="shared" si="8"/>
        <v>0.94347061697399481</v>
      </c>
      <c r="F212" s="114">
        <f t="shared" si="8"/>
        <v>0.80852323435701845</v>
      </c>
      <c r="G212" s="114">
        <f t="shared" si="8"/>
        <v>0.76895343092014501</v>
      </c>
      <c r="H212" s="115">
        <f t="shared" si="8"/>
        <v>304.65725287049429</v>
      </c>
      <c r="I212" s="246">
        <f t="shared" si="8"/>
        <v>84.342816601390197</v>
      </c>
    </row>
    <row r="213" spans="2:22" ht="18.75" thickBot="1" x14ac:dyDescent="0.4">
      <c r="D213" s="247" t="s">
        <v>17</v>
      </c>
      <c r="E213" s="248">
        <f t="shared" si="8"/>
        <v>0.90673505033643997</v>
      </c>
      <c r="F213" s="248">
        <f t="shared" si="8"/>
        <v>0.77704206407002496</v>
      </c>
      <c r="G213" s="248">
        <f t="shared" si="8"/>
        <v>0.73901297544168698</v>
      </c>
      <c r="H213" s="249">
        <f t="shared" si="8"/>
        <v>292.7949260390198</v>
      </c>
      <c r="I213" s="250">
        <f t="shared" si="8"/>
        <v>65.6728939356003</v>
      </c>
    </row>
    <row r="214" spans="2:22" x14ac:dyDescent="0.35"/>
    <row r="215" spans="2:22" s="702" customFormat="1" ht="21.75" x14ac:dyDescent="0.4">
      <c r="B215" s="17" t="s">
        <v>598</v>
      </c>
      <c r="C215" s="17"/>
      <c r="D215" s="697"/>
      <c r="E215" s="697"/>
      <c r="F215" s="697"/>
      <c r="G215" s="697"/>
      <c r="H215" s="697"/>
      <c r="I215" s="697"/>
      <c r="J215" s="697"/>
      <c r="K215" s="697"/>
      <c r="L215" s="697"/>
      <c r="M215" s="697"/>
      <c r="N215" s="697"/>
      <c r="O215" s="697"/>
      <c r="P215" s="697"/>
      <c r="Q215" s="697"/>
      <c r="R215" s="697"/>
      <c r="S215" s="697"/>
      <c r="T215" s="697"/>
      <c r="U215" s="697"/>
      <c r="V215" s="697"/>
    </row>
    <row r="216" spans="2:22" x14ac:dyDescent="0.35"/>
    <row r="217" spans="2:22" x14ac:dyDescent="0.35">
      <c r="B217" s="73" t="s">
        <v>506</v>
      </c>
      <c r="C217" s="73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</row>
    <row r="218" spans="2:22" ht="18.75" thickBot="1" x14ac:dyDescent="0.4">
      <c r="B218" s="8"/>
      <c r="C218" s="8"/>
      <c r="D218" s="8"/>
    </row>
    <row r="219" spans="2:22" ht="18.75" thickBot="1" x14ac:dyDescent="0.4">
      <c r="B219" s="1045" t="s">
        <v>333</v>
      </c>
      <c r="C219" s="1046"/>
      <c r="D219" s="1046"/>
      <c r="E219" s="493" t="str">
        <f>'3.1 Factores de Ajuste'!U5</f>
        <v>Octubre 2018</v>
      </c>
    </row>
    <row r="220" spans="2:22" ht="18.75" thickBot="1" x14ac:dyDescent="0.4">
      <c r="B220" s="703"/>
      <c r="C220" s="703"/>
      <c r="D220" s="703"/>
    </row>
    <row r="221" spans="2:22" ht="18.75" thickBot="1" x14ac:dyDescent="0.4">
      <c r="B221" s="1045" t="s">
        <v>331</v>
      </c>
      <c r="C221" s="1046"/>
      <c r="D221" s="1046"/>
      <c r="E221" s="494">
        <f>'3.1 Factores de Ajuste'!S8</f>
        <v>6.0290142806821198E-2</v>
      </c>
    </row>
    <row r="222" spans="2:22" x14ac:dyDescent="0.35"/>
    <row r="223" spans="2:22" x14ac:dyDescent="0.35">
      <c r="B223" s="73" t="s">
        <v>330</v>
      </c>
      <c r="C223" s="73"/>
      <c r="D223" s="101"/>
      <c r="E223" s="101"/>
      <c r="F223" s="101"/>
      <c r="G223" s="101"/>
      <c r="I223" s="73" t="s">
        <v>332</v>
      </c>
      <c r="J223" s="101"/>
      <c r="K223" s="101"/>
      <c r="L223" s="101"/>
      <c r="M223" s="101"/>
      <c r="N223" s="101"/>
      <c r="O223" s="101"/>
      <c r="P223" s="101"/>
      <c r="Q223" s="101"/>
      <c r="R223" s="101"/>
    </row>
    <row r="224" spans="2:22" ht="18.75" thickBot="1" x14ac:dyDescent="0.4">
      <c r="N224" s="11"/>
      <c r="O224" s="11"/>
      <c r="P224" s="11"/>
      <c r="Q224" s="11"/>
      <c r="R224" s="11"/>
    </row>
    <row r="225" spans="3:18" s="8" customFormat="1" ht="54.75" thickBot="1" x14ac:dyDescent="0.4">
      <c r="C225" s="659" t="s">
        <v>1</v>
      </c>
      <c r="D225" s="685" t="s">
        <v>330</v>
      </c>
      <c r="I225" s="659" t="s">
        <v>1</v>
      </c>
      <c r="J225" s="685" t="s">
        <v>359</v>
      </c>
      <c r="N225" s="13"/>
      <c r="O225" s="13"/>
      <c r="P225" s="13"/>
      <c r="Q225" s="13"/>
      <c r="R225" s="13"/>
    </row>
    <row r="226" spans="3:18" x14ac:dyDescent="0.35">
      <c r="C226" s="251" t="s">
        <v>2</v>
      </c>
      <c r="D226" s="252">
        <v>0.01</v>
      </c>
      <c r="I226" s="251" t="s">
        <v>2</v>
      </c>
      <c r="J226" s="252">
        <f t="shared" ref="J226:J241" si="9">+J172</f>
        <v>1.6547568943120233E-2</v>
      </c>
      <c r="L226" s="109"/>
    </row>
    <row r="227" spans="3:18" x14ac:dyDescent="0.35">
      <c r="C227" s="253" t="s">
        <v>175</v>
      </c>
      <c r="D227" s="254">
        <v>0.01</v>
      </c>
      <c r="I227" s="253" t="s">
        <v>175</v>
      </c>
      <c r="J227" s="254">
        <f t="shared" si="9"/>
        <v>1.1765107981582534E-3</v>
      </c>
    </row>
    <row r="228" spans="3:18" x14ac:dyDescent="0.35">
      <c r="C228" s="253" t="s">
        <v>4</v>
      </c>
      <c r="D228" s="254">
        <v>0.01</v>
      </c>
      <c r="I228" s="253" t="s">
        <v>4</v>
      </c>
      <c r="J228" s="254">
        <f t="shared" si="9"/>
        <v>0</v>
      </c>
    </row>
    <row r="229" spans="3:18" x14ac:dyDescent="0.35">
      <c r="C229" s="253" t="s">
        <v>5</v>
      </c>
      <c r="D229" s="254">
        <v>0.01</v>
      </c>
      <c r="I229" s="253" t="s">
        <v>5</v>
      </c>
      <c r="J229" s="254">
        <f t="shared" si="9"/>
        <v>1.2693352250151752E-2</v>
      </c>
    </row>
    <row r="230" spans="3:18" x14ac:dyDescent="0.35">
      <c r="C230" s="253" t="s">
        <v>6</v>
      </c>
      <c r="D230" s="254">
        <v>0.01</v>
      </c>
      <c r="I230" s="253" t="s">
        <v>6</v>
      </c>
      <c r="J230" s="254">
        <f t="shared" si="9"/>
        <v>1.2184531801574278E-2</v>
      </c>
    </row>
    <row r="231" spans="3:18" x14ac:dyDescent="0.35">
      <c r="C231" s="253" t="s">
        <v>14</v>
      </c>
      <c r="D231" s="254">
        <v>0.01</v>
      </c>
      <c r="I231" s="253" t="s">
        <v>14</v>
      </c>
      <c r="J231" s="254">
        <f t="shared" si="9"/>
        <v>4.8137115802153463E-3</v>
      </c>
    </row>
    <row r="232" spans="3:18" x14ac:dyDescent="0.35">
      <c r="C232" s="253" t="s">
        <v>7</v>
      </c>
      <c r="D232" s="254">
        <v>0.01</v>
      </c>
      <c r="I232" s="253" t="s">
        <v>7</v>
      </c>
      <c r="J232" s="254">
        <f t="shared" si="9"/>
        <v>9.8772685019898609E-3</v>
      </c>
    </row>
    <row r="233" spans="3:18" x14ac:dyDescent="0.35">
      <c r="C233" s="253" t="s">
        <v>8</v>
      </c>
      <c r="D233" s="254">
        <v>0.01</v>
      </c>
      <c r="I233" s="253" t="s">
        <v>8</v>
      </c>
      <c r="J233" s="254">
        <f t="shared" si="9"/>
        <v>8.513844727429748E-3</v>
      </c>
    </row>
    <row r="234" spans="3:18" x14ac:dyDescent="0.35">
      <c r="C234" s="253" t="s">
        <v>9</v>
      </c>
      <c r="D234" s="254">
        <v>0.01</v>
      </c>
      <c r="I234" s="253" t="s">
        <v>9</v>
      </c>
      <c r="J234" s="254">
        <f t="shared" si="9"/>
        <v>9.551918984346236E-3</v>
      </c>
    </row>
    <row r="235" spans="3:18" x14ac:dyDescent="0.35">
      <c r="C235" s="253" t="s">
        <v>10</v>
      </c>
      <c r="D235" s="254">
        <v>0.01</v>
      </c>
      <c r="I235" s="253" t="s">
        <v>10</v>
      </c>
      <c r="J235" s="254">
        <f t="shared" si="9"/>
        <v>2.6138181028518365E-2</v>
      </c>
    </row>
    <row r="236" spans="3:18" x14ac:dyDescent="0.35">
      <c r="C236" s="253" t="s">
        <v>13</v>
      </c>
      <c r="D236" s="254">
        <v>0.01</v>
      </c>
      <c r="I236" s="253" t="s">
        <v>13</v>
      </c>
      <c r="J236" s="254">
        <f t="shared" si="9"/>
        <v>1.7229028882917302E-2</v>
      </c>
    </row>
    <row r="237" spans="3:18" x14ac:dyDescent="0.35">
      <c r="C237" s="253" t="s">
        <v>12</v>
      </c>
      <c r="D237" s="254">
        <v>0.01</v>
      </c>
      <c r="I237" s="253" t="s">
        <v>12</v>
      </c>
      <c r="J237" s="254">
        <f t="shared" si="9"/>
        <v>9.4388114951519941E-3</v>
      </c>
    </row>
    <row r="238" spans="3:18" x14ac:dyDescent="0.35">
      <c r="C238" s="253" t="s">
        <v>11</v>
      </c>
      <c r="D238" s="254">
        <v>0.01</v>
      </c>
      <c r="I238" s="253" t="s">
        <v>11</v>
      </c>
      <c r="J238" s="254">
        <f t="shared" si="9"/>
        <v>3.2223193233765629E-2</v>
      </c>
    </row>
    <row r="239" spans="3:18" x14ac:dyDescent="0.35">
      <c r="C239" s="253" t="s">
        <v>16</v>
      </c>
      <c r="D239" s="254">
        <v>0.01</v>
      </c>
      <c r="I239" s="253" t="s">
        <v>16</v>
      </c>
      <c r="J239" s="254">
        <f t="shared" si="9"/>
        <v>3.9627445083670859E-2</v>
      </c>
    </row>
    <row r="240" spans="3:18" x14ac:dyDescent="0.35">
      <c r="C240" s="253" t="s">
        <v>15</v>
      </c>
      <c r="D240" s="254">
        <v>0.01</v>
      </c>
      <c r="I240" s="253" t="s">
        <v>15</v>
      </c>
      <c r="J240" s="254">
        <f t="shared" si="9"/>
        <v>4.8712757497602371E-2</v>
      </c>
    </row>
    <row r="241" spans="2:18" ht="18.75" thickBot="1" x14ac:dyDescent="0.4">
      <c r="C241" s="255" t="s">
        <v>17</v>
      </c>
      <c r="D241" s="256">
        <v>0.01</v>
      </c>
      <c r="I241" s="255" t="s">
        <v>17</v>
      </c>
      <c r="J241" s="256">
        <f t="shared" si="9"/>
        <v>4.5736825871262682E-2</v>
      </c>
    </row>
    <row r="242" spans="2:18" x14ac:dyDescent="0.35">
      <c r="J242" s="11"/>
    </row>
    <row r="243" spans="2:18" x14ac:dyDescent="0.35">
      <c r="J243" s="11"/>
    </row>
    <row r="244" spans="2:18" x14ac:dyDescent="0.35">
      <c r="J244" s="11"/>
    </row>
    <row r="245" spans="2:18" ht="21.75" x14ac:dyDescent="0.35">
      <c r="B245" s="17" t="s">
        <v>852</v>
      </c>
      <c r="C245" s="73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</row>
    <row r="246" spans="2:18" x14ac:dyDescent="0.35"/>
    <row r="247" spans="2:18" ht="18.75" thickBot="1" x14ac:dyDescent="0.4">
      <c r="D247" s="1047"/>
      <c r="E247" s="1047"/>
      <c r="F247" s="1047"/>
      <c r="G247" s="1047"/>
      <c r="H247" s="1047"/>
      <c r="I247" s="1047"/>
      <c r="L247" s="109"/>
    </row>
    <row r="248" spans="2:18" ht="13.9" customHeight="1" x14ac:dyDescent="0.35">
      <c r="D248" s="1042" t="s">
        <v>346</v>
      </c>
      <c r="E248" s="495" t="s">
        <v>334</v>
      </c>
      <c r="F248" s="495" t="s">
        <v>336</v>
      </c>
      <c r="G248" s="495" t="s">
        <v>339</v>
      </c>
      <c r="H248" s="495" t="s">
        <v>341</v>
      </c>
      <c r="I248" s="496" t="s">
        <v>342</v>
      </c>
      <c r="K248" s="11"/>
      <c r="L248" s="11"/>
      <c r="M248" s="11"/>
      <c r="N248" s="11"/>
      <c r="O248" s="11"/>
      <c r="P248" s="11"/>
      <c r="Q248" s="11"/>
      <c r="R248" s="11"/>
    </row>
    <row r="249" spans="2:18" ht="90" x14ac:dyDescent="0.35">
      <c r="D249" s="1043"/>
      <c r="E249" s="128" t="s">
        <v>335</v>
      </c>
      <c r="F249" s="128" t="s">
        <v>337</v>
      </c>
      <c r="G249" s="128" t="s">
        <v>340</v>
      </c>
      <c r="H249" s="128" t="s">
        <v>851</v>
      </c>
      <c r="I249" s="497" t="s">
        <v>343</v>
      </c>
    </row>
    <row r="250" spans="2:18" ht="14.65" customHeight="1" thickBot="1" x14ac:dyDescent="0.4">
      <c r="D250" s="1044"/>
      <c r="E250" s="498" t="s">
        <v>338</v>
      </c>
      <c r="F250" s="498" t="s">
        <v>338</v>
      </c>
      <c r="G250" s="498" t="s">
        <v>338</v>
      </c>
      <c r="H250" s="498" t="s">
        <v>362</v>
      </c>
      <c r="I250" s="499"/>
    </row>
    <row r="251" spans="2:18" ht="18.75" thickBot="1" x14ac:dyDescent="0.4">
      <c r="D251" s="489"/>
      <c r="E251" s="490" t="s">
        <v>344</v>
      </c>
      <c r="F251" s="490" t="s">
        <v>344</v>
      </c>
      <c r="G251" s="490" t="s">
        <v>344</v>
      </c>
      <c r="H251" s="490" t="s">
        <v>345</v>
      </c>
      <c r="I251" s="491" t="s">
        <v>345</v>
      </c>
    </row>
    <row r="252" spans="2:18" x14ac:dyDescent="0.35">
      <c r="D252" s="241" t="s">
        <v>2</v>
      </c>
      <c r="E252" s="242">
        <f>+E198*(1+$E$221-$D226-$J226)</f>
        <v>0.70597774391705148</v>
      </c>
      <c r="F252" s="242">
        <f t="shared" ref="F252:I252" si="10">+F198*(1+$E$221-$D226-$J226)</f>
        <v>0.80449582579679801</v>
      </c>
      <c r="G252" s="242">
        <f t="shared" si="10"/>
        <v>0.64610936069580005</v>
      </c>
      <c r="H252" s="243">
        <f t="shared" si="10"/>
        <v>186.59224056466937</v>
      </c>
      <c r="I252" s="244">
        <f t="shared" si="10"/>
        <v>86.81502587363002</v>
      </c>
      <c r="J252" s="56"/>
      <c r="L252" s="93"/>
      <c r="M252" s="93"/>
      <c r="N252" s="93"/>
      <c r="O252" s="93"/>
    </row>
    <row r="253" spans="2:18" x14ac:dyDescent="0.35">
      <c r="D253" s="245" t="s">
        <v>175</v>
      </c>
      <c r="E253" s="114">
        <f t="shared" ref="E253:I267" si="11">+E199*(1+$E$221-$D227-$J227)</f>
        <v>1.1051926053561048</v>
      </c>
      <c r="F253" s="114">
        <f t="shared" si="11"/>
        <v>0.94711365016957139</v>
      </c>
      <c r="G253" s="114">
        <f t="shared" si="11"/>
        <v>0.90076111584890528</v>
      </c>
      <c r="H253" s="115">
        <f t="shared" si="11"/>
        <v>356.87909828129381</v>
      </c>
      <c r="I253" s="246">
        <f t="shared" si="11"/>
        <v>94.588208424091263</v>
      </c>
      <c r="J253" s="56"/>
      <c r="K253" s="93"/>
      <c r="L253" s="93"/>
      <c r="M253" s="93"/>
      <c r="N253" s="93"/>
      <c r="O253" s="93"/>
    </row>
    <row r="254" spans="2:18" x14ac:dyDescent="0.35">
      <c r="D254" s="245" t="s">
        <v>4</v>
      </c>
      <c r="E254" s="114">
        <f t="shared" si="11"/>
        <v>1.4857126664966815</v>
      </c>
      <c r="F254" s="114">
        <f t="shared" si="11"/>
        <v>1.2732068056277346</v>
      </c>
      <c r="G254" s="114">
        <f t="shared" si="11"/>
        <v>1.2108949994948599</v>
      </c>
      <c r="H254" s="115">
        <f t="shared" si="11"/>
        <v>479.75329743867593</v>
      </c>
      <c r="I254" s="246">
        <f t="shared" si="11"/>
        <v>150.00349179066492</v>
      </c>
      <c r="J254" s="56"/>
      <c r="K254" s="93"/>
      <c r="L254" s="93"/>
      <c r="M254" s="93"/>
      <c r="N254" s="93"/>
      <c r="O254" s="93"/>
    </row>
    <row r="255" spans="2:18" x14ac:dyDescent="0.35">
      <c r="D255" s="245" t="s">
        <v>5</v>
      </c>
      <c r="E255" s="114">
        <f t="shared" si="11"/>
        <v>1.3826784848398952</v>
      </c>
      <c r="F255" s="114">
        <f t="shared" si="11"/>
        <v>1.1849099066001203</v>
      </c>
      <c r="G255" s="114">
        <f t="shared" si="11"/>
        <v>1.1269194245679524</v>
      </c>
      <c r="H255" s="115">
        <f t="shared" si="11"/>
        <v>446.48240360205176</v>
      </c>
      <c r="I255" s="246">
        <f t="shared" si="11"/>
        <v>144.32395699665526</v>
      </c>
      <c r="J255" s="56"/>
      <c r="K255" s="93"/>
      <c r="L255" s="93"/>
      <c r="M255" s="93"/>
      <c r="N255" s="93"/>
      <c r="O255" s="93"/>
    </row>
    <row r="256" spans="2:18" x14ac:dyDescent="0.35">
      <c r="D256" s="245" t="s">
        <v>6</v>
      </c>
      <c r="E256" s="114">
        <f t="shared" si="11"/>
        <v>1.5599614101180346</v>
      </c>
      <c r="F256" s="114">
        <f t="shared" si="11"/>
        <v>1.3368355326486372</v>
      </c>
      <c r="G256" s="114">
        <f t="shared" si="11"/>
        <v>1.2714096833885327</v>
      </c>
      <c r="H256" s="115">
        <f t="shared" si="11"/>
        <v>503.72905021126115</v>
      </c>
      <c r="I256" s="246">
        <f t="shared" si="11"/>
        <v>213.41902546124678</v>
      </c>
      <c r="J256" s="56"/>
      <c r="K256" s="93"/>
      <c r="L256" s="93"/>
      <c r="M256" s="93"/>
      <c r="N256" s="93"/>
      <c r="O256" s="93"/>
    </row>
    <row r="257" spans="2:22" x14ac:dyDescent="0.35">
      <c r="D257" s="245" t="s">
        <v>14</v>
      </c>
      <c r="E257" s="114">
        <f t="shared" si="11"/>
        <v>1.0748608190729239</v>
      </c>
      <c r="F257" s="114">
        <f t="shared" si="11"/>
        <v>0.87051763627772261</v>
      </c>
      <c r="G257" s="114">
        <f t="shared" si="11"/>
        <v>1.0789600584748549</v>
      </c>
      <c r="H257" s="115">
        <f t="shared" si="11"/>
        <v>363.0486332512283</v>
      </c>
      <c r="I257" s="246">
        <f t="shared" si="11"/>
        <v>120.03840648798628</v>
      </c>
      <c r="J257" s="56"/>
      <c r="K257" s="93"/>
      <c r="L257" s="93"/>
      <c r="M257" s="93"/>
      <c r="N257" s="93"/>
      <c r="O257" s="93"/>
    </row>
    <row r="258" spans="2:22" x14ac:dyDescent="0.35">
      <c r="D258" s="245" t="s">
        <v>7</v>
      </c>
      <c r="E258" s="114">
        <f t="shared" si="11"/>
        <v>0.78197036782734053</v>
      </c>
      <c r="F258" s="114">
        <f t="shared" si="11"/>
        <v>0.63330896815775994</v>
      </c>
      <c r="G258" s="114">
        <f t="shared" si="11"/>
        <v>0.7849525992809957</v>
      </c>
      <c r="H258" s="115">
        <f t="shared" si="11"/>
        <v>264.12096175162145</v>
      </c>
      <c r="I258" s="246">
        <f t="shared" si="11"/>
        <v>55.807864166980622</v>
      </c>
      <c r="J258" s="56"/>
      <c r="K258" s="93"/>
      <c r="L258" s="93"/>
      <c r="M258" s="93"/>
      <c r="N258" s="93"/>
      <c r="O258" s="93"/>
    </row>
    <row r="259" spans="2:22" x14ac:dyDescent="0.35">
      <c r="D259" s="245" t="s">
        <v>8</v>
      </c>
      <c r="E259" s="114">
        <f t="shared" si="11"/>
        <v>1.5844189786383354</v>
      </c>
      <c r="F259" s="114">
        <f t="shared" si="11"/>
        <v>1.3577948630705694</v>
      </c>
      <c r="G259" s="114">
        <f t="shared" si="11"/>
        <v>1.2913432466466745</v>
      </c>
      <c r="H259" s="115">
        <f t="shared" si="11"/>
        <v>511.62667362764785</v>
      </c>
      <c r="I259" s="246">
        <f t="shared" si="11"/>
        <v>154.70042322426497</v>
      </c>
      <c r="J259" s="56"/>
      <c r="K259" s="93"/>
      <c r="L259" s="93"/>
      <c r="M259" s="93"/>
      <c r="N259" s="93"/>
      <c r="O259" s="93"/>
    </row>
    <row r="260" spans="2:22" x14ac:dyDescent="0.35">
      <c r="D260" s="245" t="s">
        <v>9</v>
      </c>
      <c r="E260" s="114">
        <f t="shared" si="11"/>
        <v>0.86818501662709735</v>
      </c>
      <c r="F260" s="114">
        <f t="shared" si="11"/>
        <v>0.68603580804803477</v>
      </c>
      <c r="G260" s="114">
        <f t="shared" si="11"/>
        <v>0.74733649009368941</v>
      </c>
      <c r="H260" s="115">
        <f t="shared" si="11"/>
        <v>205.34235419652629</v>
      </c>
      <c r="I260" s="246">
        <f t="shared" si="11"/>
        <v>87.586572644990127</v>
      </c>
      <c r="J260" s="56"/>
      <c r="K260" s="93"/>
      <c r="L260" s="93"/>
      <c r="M260" s="93"/>
      <c r="N260" s="93"/>
      <c r="O260" s="93"/>
    </row>
    <row r="261" spans="2:22" x14ac:dyDescent="0.35">
      <c r="D261" s="245" t="s">
        <v>10</v>
      </c>
      <c r="E261" s="114">
        <f t="shared" si="11"/>
        <v>1.3020639476337392</v>
      </c>
      <c r="F261" s="114">
        <f t="shared" si="11"/>
        <v>1.1532241886624213</v>
      </c>
      <c r="G261" s="114">
        <f t="shared" si="11"/>
        <v>1.2309913198979734</v>
      </c>
      <c r="H261" s="115">
        <f t="shared" si="11"/>
        <v>331.44865721818138</v>
      </c>
      <c r="I261" s="246">
        <f t="shared" si="11"/>
        <v>70.495806584526022</v>
      </c>
      <c r="J261" s="56"/>
      <c r="K261" s="93"/>
      <c r="L261" s="93"/>
      <c r="M261" s="93"/>
      <c r="N261" s="93"/>
      <c r="O261" s="93"/>
    </row>
    <row r="262" spans="2:22" x14ac:dyDescent="0.35">
      <c r="D262" s="245" t="s">
        <v>13</v>
      </c>
      <c r="E262" s="114">
        <f t="shared" si="11"/>
        <v>1.5089577338892812</v>
      </c>
      <c r="F262" s="114">
        <f t="shared" si="11"/>
        <v>1.2931270625313256</v>
      </c>
      <c r="G262" s="114">
        <f t="shared" si="11"/>
        <v>1.2298403423618574</v>
      </c>
      <c r="H262" s="115">
        <f t="shared" si="11"/>
        <v>487.25939063035611</v>
      </c>
      <c r="I262" s="246">
        <f t="shared" si="11"/>
        <v>195.5092205222993</v>
      </c>
      <c r="J262" s="56"/>
      <c r="K262" s="93"/>
      <c r="L262" s="93"/>
      <c r="M262" s="93"/>
      <c r="N262" s="93"/>
      <c r="O262" s="93"/>
    </row>
    <row r="263" spans="2:22" x14ac:dyDescent="0.35">
      <c r="D263" s="245" t="s">
        <v>12</v>
      </c>
      <c r="E263" s="114">
        <f t="shared" si="11"/>
        <v>0.98574038077949588</v>
      </c>
      <c r="F263" s="114">
        <f t="shared" si="11"/>
        <v>0.81601436143053796</v>
      </c>
      <c r="G263" s="114">
        <f t="shared" si="11"/>
        <v>0.94796185486173079</v>
      </c>
      <c r="H263" s="115">
        <f t="shared" si="11"/>
        <v>285.82158417424802</v>
      </c>
      <c r="I263" s="246">
        <f t="shared" si="11"/>
        <v>87.616949745774832</v>
      </c>
      <c r="J263" s="56"/>
      <c r="K263" s="93"/>
      <c r="L263" s="93"/>
      <c r="M263" s="93"/>
      <c r="N263" s="93"/>
      <c r="O263" s="93"/>
    </row>
    <row r="264" spans="2:22" x14ac:dyDescent="0.35">
      <c r="D264" s="245" t="s">
        <v>11</v>
      </c>
      <c r="E264" s="114">
        <f t="shared" si="11"/>
        <v>1.3169062161663365</v>
      </c>
      <c r="F264" s="114">
        <f t="shared" si="11"/>
        <v>1.1285452393362849</v>
      </c>
      <c r="G264" s="114">
        <f t="shared" si="11"/>
        <v>1.0733132912702914</v>
      </c>
      <c r="H264" s="115">
        <f t="shared" si="11"/>
        <v>425.24379974026471</v>
      </c>
      <c r="I264" s="246">
        <f t="shared" si="11"/>
        <v>136.64077554453982</v>
      </c>
      <c r="J264" s="56"/>
      <c r="K264" s="93"/>
      <c r="L264" s="93"/>
      <c r="M264" s="93"/>
      <c r="N264" s="93"/>
      <c r="O264" s="93"/>
    </row>
    <row r="265" spans="2:22" x14ac:dyDescent="0.35">
      <c r="D265" s="245" t="s">
        <v>16</v>
      </c>
      <c r="E265" s="114">
        <f t="shared" si="11"/>
        <v>0.7329068808556376</v>
      </c>
      <c r="F265" s="114">
        <f t="shared" si="11"/>
        <v>0.62807704991648672</v>
      </c>
      <c r="G265" s="114">
        <f t="shared" si="11"/>
        <v>0.59733843369332873</v>
      </c>
      <c r="H265" s="115">
        <f t="shared" si="11"/>
        <v>236.66385885710704</v>
      </c>
      <c r="I265" s="246">
        <f t="shared" si="11"/>
        <v>59.185210211560779</v>
      </c>
      <c r="J265" s="56"/>
      <c r="K265" s="93"/>
      <c r="L265" s="93"/>
      <c r="M265" s="93"/>
      <c r="N265" s="93"/>
      <c r="O265" s="93"/>
    </row>
    <row r="266" spans="2:22" x14ac:dyDescent="0.35">
      <c r="D266" s="245" t="s">
        <v>15</v>
      </c>
      <c r="E266" s="114">
        <f t="shared" si="11"/>
        <v>0.94495883366488931</v>
      </c>
      <c r="F266" s="114">
        <f t="shared" si="11"/>
        <v>0.80979858702905538</v>
      </c>
      <c r="G266" s="114">
        <f t="shared" si="11"/>
        <v>0.77016636676555195</v>
      </c>
      <c r="H266" s="115">
        <f t="shared" si="11"/>
        <v>305.13781474551922</v>
      </c>
      <c r="I266" s="246">
        <f t="shared" si="11"/>
        <v>84.475857721235371</v>
      </c>
      <c r="J266" s="56"/>
      <c r="K266" s="93"/>
      <c r="L266" s="93"/>
      <c r="M266" s="93"/>
      <c r="N266" s="93"/>
      <c r="O266" s="93"/>
    </row>
    <row r="267" spans="2:22" ht="18.75" thickBot="1" x14ac:dyDescent="0.4">
      <c r="D267" s="247" t="s">
        <v>17</v>
      </c>
      <c r="E267" s="248">
        <f t="shared" si="11"/>
        <v>0.91086370239720138</v>
      </c>
      <c r="F267" s="248">
        <f t="shared" si="11"/>
        <v>0.78058018285999631</v>
      </c>
      <c r="G267" s="248">
        <f t="shared" si="11"/>
        <v>0.74237793573836308</v>
      </c>
      <c r="H267" s="249">
        <f t="shared" si="11"/>
        <v>294.12811413439886</v>
      </c>
      <c r="I267" s="250">
        <f t="shared" si="11"/>
        <v>65.97192343576441</v>
      </c>
      <c r="J267" s="56"/>
      <c r="K267" s="93"/>
      <c r="L267" s="93"/>
      <c r="M267" s="93"/>
      <c r="N267" s="93"/>
      <c r="O267" s="93"/>
    </row>
    <row r="268" spans="2:22" x14ac:dyDescent="0.35"/>
    <row r="269" spans="2:22" s="702" customFormat="1" ht="21.75" x14ac:dyDescent="0.4">
      <c r="B269" s="17" t="s">
        <v>599</v>
      </c>
      <c r="C269" s="17"/>
      <c r="D269" s="697"/>
      <c r="E269" s="697"/>
      <c r="F269" s="697"/>
      <c r="G269" s="697"/>
      <c r="H269" s="697"/>
      <c r="I269" s="697"/>
      <c r="J269" s="697"/>
      <c r="K269" s="697"/>
      <c r="L269" s="697"/>
      <c r="M269" s="697"/>
      <c r="N269" s="697"/>
      <c r="O269" s="697"/>
      <c r="P269" s="697"/>
      <c r="Q269" s="697"/>
      <c r="R269" s="697"/>
      <c r="S269" s="697"/>
      <c r="T269" s="697"/>
      <c r="U269" s="697"/>
      <c r="V269" s="697"/>
    </row>
    <row r="270" spans="2:22" x14ac:dyDescent="0.35"/>
    <row r="271" spans="2:22" x14ac:dyDescent="0.35">
      <c r="B271" s="73" t="s">
        <v>506</v>
      </c>
      <c r="C271" s="73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</row>
    <row r="272" spans="2:22" ht="18.75" thickBot="1" x14ac:dyDescent="0.4"/>
    <row r="273" spans="2:13" ht="18.75" thickBot="1" x14ac:dyDescent="0.4">
      <c r="B273" s="1045" t="s">
        <v>333</v>
      </c>
      <c r="C273" s="1046"/>
      <c r="D273" s="1046"/>
      <c r="E273" s="493" t="str">
        <f>'3.2 Factores de Ajuste NB'!G5</f>
        <v>Octubre 2019</v>
      </c>
    </row>
    <row r="274" spans="2:13" ht="18.75" thickBot="1" x14ac:dyDescent="0.4">
      <c r="B274" s="703"/>
      <c r="C274" s="703"/>
      <c r="D274" s="703"/>
    </row>
    <row r="275" spans="2:13" ht="18.75" thickBot="1" x14ac:dyDescent="0.4">
      <c r="B275" s="1045" t="s">
        <v>331</v>
      </c>
      <c r="C275" s="1046"/>
      <c r="D275" s="1046"/>
      <c r="E275" s="494">
        <f>'3.2 Factores de Ajuste NB'!E8</f>
        <v>2.3564853643643392E-2</v>
      </c>
    </row>
    <row r="276" spans="2:13" x14ac:dyDescent="0.35"/>
    <row r="277" spans="2:13" x14ac:dyDescent="0.35">
      <c r="B277" s="73" t="s">
        <v>330</v>
      </c>
      <c r="C277" s="73"/>
      <c r="D277" s="101"/>
      <c r="E277" s="101"/>
      <c r="F277" s="101"/>
      <c r="G277" s="101"/>
      <c r="I277" s="73" t="s">
        <v>332</v>
      </c>
      <c r="J277" s="101"/>
      <c r="K277" s="101"/>
    </row>
    <row r="278" spans="2:13" ht="18.75" thickBot="1" x14ac:dyDescent="0.4"/>
    <row r="279" spans="2:13" s="8" customFormat="1" ht="54.75" thickBot="1" x14ac:dyDescent="0.4">
      <c r="C279" s="659" t="s">
        <v>1</v>
      </c>
      <c r="D279" s="685" t="s">
        <v>330</v>
      </c>
      <c r="I279" s="659" t="s">
        <v>1</v>
      </c>
      <c r="J279" s="685" t="s">
        <v>359</v>
      </c>
    </row>
    <row r="280" spans="2:13" x14ac:dyDescent="0.35">
      <c r="C280" s="251" t="s">
        <v>2</v>
      </c>
      <c r="D280" s="252">
        <v>0.01</v>
      </c>
      <c r="I280" s="251" t="s">
        <v>2</v>
      </c>
      <c r="J280" s="252">
        <v>0</v>
      </c>
      <c r="L280" s="122"/>
      <c r="M280" s="121"/>
    </row>
    <row r="281" spans="2:13" x14ac:dyDescent="0.35">
      <c r="C281" s="253" t="s">
        <v>175</v>
      </c>
      <c r="D281" s="254">
        <v>0.01</v>
      </c>
      <c r="I281" s="253" t="s">
        <v>175</v>
      </c>
      <c r="J281" s="254">
        <v>0</v>
      </c>
      <c r="L281" s="122"/>
      <c r="M281" s="121"/>
    </row>
    <row r="282" spans="2:13" x14ac:dyDescent="0.35">
      <c r="C282" s="253" t="s">
        <v>4</v>
      </c>
      <c r="D282" s="254">
        <v>0.01</v>
      </c>
      <c r="I282" s="253" t="s">
        <v>4</v>
      </c>
      <c r="J282" s="254">
        <v>0</v>
      </c>
      <c r="L282" s="122"/>
      <c r="M282" s="121"/>
    </row>
    <row r="283" spans="2:13" x14ac:dyDescent="0.35">
      <c r="C283" s="253" t="s">
        <v>5</v>
      </c>
      <c r="D283" s="254">
        <v>0.01</v>
      </c>
      <c r="I283" s="253" t="s">
        <v>5</v>
      </c>
      <c r="J283" s="254">
        <v>0</v>
      </c>
      <c r="L283" s="122"/>
      <c r="M283" s="121"/>
    </row>
    <row r="284" spans="2:13" x14ac:dyDescent="0.35">
      <c r="C284" s="253" t="s">
        <v>6</v>
      </c>
      <c r="D284" s="254">
        <v>0.01</v>
      </c>
      <c r="I284" s="253" t="s">
        <v>6</v>
      </c>
      <c r="J284" s="254">
        <v>0</v>
      </c>
      <c r="L284" s="122"/>
      <c r="M284" s="121"/>
    </row>
    <row r="285" spans="2:13" x14ac:dyDescent="0.35">
      <c r="C285" s="253" t="s">
        <v>14</v>
      </c>
      <c r="D285" s="254">
        <v>0.01</v>
      </c>
      <c r="I285" s="253" t="s">
        <v>14</v>
      </c>
      <c r="J285" s="254">
        <v>0</v>
      </c>
      <c r="L285" s="122"/>
      <c r="M285" s="121"/>
    </row>
    <row r="286" spans="2:13" x14ac:dyDescent="0.35">
      <c r="C286" s="253" t="s">
        <v>7</v>
      </c>
      <c r="D286" s="254">
        <v>0.01</v>
      </c>
      <c r="I286" s="253" t="s">
        <v>7</v>
      </c>
      <c r="J286" s="254">
        <v>0</v>
      </c>
      <c r="L286" s="122"/>
      <c r="M286" s="121"/>
    </row>
    <row r="287" spans="2:13" x14ac:dyDescent="0.35">
      <c r="C287" s="253" t="s">
        <v>8</v>
      </c>
      <c r="D287" s="254">
        <v>0.01</v>
      </c>
      <c r="I287" s="253" t="s">
        <v>8</v>
      </c>
      <c r="J287" s="254">
        <v>0</v>
      </c>
      <c r="L287" s="122"/>
      <c r="M287" s="121"/>
    </row>
    <row r="288" spans="2:13" x14ac:dyDescent="0.35">
      <c r="C288" s="253" t="s">
        <v>9</v>
      </c>
      <c r="D288" s="254">
        <v>0.01</v>
      </c>
      <c r="I288" s="253" t="s">
        <v>9</v>
      </c>
      <c r="J288" s="254">
        <v>0</v>
      </c>
      <c r="L288" s="122"/>
      <c r="M288" s="121"/>
    </row>
    <row r="289" spans="2:18" x14ac:dyDescent="0.35">
      <c r="C289" s="253" t="s">
        <v>10</v>
      </c>
      <c r="D289" s="254">
        <v>0.01</v>
      </c>
      <c r="I289" s="253" t="s">
        <v>10</v>
      </c>
      <c r="J289" s="254">
        <v>7.056560572660589E-4</v>
      </c>
      <c r="L289" s="122"/>
      <c r="M289" s="121"/>
    </row>
    <row r="290" spans="2:18" x14ac:dyDescent="0.35">
      <c r="C290" s="253" t="s">
        <v>13</v>
      </c>
      <c r="D290" s="254">
        <v>0.01</v>
      </c>
      <c r="I290" s="253" t="s">
        <v>13</v>
      </c>
      <c r="J290" s="254">
        <v>0</v>
      </c>
      <c r="L290" s="122"/>
      <c r="M290" s="121"/>
    </row>
    <row r="291" spans="2:18" x14ac:dyDescent="0.35">
      <c r="C291" s="253" t="s">
        <v>12</v>
      </c>
      <c r="D291" s="254">
        <v>0.01</v>
      </c>
      <c r="I291" s="253" t="s">
        <v>12</v>
      </c>
      <c r="J291" s="254">
        <v>0</v>
      </c>
      <c r="L291" s="122"/>
      <c r="M291" s="121"/>
    </row>
    <row r="292" spans="2:18" x14ac:dyDescent="0.35">
      <c r="C292" s="253" t="s">
        <v>11</v>
      </c>
      <c r="D292" s="254">
        <v>0.01</v>
      </c>
      <c r="I292" s="253" t="s">
        <v>11</v>
      </c>
      <c r="J292" s="254">
        <v>1.4847750051594569E-3</v>
      </c>
      <c r="L292" s="122"/>
      <c r="M292" s="121"/>
    </row>
    <row r="293" spans="2:18" x14ac:dyDescent="0.35">
      <c r="C293" s="253" t="s">
        <v>16</v>
      </c>
      <c r="D293" s="254">
        <v>0.01</v>
      </c>
      <c r="I293" s="253" t="s">
        <v>16</v>
      </c>
      <c r="J293" s="254">
        <v>8.8034554822631686E-3</v>
      </c>
      <c r="L293" s="122"/>
      <c r="M293" s="121"/>
    </row>
    <row r="294" spans="2:18" x14ac:dyDescent="0.35">
      <c r="C294" s="253" t="s">
        <v>15</v>
      </c>
      <c r="D294" s="254">
        <v>0.01</v>
      </c>
      <c r="I294" s="253" t="s">
        <v>15</v>
      </c>
      <c r="J294" s="254">
        <v>1.6112817183285867E-2</v>
      </c>
      <c r="L294" s="122"/>
      <c r="M294" s="121"/>
    </row>
    <row r="295" spans="2:18" ht="18.75" thickBot="1" x14ac:dyDescent="0.4">
      <c r="C295" s="255" t="s">
        <v>17</v>
      </c>
      <c r="D295" s="256">
        <v>0.01</v>
      </c>
      <c r="I295" s="255" t="s">
        <v>17</v>
      </c>
      <c r="J295" s="256">
        <v>1.2716783755657692E-2</v>
      </c>
      <c r="L295" s="122"/>
      <c r="M295" s="121"/>
    </row>
    <row r="296" spans="2:18" x14ac:dyDescent="0.35"/>
    <row r="297" spans="2:18" ht="21.75" x14ac:dyDescent="0.35">
      <c r="B297" s="17" t="s">
        <v>852</v>
      </c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</row>
    <row r="298" spans="2:18" x14ac:dyDescent="0.35"/>
    <row r="299" spans="2:18" ht="18.75" thickBot="1" x14ac:dyDescent="0.4"/>
    <row r="300" spans="2:18" ht="14.45" customHeight="1" x14ac:dyDescent="0.35">
      <c r="D300" s="1042" t="s">
        <v>346</v>
      </c>
      <c r="E300" s="495" t="s">
        <v>334</v>
      </c>
      <c r="F300" s="495" t="s">
        <v>336</v>
      </c>
      <c r="G300" s="495" t="s">
        <v>339</v>
      </c>
      <c r="H300" s="495" t="s">
        <v>341</v>
      </c>
      <c r="I300" s="496" t="s">
        <v>342</v>
      </c>
    </row>
    <row r="301" spans="2:18" ht="90" x14ac:dyDescent="0.35">
      <c r="D301" s="1043"/>
      <c r="E301" s="128" t="s">
        <v>335</v>
      </c>
      <c r="F301" s="128" t="s">
        <v>337</v>
      </c>
      <c r="G301" s="128" t="s">
        <v>340</v>
      </c>
      <c r="H301" s="128" t="s">
        <v>556</v>
      </c>
      <c r="I301" s="497" t="s">
        <v>343</v>
      </c>
    </row>
    <row r="302" spans="2:18" ht="14.45" customHeight="1" thickBot="1" x14ac:dyDescent="0.4">
      <c r="D302" s="1044"/>
      <c r="E302" s="498" t="s">
        <v>338</v>
      </c>
      <c r="F302" s="498" t="s">
        <v>338</v>
      </c>
      <c r="G302" s="498" t="s">
        <v>338</v>
      </c>
      <c r="H302" s="498" t="s">
        <v>362</v>
      </c>
      <c r="I302" s="499"/>
    </row>
    <row r="303" spans="2:18" ht="18.75" thickBot="1" x14ac:dyDescent="0.4">
      <c r="D303" s="489"/>
      <c r="E303" s="490" t="s">
        <v>344</v>
      </c>
      <c r="F303" s="490" t="s">
        <v>344</v>
      </c>
      <c r="G303" s="490" t="s">
        <v>344</v>
      </c>
      <c r="H303" s="490" t="s">
        <v>345</v>
      </c>
      <c r="I303" s="491" t="s">
        <v>345</v>
      </c>
    </row>
    <row r="304" spans="2:18" x14ac:dyDescent="0.35">
      <c r="D304" s="241" t="s">
        <v>2</v>
      </c>
      <c r="E304" s="242">
        <f>+E252*(1+$E$275-$D280-$J280)</f>
        <v>0.71555422868895591</v>
      </c>
      <c r="F304" s="242">
        <f t="shared" ref="E304:I313" si="12">+F252*(1+$E$275-$D280-$J280)</f>
        <v>0.81540869393065363</v>
      </c>
      <c r="G304" s="242">
        <f t="shared" si="12"/>
        <v>0.65487373961142659</v>
      </c>
      <c r="H304" s="243">
        <f t="shared" si="12"/>
        <v>189.12333699896863</v>
      </c>
      <c r="I304" s="244">
        <f t="shared" si="12"/>
        <v>87.992658993674937</v>
      </c>
    </row>
    <row r="305" spans="4:9" x14ac:dyDescent="0.35">
      <c r="D305" s="245" t="s">
        <v>175</v>
      </c>
      <c r="E305" s="114">
        <f t="shared" si="12"/>
        <v>1.1201843812957972</v>
      </c>
      <c r="F305" s="114">
        <f t="shared" si="12"/>
        <v>0.9599611082180185</v>
      </c>
      <c r="G305" s="114">
        <f t="shared" si="12"/>
        <v>0.91297980855328065</v>
      </c>
      <c r="H305" s="115">
        <f t="shared" si="12"/>
        <v>361.72011101795499</v>
      </c>
      <c r="I305" s="246">
        <f t="shared" si="12"/>
        <v>95.87128362777851</v>
      </c>
    </row>
    <row r="306" spans="4:9" x14ac:dyDescent="0.35">
      <c r="D306" s="245" t="s">
        <v>4</v>
      </c>
      <c r="E306" s="114">
        <f t="shared" si="12"/>
        <v>1.5058661413742163</v>
      </c>
      <c r="F306" s="114">
        <f t="shared" si="12"/>
        <v>1.2904776696041655</v>
      </c>
      <c r="G306" s="114">
        <f t="shared" si="12"/>
        <v>1.2273206129408274</v>
      </c>
      <c r="H306" s="115">
        <f t="shared" si="12"/>
        <v>486.26108070348693</v>
      </c>
      <c r="I306" s="246">
        <f t="shared" si="12"/>
        <v>152.03826720284076</v>
      </c>
    </row>
    <row r="307" spans="4:9" x14ac:dyDescent="0.35">
      <c r="D307" s="245" t="s">
        <v>5</v>
      </c>
      <c r="E307" s="114">
        <f t="shared" si="12"/>
        <v>1.401434316122963</v>
      </c>
      <c r="F307" s="114">
        <f t="shared" si="12"/>
        <v>1.2009830360640541</v>
      </c>
      <c r="G307" s="114">
        <f t="shared" si="12"/>
        <v>1.1422059216303955</v>
      </c>
      <c r="H307" s="115">
        <f t="shared" si="12"/>
        <v>452.53887206137574</v>
      </c>
      <c r="I307" s="246">
        <f t="shared" si="12"/>
        <v>146.28169035058639</v>
      </c>
    </row>
    <row r="308" spans="4:9" x14ac:dyDescent="0.35">
      <c r="D308" s="245" t="s">
        <v>6</v>
      </c>
      <c r="E308" s="114">
        <f t="shared" si="12"/>
        <v>1.5811220583360175</v>
      </c>
      <c r="F308" s="114">
        <f t="shared" si="12"/>
        <v>1.354969510994638</v>
      </c>
      <c r="G308" s="114">
        <f t="shared" si="12"/>
        <v>1.2886561696648091</v>
      </c>
      <c r="H308" s="115">
        <f t="shared" si="12"/>
        <v>510.56206105342847</v>
      </c>
      <c r="I308" s="246">
        <f t="shared" si="12"/>
        <v>216.31402330639762</v>
      </c>
    </row>
    <row r="309" spans="4:9" x14ac:dyDescent="0.35">
      <c r="D309" s="245" t="s">
        <v>14</v>
      </c>
      <c r="E309" s="114">
        <f t="shared" si="12"/>
        <v>1.0894411487709348</v>
      </c>
      <c r="F309" s="114">
        <f t="shared" si="12"/>
        <v>0.88232608060804041</v>
      </c>
      <c r="G309" s="114">
        <f t="shared" si="12"/>
        <v>1.0935959937554032</v>
      </c>
      <c r="H309" s="115">
        <f t="shared" si="12"/>
        <v>367.97333482680602</v>
      </c>
      <c r="I309" s="246">
        <f t="shared" si="12"/>
        <v>121.66670990361199</v>
      </c>
    </row>
    <row r="310" spans="4:9" x14ac:dyDescent="0.35">
      <c r="D310" s="245" t="s">
        <v>7</v>
      </c>
      <c r="E310" s="114">
        <f t="shared" si="12"/>
        <v>0.79257768142058449</v>
      </c>
      <c r="F310" s="114">
        <f t="shared" si="12"/>
        <v>0.64189971162202686</v>
      </c>
      <c r="G310" s="114">
        <f t="shared" si="12"/>
        <v>0.79560036640743992</v>
      </c>
      <c r="H310" s="115">
        <f t="shared" si="12"/>
        <v>267.70372394200052</v>
      </c>
      <c r="I310" s="246">
        <f t="shared" si="12"/>
        <v>56.564889676570047</v>
      </c>
    </row>
    <row r="311" spans="4:9" x14ac:dyDescent="0.35">
      <c r="D311" s="245" t="s">
        <v>8</v>
      </c>
      <c r="E311" s="114">
        <f t="shared" si="12"/>
        <v>1.6059113901937754</v>
      </c>
      <c r="F311" s="114">
        <f t="shared" si="12"/>
        <v>1.3762131516662126</v>
      </c>
      <c r="G311" s="114">
        <f t="shared" si="12"/>
        <v>1.3088601287911441</v>
      </c>
      <c r="H311" s="115">
        <f t="shared" si="12"/>
        <v>518.56681457559102</v>
      </c>
      <c r="I311" s="246">
        <f t="shared" si="12"/>
        <v>156.79891182391182</v>
      </c>
    </row>
    <row r="312" spans="4:9" x14ac:dyDescent="0.35">
      <c r="D312" s="245" t="s">
        <v>9</v>
      </c>
      <c r="E312" s="114">
        <f t="shared" si="12"/>
        <v>0.87996181931324813</v>
      </c>
      <c r="F312" s="114">
        <f t="shared" si="12"/>
        <v>0.69534178337850505</v>
      </c>
      <c r="G312" s="114">
        <f t="shared" si="12"/>
        <v>0.75747400020436451</v>
      </c>
      <c r="H312" s="115">
        <f t="shared" si="12"/>
        <v>208.12779317804336</v>
      </c>
      <c r="I312" s="246">
        <f t="shared" si="12"/>
        <v>88.774671684067769</v>
      </c>
    </row>
    <row r="313" spans="4:9" x14ac:dyDescent="0.35">
      <c r="D313" s="245" t="s">
        <v>10</v>
      </c>
      <c r="E313" s="114">
        <f t="shared" si="12"/>
        <v>1.31880744520646</v>
      </c>
      <c r="F313" s="114">
        <f t="shared" si="12"/>
        <v>1.1680537263658211</v>
      </c>
      <c r="G313" s="114">
        <f t="shared" si="12"/>
        <v>1.246820880507657</v>
      </c>
      <c r="H313" s="115">
        <f t="shared" si="12"/>
        <v>335.71082099108946</v>
      </c>
      <c r="I313" s="246">
        <f t="shared" si="12"/>
        <v>71.402326090407485</v>
      </c>
    </row>
    <row r="314" spans="4:9" x14ac:dyDescent="0.35">
      <c r="D314" s="245" t="s">
        <v>13</v>
      </c>
      <c r="E314" s="114">
        <f t="shared" ref="E314:I319" si="13">+E262*(1+$E$275-$D290-$J290)</f>
        <v>1.5294265247039331</v>
      </c>
      <c r="F314" s="114">
        <f t="shared" si="13"/>
        <v>1.3106681418771977</v>
      </c>
      <c r="G314" s="114">
        <f t="shared" si="13"/>
        <v>1.2465229466110443</v>
      </c>
      <c r="H314" s="115">
        <f t="shared" si="13"/>
        <v>493.86899295074778</v>
      </c>
      <c r="I314" s="246">
        <f t="shared" si="13"/>
        <v>198.1612744846671</v>
      </c>
    </row>
    <row r="315" spans="4:9" x14ac:dyDescent="0.35">
      <c r="D315" s="245" t="s">
        <v>12</v>
      </c>
      <c r="E315" s="114">
        <f t="shared" si="13"/>
        <v>0.99911180477539907</v>
      </c>
      <c r="F315" s="114">
        <f t="shared" si="13"/>
        <v>0.82708347681445438</v>
      </c>
      <c r="G315" s="114">
        <f t="shared" si="13"/>
        <v>0.96082081868268698</v>
      </c>
      <c r="H315" s="115">
        <f t="shared" si="13"/>
        <v>289.698712131766</v>
      </c>
      <c r="I315" s="246">
        <f t="shared" si="13"/>
        <v>88.805460845778725</v>
      </c>
    </row>
    <row r="316" spans="4:9" x14ac:dyDescent="0.35">
      <c r="D316" s="245" t="s">
        <v>11</v>
      </c>
      <c r="E316" s="114">
        <f t="shared" si="13"/>
        <v>1.3328145468171344</v>
      </c>
      <c r="F316" s="114">
        <f t="shared" si="13"/>
        <v>1.142178154574554</v>
      </c>
      <c r="G316" s="114">
        <f t="shared" si="13"/>
        <v>1.0862790002325666</v>
      </c>
      <c r="H316" s="115">
        <f t="shared" si="13"/>
        <v>430.38077828165484</v>
      </c>
      <c r="I316" s="246">
        <f t="shared" si="13"/>
        <v>138.2914068583413</v>
      </c>
    </row>
    <row r="317" spans="4:9" x14ac:dyDescent="0.35">
      <c r="D317" s="245" t="s">
        <v>16</v>
      </c>
      <c r="E317" s="114">
        <f t="shared" si="13"/>
        <v>0.73639654233060658</v>
      </c>
      <c r="F317" s="114">
        <f t="shared" si="13"/>
        <v>0.63106757482716425</v>
      </c>
      <c r="G317" s="114">
        <f t="shared" si="13"/>
        <v>0.60018259981323796</v>
      </c>
      <c r="H317" s="115">
        <f t="shared" si="13"/>
        <v>237.79070971953445</v>
      </c>
      <c r="I317" s="246">
        <f t="shared" si="13"/>
        <v>59.467014562643016</v>
      </c>
    </row>
    <row r="318" spans="4:9" x14ac:dyDescent="0.35">
      <c r="D318" s="245" t="s">
        <v>15</v>
      </c>
      <c r="E318" s="114">
        <f t="shared" si="13"/>
        <v>0.94255111301024819</v>
      </c>
      <c r="F318" s="114">
        <f t="shared" si="13"/>
        <v>0.80773524975485145</v>
      </c>
      <c r="G318" s="114">
        <f t="shared" si="13"/>
        <v>0.76820401094357449</v>
      </c>
      <c r="H318" s="115">
        <f t="shared" si="13"/>
        <v>304.36033471898151</v>
      </c>
      <c r="I318" s="246">
        <f t="shared" si="13"/>
        <v>84.260616315781647</v>
      </c>
    </row>
    <row r="319" spans="4:9" ht="18.75" thickBot="1" x14ac:dyDescent="0.4">
      <c r="D319" s="247" t="s">
        <v>17</v>
      </c>
      <c r="E319" s="248">
        <f t="shared" si="13"/>
        <v>0.91163617847526368</v>
      </c>
      <c r="F319" s="248">
        <f t="shared" si="13"/>
        <v>0.78124216940823832</v>
      </c>
      <c r="G319" s="248">
        <f t="shared" si="13"/>
        <v>0.74300752411116788</v>
      </c>
      <c r="H319" s="249">
        <f t="shared" si="13"/>
        <v>294.37755533120628</v>
      </c>
      <c r="I319" s="250">
        <f t="shared" si="13"/>
        <v>66.027872237482782</v>
      </c>
    </row>
    <row r="320" spans="4:9" x14ac:dyDescent="0.35"/>
    <row r="321" spans="3:21" x14ac:dyDescent="0.35"/>
    <row r="322" spans="3:21" hidden="1" x14ac:dyDescent="0.35">
      <c r="C322" s="122"/>
      <c r="D322" s="122"/>
      <c r="E322" s="122"/>
      <c r="F322" s="122"/>
      <c r="G322" s="122"/>
      <c r="H322" s="122"/>
      <c r="P322" s="104"/>
      <c r="Q322" s="104"/>
      <c r="R322" s="104"/>
      <c r="S322" s="104"/>
      <c r="T322" s="104"/>
      <c r="U322" s="104"/>
    </row>
    <row r="323" spans="3:21" hidden="1" x14ac:dyDescent="0.35">
      <c r="C323" s="122"/>
      <c r="D323" s="122"/>
      <c r="E323" s="122"/>
      <c r="F323" s="122"/>
      <c r="G323" s="122"/>
      <c r="H323" s="122"/>
      <c r="P323" s="104"/>
      <c r="Q323" s="104"/>
      <c r="R323" s="104"/>
      <c r="S323" s="104"/>
      <c r="T323" s="104"/>
    </row>
    <row r="324" spans="3:21" hidden="1" x14ac:dyDescent="0.35">
      <c r="C324" s="122"/>
      <c r="D324" s="122"/>
      <c r="E324" s="122"/>
      <c r="F324" s="122"/>
      <c r="G324" s="122"/>
      <c r="H324" s="122"/>
      <c r="P324" s="104"/>
      <c r="Q324" s="104"/>
      <c r="R324" s="104"/>
      <c r="S324" s="104"/>
      <c r="T324" s="104"/>
    </row>
    <row r="325" spans="3:21" hidden="1" x14ac:dyDescent="0.35">
      <c r="C325" s="122"/>
      <c r="D325" s="122"/>
      <c r="E325" s="122"/>
      <c r="F325" s="122"/>
      <c r="G325" s="122"/>
      <c r="H325" s="122"/>
      <c r="P325" s="104"/>
      <c r="Q325" s="104"/>
      <c r="R325" s="104"/>
      <c r="S325" s="104"/>
      <c r="T325" s="104"/>
    </row>
    <row r="326" spans="3:21" hidden="1" x14ac:dyDescent="0.35">
      <c r="C326" s="122"/>
      <c r="D326" s="122"/>
      <c r="E326" s="122"/>
      <c r="F326" s="122"/>
      <c r="G326" s="122"/>
      <c r="H326" s="122"/>
      <c r="P326" s="104"/>
      <c r="Q326" s="104"/>
      <c r="R326" s="104"/>
      <c r="S326" s="104"/>
      <c r="T326" s="104"/>
    </row>
    <row r="327" spans="3:21" hidden="1" x14ac:dyDescent="0.35">
      <c r="C327" s="122"/>
      <c r="D327" s="122"/>
      <c r="E327" s="122"/>
      <c r="F327" s="122"/>
      <c r="G327" s="122"/>
      <c r="H327" s="122"/>
      <c r="P327" s="104"/>
      <c r="Q327" s="104"/>
      <c r="R327" s="104"/>
      <c r="S327" s="104"/>
      <c r="T327" s="104"/>
    </row>
    <row r="328" spans="3:21" hidden="1" x14ac:dyDescent="0.35">
      <c r="C328" s="122"/>
      <c r="D328" s="122"/>
      <c r="E328" s="122"/>
      <c r="F328" s="122"/>
      <c r="G328" s="122"/>
      <c r="H328" s="122"/>
      <c r="P328" s="104"/>
      <c r="Q328" s="104"/>
      <c r="R328" s="104"/>
      <c r="S328" s="104"/>
      <c r="T328" s="104"/>
    </row>
    <row r="329" spans="3:21" hidden="1" x14ac:dyDescent="0.35">
      <c r="C329" s="122"/>
      <c r="D329" s="122"/>
      <c r="E329" s="122"/>
      <c r="F329" s="122"/>
      <c r="G329" s="122"/>
      <c r="H329" s="122"/>
      <c r="P329" s="104"/>
      <c r="Q329" s="104"/>
      <c r="R329" s="104"/>
      <c r="S329" s="104"/>
      <c r="T329" s="104"/>
    </row>
    <row r="330" spans="3:21" hidden="1" x14ac:dyDescent="0.35">
      <c r="C330" s="122"/>
      <c r="D330" s="122"/>
      <c r="E330" s="122"/>
      <c r="F330" s="122"/>
      <c r="G330" s="122"/>
      <c r="H330" s="122"/>
      <c r="P330" s="104"/>
      <c r="Q330" s="104"/>
      <c r="R330" s="104"/>
      <c r="S330" s="104"/>
      <c r="T330" s="104"/>
    </row>
    <row r="331" spans="3:21" hidden="1" x14ac:dyDescent="0.35">
      <c r="C331" s="122"/>
      <c r="D331" s="122"/>
      <c r="E331" s="122"/>
      <c r="F331" s="122"/>
      <c r="G331" s="122"/>
      <c r="H331" s="122"/>
      <c r="P331" s="104"/>
      <c r="Q331" s="104"/>
      <c r="R331" s="104"/>
      <c r="S331" s="104"/>
      <c r="T331" s="104"/>
    </row>
    <row r="332" spans="3:21" hidden="1" x14ac:dyDescent="0.35">
      <c r="C332" s="122"/>
      <c r="D332" s="122"/>
      <c r="E332" s="122"/>
      <c r="F332" s="122"/>
      <c r="G332" s="122"/>
      <c r="H332" s="122"/>
      <c r="P332" s="104"/>
      <c r="Q332" s="104"/>
      <c r="R332" s="104"/>
      <c r="S332" s="104"/>
      <c r="T332" s="104"/>
    </row>
    <row r="333" spans="3:21" hidden="1" x14ac:dyDescent="0.35">
      <c r="C333" s="122"/>
      <c r="D333" s="122"/>
      <c r="E333" s="122"/>
      <c r="F333" s="122"/>
      <c r="G333" s="122"/>
      <c r="H333" s="122"/>
      <c r="P333" s="104"/>
      <c r="Q333" s="104"/>
      <c r="R333" s="104"/>
      <c r="S333" s="104"/>
      <c r="T333" s="104"/>
    </row>
    <row r="334" spans="3:21" hidden="1" x14ac:dyDescent="0.35">
      <c r="C334" s="122"/>
      <c r="D334" s="122"/>
      <c r="E334" s="122"/>
      <c r="F334" s="122"/>
      <c r="G334" s="122"/>
      <c r="H334" s="122"/>
      <c r="P334" s="104"/>
      <c r="Q334" s="104"/>
      <c r="R334" s="104"/>
      <c r="S334" s="104"/>
      <c r="T334" s="104"/>
    </row>
    <row r="335" spans="3:21" hidden="1" x14ac:dyDescent="0.35">
      <c r="C335" s="122"/>
      <c r="D335" s="122"/>
      <c r="E335" s="122"/>
      <c r="F335" s="122"/>
      <c r="G335" s="122"/>
      <c r="H335" s="122"/>
      <c r="P335" s="104"/>
      <c r="Q335" s="104"/>
      <c r="R335" s="104"/>
      <c r="S335" s="104"/>
      <c r="T335" s="104"/>
    </row>
    <row r="336" spans="3:21" hidden="1" x14ac:dyDescent="0.35">
      <c r="C336" s="122"/>
      <c r="D336" s="122"/>
      <c r="E336" s="122"/>
      <c r="F336" s="122"/>
      <c r="G336" s="122"/>
      <c r="H336" s="122"/>
      <c r="P336" s="104"/>
      <c r="Q336" s="104"/>
      <c r="R336" s="104"/>
      <c r="S336" s="104"/>
      <c r="T336" s="104"/>
    </row>
    <row r="337" spans="3:20" hidden="1" x14ac:dyDescent="0.35">
      <c r="C337" s="122"/>
      <c r="D337" s="122"/>
      <c r="E337" s="122"/>
      <c r="F337" s="122"/>
      <c r="G337" s="122"/>
      <c r="H337" s="122"/>
      <c r="P337" s="104"/>
      <c r="Q337" s="104"/>
      <c r="R337" s="104"/>
      <c r="S337" s="104"/>
      <c r="T337" s="104"/>
    </row>
    <row r="338" spans="3:20" hidden="1" x14ac:dyDescent="0.35">
      <c r="C338" s="122"/>
    </row>
  </sheetData>
  <customSheetViews>
    <customSheetView guid="{1EB9453C-0363-4D90-8555-9240052C0B12}" scale="85" showGridLines="0" topLeftCell="A109">
      <selection activeCell="P137" sqref="P137"/>
      <pageMargins left="0.7" right="0.7" top="0.75" bottom="0.75" header="0.3" footer="0.3"/>
      <pageSetup orientation="portrait" r:id="rId1"/>
    </customSheetView>
    <customSheetView guid="{9BE0F493-361D-434E-B2A3-57925E56343F}" scale="85" showGridLines="0" topLeftCell="A109">
      <selection activeCell="P137" sqref="P137"/>
      <pageMargins left="0.7" right="0.7" top="0.75" bottom="0.75" header="0.3" footer="0.3"/>
      <pageSetup orientation="portrait" r:id="rId2"/>
    </customSheetView>
  </customSheetViews>
  <mergeCells count="23">
    <mergeCell ref="K28:P28"/>
    <mergeCell ref="K29:K31"/>
    <mergeCell ref="C29:C31"/>
    <mergeCell ref="C28:H28"/>
    <mergeCell ref="C57:H57"/>
    <mergeCell ref="D194:D196"/>
    <mergeCell ref="C58:C60"/>
    <mergeCell ref="B84:D84"/>
    <mergeCell ref="B86:D86"/>
    <mergeCell ref="D91:I91"/>
    <mergeCell ref="D92:D94"/>
    <mergeCell ref="E138:I138"/>
    <mergeCell ref="B165:D165"/>
    <mergeCell ref="B167:D167"/>
    <mergeCell ref="D193:I193"/>
    <mergeCell ref="D139:D141"/>
    <mergeCell ref="D300:D302"/>
    <mergeCell ref="D248:D250"/>
    <mergeCell ref="B273:D273"/>
    <mergeCell ref="B275:D275"/>
    <mergeCell ref="B219:D219"/>
    <mergeCell ref="B221:D221"/>
    <mergeCell ref="D247:I247"/>
  </mergeCells>
  <hyperlinks>
    <hyperlink ref="E2" location="Contenido!A1" display="regresar" xr:uid="{00000000-0004-0000-0E00-000000000000}"/>
  </hyperlinks>
  <pageMargins left="0.7" right="0.7" top="0.75" bottom="0.75" header="0.3" footer="0.3"/>
  <pageSetup orientation="portrait" r:id="rId3"/>
  <ignoredErrors>
    <ignoredError sqref="E145:E146 F145:F146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44546A"/>
  </sheetPr>
  <dimension ref="A1:AO144"/>
  <sheetViews>
    <sheetView showGridLines="0" zoomScale="70" zoomScaleNormal="70" workbookViewId="0">
      <pane ySplit="2" topLeftCell="A3" activePane="bottomLeft" state="frozen"/>
      <selection pane="bottomLeft" activeCell="C13" sqref="C13"/>
    </sheetView>
  </sheetViews>
  <sheetFormatPr baseColWidth="10" defaultColWidth="0" defaultRowHeight="18" zeroHeight="1" x14ac:dyDescent="0.35"/>
  <cols>
    <col min="1" max="1" width="3.7109375" style="9" customWidth="1"/>
    <col min="2" max="2" width="9.7109375" style="9" customWidth="1"/>
    <col min="3" max="3" width="25.5703125" style="9" customWidth="1"/>
    <col min="4" max="4" width="28.85546875" style="9" bestFit="1" customWidth="1"/>
    <col min="5" max="5" width="19" style="9" customWidth="1"/>
    <col min="6" max="6" width="17.7109375" style="9" customWidth="1"/>
    <col min="7" max="7" width="22.7109375" style="9" customWidth="1"/>
    <col min="8" max="8" width="22.28515625" style="9" customWidth="1"/>
    <col min="9" max="9" width="24.5703125" style="9" customWidth="1"/>
    <col min="10" max="10" width="23.28515625" style="9" customWidth="1"/>
    <col min="11" max="11" width="11.28515625" style="9" customWidth="1"/>
    <col min="12" max="12" width="20.28515625" style="9" bestFit="1" customWidth="1"/>
    <col min="13" max="13" width="11.7109375" style="9" bestFit="1" customWidth="1"/>
    <col min="14" max="14" width="12.85546875" style="9" customWidth="1"/>
    <col min="15" max="16" width="13.28515625" style="9" customWidth="1"/>
    <col min="17" max="17" width="15.28515625" style="9" bestFit="1" customWidth="1"/>
    <col min="18" max="18" width="15.85546875" style="9" customWidth="1"/>
    <col min="19" max="21" width="15.28515625" style="9" hidden="1" customWidth="1"/>
    <col min="22" max="41" width="0" style="9" hidden="1" customWidth="1"/>
    <col min="42" max="16384" width="11.5703125" style="9" hidden="1"/>
  </cols>
  <sheetData>
    <row r="1" spans="2:41" s="50" customFormat="1" ht="18" customHeight="1" collapsed="1" x14ac:dyDescent="0.25">
      <c r="B1" s="17" t="s">
        <v>829</v>
      </c>
      <c r="C1" s="73"/>
      <c r="D1" s="73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24"/>
      <c r="W1" s="51"/>
      <c r="X1" s="52"/>
      <c r="Y1" s="52"/>
      <c r="Z1" s="52"/>
      <c r="AA1" s="52"/>
      <c r="AB1" s="52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</row>
    <row r="2" spans="2:41" x14ac:dyDescent="0.35">
      <c r="E2" s="737" t="s">
        <v>601</v>
      </c>
    </row>
    <row r="3" spans="2:41" ht="21.75" x14ac:dyDescent="0.35">
      <c r="B3" s="17" t="s">
        <v>850</v>
      </c>
      <c r="C3" s="73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</row>
    <row r="4" spans="2:41" x14ac:dyDescent="0.35"/>
    <row r="5" spans="2:41" ht="18.75" thickBot="1" x14ac:dyDescent="0.4">
      <c r="D5" s="1047"/>
      <c r="E5" s="1047"/>
      <c r="F5" s="1047"/>
      <c r="G5" s="1047"/>
      <c r="H5" s="1047"/>
      <c r="I5" s="1047"/>
      <c r="L5" s="109"/>
    </row>
    <row r="6" spans="2:41" ht="13.9" customHeight="1" x14ac:dyDescent="0.35">
      <c r="D6" s="1059" t="s">
        <v>346</v>
      </c>
      <c r="E6" s="960" t="s">
        <v>334</v>
      </c>
      <c r="F6" s="960" t="s">
        <v>336</v>
      </c>
      <c r="G6" s="960" t="s">
        <v>339</v>
      </c>
      <c r="H6" s="960" t="s">
        <v>341</v>
      </c>
      <c r="I6" s="961" t="s">
        <v>342</v>
      </c>
      <c r="K6" s="11"/>
      <c r="L6" s="11"/>
      <c r="M6" s="11"/>
      <c r="N6" s="11"/>
      <c r="O6" s="11"/>
      <c r="P6" s="11"/>
      <c r="Q6" s="11"/>
      <c r="R6" s="11"/>
    </row>
    <row r="7" spans="2:41" ht="72" x14ac:dyDescent="0.35">
      <c r="D7" s="1060"/>
      <c r="E7" s="959" t="s">
        <v>335</v>
      </c>
      <c r="F7" s="959" t="s">
        <v>337</v>
      </c>
      <c r="G7" s="959" t="s">
        <v>340</v>
      </c>
      <c r="H7" s="959" t="s">
        <v>556</v>
      </c>
      <c r="I7" s="962" t="s">
        <v>343</v>
      </c>
    </row>
    <row r="8" spans="2:41" x14ac:dyDescent="0.35">
      <c r="D8" s="963"/>
      <c r="E8" s="958" t="s">
        <v>344</v>
      </c>
      <c r="F8" s="958" t="s">
        <v>344</v>
      </c>
      <c r="G8" s="958" t="s">
        <v>344</v>
      </c>
      <c r="H8" s="958" t="s">
        <v>345</v>
      </c>
      <c r="I8" s="964" t="s">
        <v>345</v>
      </c>
    </row>
    <row r="9" spans="2:41" x14ac:dyDescent="0.35">
      <c r="D9" s="869" t="s">
        <v>2</v>
      </c>
      <c r="E9" s="951">
        <f>INDEX('2.8 Tarifa 2019'!$I$10:$I$89,MATCH('2.10 Tarifas y Act. 2021'!$D9&amp;'2.10 Tarifas y Act. 2021'!E$6,'2.8 Tarifa 2019'!$B$10:$B$89,0))</f>
        <v>0.70413999781763525</v>
      </c>
      <c r="F9" s="951">
        <f>INDEX('2.8 Tarifa 2019'!$I$10:$I$89,MATCH('2.10 Tarifas y Act. 2021'!$D9&amp;'2.10 Tarifas y Act. 2021'!F$6,'2.8 Tarifa 2019'!$B$10:$B$89,0))</f>
        <v>0.80202437150143524</v>
      </c>
      <c r="G9" s="951">
        <f>INDEX('2.8 Tarifa 2019'!$I$10:$I$89,MATCH('2.10 Tarifas y Act. 2021'!$D9&amp;'2.10 Tarifas y Act. 2021'!G$6,'2.8 Tarifa 2019'!$B$10:$B$89,0))</f>
        <v>0.64415596079287796</v>
      </c>
      <c r="H9" s="952">
        <f>INDEX('2.8 Tarifa 2019'!$I$10:$I$89,MATCH('2.10 Tarifas y Act. 2021'!$D9&amp;'2.10 Tarifas y Act. 2021'!H$6,'2.8 Tarifa 2019'!$B$10:$B$89,0))</f>
        <v>186.02928300578202</v>
      </c>
      <c r="I9" s="953">
        <f>INDEX('2.8 Tarifa 2019'!$I$10:$I$89,MATCH('2.10 Tarifas y Act. 2021'!$D9&amp;'2.10 Tarifas y Act. 2021'!I$6,'2.8 Tarifa 2019'!$B$10:$B$89,0))</f>
        <v>86.555498149671763</v>
      </c>
      <c r="J9" s="56"/>
      <c r="K9" s="911"/>
      <c r="L9" s="911"/>
      <c r="M9" s="911"/>
      <c r="N9" s="910"/>
      <c r="O9" s="910"/>
      <c r="P9" s="957"/>
      <c r="Q9" s="957"/>
      <c r="R9" s="957"/>
      <c r="S9" s="957"/>
      <c r="T9" s="957"/>
      <c r="U9" s="957"/>
    </row>
    <row r="10" spans="2:41" x14ac:dyDescent="0.35">
      <c r="D10" s="869" t="s">
        <v>162</v>
      </c>
      <c r="E10" s="951">
        <f>INDEX('2.8 Tarifa 2019'!$I$10:$I$89,MATCH('2.10 Tarifas y Act. 2021'!$D10&amp;'2.10 Tarifas y Act. 2021'!E$6,'2.8 Tarifa 2019'!$B$10:$B$89,0))</f>
        <v>1.1018314161369707</v>
      </c>
      <c r="F10" s="951">
        <f>INDEX('2.8 Tarifa 2019'!$I$10:$I$89,MATCH('2.10 Tarifas y Act. 2021'!$D10&amp;'2.10 Tarifas y Act. 2021'!F$6,'2.8 Tarifa 2019'!$B$10:$B$89,0))</f>
        <v>0.94429547362790056</v>
      </c>
      <c r="G10" s="951">
        <f>INDEX('2.8 Tarifa 2019'!$I$10:$I$89,MATCH('2.10 Tarifas y Act. 2021'!$D10&amp;'2.10 Tarifas y Act. 2021'!G$6,'2.8 Tarifa 2019'!$B$10:$B$89,0))</f>
        <v>0.89827637569668028</v>
      </c>
      <c r="H10" s="952">
        <f>INDEX('2.8 Tarifa 2019'!$I$10:$I$89,MATCH('2.10 Tarifas y Act. 2021'!$D10&amp;'2.10 Tarifas y Act. 2021'!H$6,'2.8 Tarifa 2019'!$B$10:$B$89,0))</f>
        <v>356.73188761529644</v>
      </c>
      <c r="I10" s="953">
        <f>INDEX('2.8 Tarifa 2019'!$I$10:$I$89,MATCH('2.10 Tarifas y Act. 2021'!$D10&amp;'2.10 Tarifas y Act. 2021'!I$6,'2.8 Tarifa 2019'!$B$10:$B$89,0))</f>
        <v>94.290725014980978</v>
      </c>
      <c r="J10" s="56"/>
      <c r="K10" s="911"/>
      <c r="L10" s="911"/>
      <c r="M10" s="911"/>
      <c r="N10" s="910"/>
      <c r="O10" s="910"/>
      <c r="P10" s="957"/>
      <c r="Q10" s="957"/>
      <c r="R10" s="957"/>
      <c r="S10" s="957"/>
      <c r="T10" s="957"/>
      <c r="U10" s="957"/>
    </row>
    <row r="11" spans="2:41" x14ac:dyDescent="0.35">
      <c r="D11" s="869" t="s">
        <v>4</v>
      </c>
      <c r="E11" s="951">
        <f>INDEX('2.8 Tarifa 2019'!$I$10:$I$89,MATCH('2.10 Tarifas y Act. 2021'!$D11&amp;'2.10 Tarifas y Act. 2021'!E$6,'2.8 Tarifa 2019'!$B$10:$B$89,0))</f>
        <v>1.481201030205366</v>
      </c>
      <c r="F11" s="951">
        <f>INDEX('2.8 Tarifa 2019'!$I$10:$I$89,MATCH('2.10 Tarifas y Act. 2021'!$D11&amp;'2.10 Tarifas y Act. 2021'!F$6,'2.8 Tarifa 2019'!$B$10:$B$89,0))</f>
        <v>1.269585664920921</v>
      </c>
      <c r="G11" s="951">
        <f>INDEX('2.8 Tarifa 2019'!$I$10:$I$89,MATCH('2.10 Tarifas y Act. 2021'!$D11&amp;'2.10 Tarifas y Act. 2021'!G$6,'2.8 Tarifa 2019'!$B$10:$B$89,0))</f>
        <v>1.2069946854107099</v>
      </c>
      <c r="H11" s="952">
        <f>INDEX('2.8 Tarifa 2019'!$I$10:$I$89,MATCH('2.10 Tarifas y Act. 2021'!$D11&amp;'2.10 Tarifas y Act. 2021'!H$6,'2.8 Tarifa 2019'!$B$10:$B$89,0))</f>
        <v>478.26105807800138</v>
      </c>
      <c r="I11" s="953">
        <f>INDEX('2.8 Tarifa 2019'!$I$10:$I$89,MATCH('2.10 Tarifas y Act. 2021'!$D11&amp;'2.10 Tarifas y Act. 2021'!I$6,'2.8 Tarifa 2019'!$B$10:$B$89,0))</f>
        <v>149.54183366840059</v>
      </c>
      <c r="J11" s="56"/>
      <c r="K11" s="911"/>
      <c r="L11" s="911"/>
      <c r="M11" s="911"/>
      <c r="N11" s="910"/>
      <c r="O11" s="910"/>
      <c r="P11" s="957"/>
      <c r="Q11" s="957"/>
      <c r="R11" s="957"/>
      <c r="S11" s="957"/>
      <c r="T11" s="957"/>
      <c r="U11" s="957"/>
    </row>
    <row r="12" spans="2:41" x14ac:dyDescent="0.35">
      <c r="D12" s="869" t="s">
        <v>5</v>
      </c>
      <c r="E12" s="951">
        <f>INDEX('2.8 Tarifa 2019'!$I$10:$I$89,MATCH('2.10 Tarifas y Act. 2021'!$D12&amp;'2.10 Tarifas y Act. 2021'!E$6,'2.8 Tarifa 2019'!$B$10:$B$89,0))</f>
        <v>1.3785642952981516</v>
      </c>
      <c r="F12" s="951">
        <f>INDEX('2.8 Tarifa 2019'!$I$10:$I$89,MATCH('2.10 Tarifas y Act. 2021'!$D12&amp;'2.10 Tarifas y Act. 2021'!F$6,'2.8 Tarifa 2019'!$B$10:$B$89,0))</f>
        <v>1.1818752936733603</v>
      </c>
      <c r="G12" s="951">
        <f>INDEX('2.8 Tarifa 2019'!$I$10:$I$89,MATCH('2.10 Tarifas y Act. 2021'!$D12&amp;'2.10 Tarifas y Act. 2021'!G$6,'2.8 Tarifa 2019'!$B$10:$B$89,0))</f>
        <v>1.1230328897878805</v>
      </c>
      <c r="H12" s="952">
        <f>INDEX('2.8 Tarifa 2019'!$I$10:$I$89,MATCH('2.10 Tarifas y Act. 2021'!$D12&amp;'2.10 Tarifas y Act. 2021'!H$6,'2.8 Tarifa 2019'!$B$10:$B$89,0))</f>
        <v>445.12173128495419</v>
      </c>
      <c r="I12" s="953">
        <f>INDEX('2.8 Tarifa 2019'!$I$10:$I$89,MATCH('2.10 Tarifas y Act. 2021'!$D12&amp;'2.10 Tarifas y Act. 2021'!I$6,'2.8 Tarifa 2019'!$B$10:$B$89,0))</f>
        <v>143.88388529486011</v>
      </c>
      <c r="J12" s="56"/>
      <c r="K12" s="911"/>
      <c r="L12" s="911"/>
      <c r="M12" s="911"/>
      <c r="N12" s="910"/>
      <c r="O12" s="910"/>
      <c r="P12" s="957"/>
      <c r="Q12" s="957"/>
      <c r="R12" s="957"/>
      <c r="S12" s="957"/>
      <c r="T12" s="957"/>
      <c r="U12" s="957"/>
    </row>
    <row r="13" spans="2:41" x14ac:dyDescent="0.35">
      <c r="D13" s="869" t="s">
        <v>6</v>
      </c>
      <c r="E13" s="951">
        <f>INDEX('2.8 Tarifa 2019'!$I$10:$I$89,MATCH('2.10 Tarifas y Act. 2021'!$D13&amp;'2.10 Tarifas y Act. 2021'!E$6,'2.8 Tarifa 2019'!$B$10:$B$89,0))</f>
        <v>1.5555410755008874</v>
      </c>
      <c r="F13" s="951">
        <f>INDEX('2.8 Tarifa 2019'!$I$10:$I$89,MATCH('2.10 Tarifas y Act. 2021'!$D13&amp;'2.10 Tarifas y Act. 2021'!F$6,'2.8 Tarifa 2019'!$B$10:$B$89,0))</f>
        <v>1.332510349442666</v>
      </c>
      <c r="G13" s="951">
        <f>INDEX('2.8 Tarifa 2019'!$I$10:$I$89,MATCH('2.10 Tarifas y Act. 2021'!$D13&amp;'2.10 Tarifas y Act. 2021'!G$6,'2.8 Tarifa 2019'!$B$10:$B$89,0))</f>
        <v>1.2673703871855053</v>
      </c>
      <c r="H13" s="952">
        <f>INDEX('2.8 Tarifa 2019'!$I$10:$I$89,MATCH('2.10 Tarifas y Act. 2021'!$D13&amp;'2.10 Tarifas y Act. 2021'!H$6,'2.8 Tarifa 2019'!$B$10:$B$89,0))</f>
        <v>502.27403381481315</v>
      </c>
      <c r="I13" s="953">
        <f>INDEX('2.8 Tarifa 2019'!$I$10:$I$89,MATCH('2.10 Tarifas y Act. 2021'!$D13&amp;'2.10 Tarifas y Act. 2021'!I$6,'2.8 Tarifa 2019'!$B$10:$B$89,0))</f>
        <v>212.78065591732698</v>
      </c>
      <c r="J13" s="56"/>
      <c r="K13" s="911"/>
      <c r="L13" s="911"/>
      <c r="M13" s="911"/>
      <c r="N13" s="910"/>
      <c r="O13" s="910"/>
      <c r="P13" s="957"/>
      <c r="Q13" s="957"/>
      <c r="R13" s="957"/>
      <c r="S13" s="957"/>
      <c r="T13" s="957"/>
      <c r="U13" s="957"/>
    </row>
    <row r="14" spans="2:41" x14ac:dyDescent="0.35">
      <c r="D14" s="869" t="s">
        <v>14</v>
      </c>
      <c r="E14" s="951">
        <f>INDEX('2.8 Tarifa 2019'!$I$10:$I$89,MATCH('2.10 Tarifas y Act. 2021'!$D14&amp;'2.10 Tarifas y Act. 2021'!E$6,'2.8 Tarifa 2019'!$B$10:$B$89,0))</f>
        <v>1.0716291328127292</v>
      </c>
      <c r="F14" s="951">
        <f>INDEX('2.8 Tarifa 2019'!$I$10:$I$89,MATCH('2.10 Tarifas y Act. 2021'!$D14&amp;'2.10 Tarifas y Act. 2021'!F$6,'2.8 Tarifa 2019'!$B$10:$B$89,0))</f>
        <v>0.86768061126180485</v>
      </c>
      <c r="G14" s="951">
        <f>INDEX('2.8 Tarifa 2019'!$I$10:$I$89,MATCH('2.10 Tarifas y Act. 2021'!$D14&amp;'2.10 Tarifas y Act. 2021'!G$6,'2.8 Tarifa 2019'!$B$10:$B$89,0))</f>
        <v>1.0756605393491467</v>
      </c>
      <c r="H14" s="952">
        <f>INDEX('2.8 Tarifa 2019'!$I$10:$I$89,MATCH('2.10 Tarifas y Act. 2021'!$D14&amp;'2.10 Tarifas y Act. 2021'!H$6,'2.8 Tarifa 2019'!$B$10:$B$89,0))</f>
        <v>362.00533258922053</v>
      </c>
      <c r="I14" s="953">
        <f>INDEX('2.8 Tarifa 2019'!$I$10:$I$89,MATCH('2.10 Tarifas y Act. 2021'!$D14&amp;'2.10 Tarifas y Act. 2021'!I$6,'2.8 Tarifa 2019'!$B$10:$B$89,0))</f>
        <v>119.72533000234016</v>
      </c>
      <c r="J14" s="56"/>
      <c r="K14" s="911"/>
      <c r="L14" s="911"/>
      <c r="M14" s="911"/>
      <c r="N14" s="910"/>
      <c r="O14" s="910"/>
      <c r="P14" s="957"/>
      <c r="Q14" s="957"/>
      <c r="R14" s="957"/>
      <c r="S14" s="957"/>
      <c r="T14" s="957"/>
      <c r="U14" s="957"/>
    </row>
    <row r="15" spans="2:41" x14ac:dyDescent="0.35">
      <c r="D15" s="869" t="s">
        <v>7</v>
      </c>
      <c r="E15" s="951">
        <f>INDEX('2.8 Tarifa 2019'!$I$10:$I$89,MATCH('2.10 Tarifas y Act. 2021'!$D15&amp;'2.10 Tarifas y Act. 2021'!E$6,'2.8 Tarifa 2019'!$B$10:$B$89,0))</f>
        <v>0.77956723438391073</v>
      </c>
      <c r="F15" s="951">
        <f>INDEX('2.8 Tarifa 2019'!$I$10:$I$89,MATCH('2.10 Tarifas y Act. 2021'!$D15&amp;'2.10 Tarifas y Act. 2021'!F$6,'2.8 Tarifa 2019'!$B$10:$B$89,0))</f>
        <v>0.63137603826557853</v>
      </c>
      <c r="G15" s="951">
        <f>INDEX('2.8 Tarifa 2019'!$I$10:$I$89,MATCH('2.10 Tarifas y Act. 2021'!$D15&amp;'2.10 Tarifas y Act. 2021'!G$6,'2.8 Tarifa 2019'!$B$10:$B$89,0))</f>
        <v>0.7828349425815968</v>
      </c>
      <c r="H15" s="952">
        <f>INDEX('2.8 Tarifa 2019'!$I$10:$I$89,MATCH('2.10 Tarifas y Act. 2021'!$D15&amp;'2.10 Tarifas y Act. 2021'!H$6,'2.8 Tarifa 2019'!$B$10:$B$89,0))</f>
        <v>263.30767055648727</v>
      </c>
      <c r="I15" s="953">
        <f>INDEX('2.8 Tarifa 2019'!$I$10:$I$89,MATCH('2.10 Tarifas y Act. 2021'!$D15&amp;'2.10 Tarifas y Act. 2021'!I$6,'2.8 Tarifa 2019'!$B$10:$B$89,0))</f>
        <v>55.636901184060569</v>
      </c>
      <c r="J15" s="56"/>
      <c r="K15" s="911"/>
      <c r="L15" s="911"/>
      <c r="M15" s="911"/>
      <c r="N15" s="910"/>
      <c r="O15" s="910"/>
      <c r="P15" s="957"/>
      <c r="Q15" s="957"/>
      <c r="R15" s="957"/>
      <c r="S15" s="957"/>
      <c r="T15" s="957"/>
      <c r="U15" s="957"/>
    </row>
    <row r="16" spans="2:41" x14ac:dyDescent="0.35">
      <c r="D16" s="869" t="s">
        <v>8</v>
      </c>
      <c r="E16" s="951">
        <f>INDEX('2.8 Tarifa 2019'!$I$10:$I$89,MATCH('2.10 Tarifas y Act. 2021'!$D16&amp;'2.10 Tarifas y Act. 2021'!E$6,'2.8 Tarifa 2019'!$B$10:$B$89,0))</f>
        <v>1.5795023196056868</v>
      </c>
      <c r="F16" s="951">
        <f>INDEX('2.8 Tarifa 2019'!$I$10:$I$89,MATCH('2.10 Tarifas y Act. 2021'!$D16&amp;'2.10 Tarifas y Act. 2021'!F$6,'2.8 Tarifa 2019'!$B$10:$B$89,0))</f>
        <v>1.3538050208790944</v>
      </c>
      <c r="G16" s="951">
        <f>INDEX('2.8 Tarifa 2019'!$I$10:$I$89,MATCH('2.10 Tarifas y Act. 2021'!$D16&amp;'2.10 Tarifas y Act. 2021'!G$6,'2.8 Tarifa 2019'!$B$10:$B$89,0))</f>
        <v>1.2877110679168482</v>
      </c>
      <c r="H16" s="952">
        <f>INDEX('2.8 Tarifa 2019'!$I$10:$I$89,MATCH('2.10 Tarifas y Act. 2021'!$D16&amp;'2.10 Tarifas y Act. 2021'!H$6,'2.8 Tarifa 2019'!$B$10:$B$89,0))</f>
        <v>509.89238380083424</v>
      </c>
      <c r="I16" s="953">
        <f>INDEX('2.8 Tarifa 2019'!$I$10:$I$89,MATCH('2.10 Tarifas y Act. 2021'!$D16&amp;'2.10 Tarifas y Act. 2021'!I$6,'2.8 Tarifa 2019'!$B$10:$B$89,0))</f>
        <v>154.20271747114862</v>
      </c>
      <c r="J16" s="56"/>
      <c r="K16" s="911"/>
      <c r="L16" s="911"/>
      <c r="M16" s="911"/>
      <c r="N16" s="910"/>
      <c r="O16" s="910"/>
      <c r="P16" s="957"/>
      <c r="Q16" s="957"/>
      <c r="R16" s="957"/>
      <c r="S16" s="957"/>
      <c r="T16" s="957"/>
      <c r="U16" s="957"/>
    </row>
    <row r="17" spans="2:22" x14ac:dyDescent="0.35">
      <c r="D17" s="869" t="s">
        <v>9</v>
      </c>
      <c r="E17" s="951">
        <f>INDEX('2.8 Tarifa 2019'!$I$10:$I$89,MATCH('2.10 Tarifas y Act. 2021'!$D17&amp;'2.10 Tarifas y Act. 2021'!E$6,'2.8 Tarifa 2019'!$B$10:$B$89,0))</f>
        <v>0.8656104873126671</v>
      </c>
      <c r="F17" s="951">
        <f>INDEX('2.8 Tarifa 2019'!$I$10:$I$89,MATCH('2.10 Tarifas y Act. 2021'!$D17&amp;'2.10 Tarifas y Act. 2021'!F$6,'2.8 Tarifa 2019'!$B$10:$B$89,0))</f>
        <v>0.68394505866222166</v>
      </c>
      <c r="G17" s="951">
        <f>INDEX('2.8 Tarifa 2019'!$I$10:$I$89,MATCH('2.10 Tarifas y Act. 2021'!$D17&amp;'2.10 Tarifas y Act. 2021'!G$6,'2.8 Tarifa 2019'!$B$10:$B$89,0))</f>
        <v>0.74486370919473521</v>
      </c>
      <c r="H17" s="952">
        <f>INDEX('2.8 Tarifa 2019'!$I$10:$I$89,MATCH('2.10 Tarifas y Act. 2021'!$D17&amp;'2.10 Tarifas y Act. 2021'!H$6,'2.8 Tarifa 2019'!$B$10:$B$89,0))</f>
        <v>204.94170796655646</v>
      </c>
      <c r="I17" s="953">
        <f>INDEX('2.8 Tarifa 2019'!$I$10:$I$89,MATCH('2.10 Tarifas y Act. 2021'!$D17&amp;'2.10 Tarifas y Act. 2021'!I$6,'2.8 Tarifa 2019'!$B$10:$B$89,0))</f>
        <v>87.325086528412669</v>
      </c>
      <c r="J17" s="56"/>
      <c r="K17" s="911"/>
      <c r="L17" s="911"/>
      <c r="M17" s="911"/>
      <c r="N17" s="910"/>
      <c r="O17" s="910"/>
      <c r="P17" s="957"/>
      <c r="Q17" s="957"/>
      <c r="R17" s="957"/>
      <c r="S17" s="957"/>
      <c r="T17" s="957"/>
      <c r="U17" s="957"/>
    </row>
    <row r="18" spans="2:22" x14ac:dyDescent="0.35">
      <c r="D18" s="869" t="s">
        <v>10</v>
      </c>
      <c r="E18" s="951">
        <f>INDEX('2.8 Tarifa 2019'!$I$10:$I$89,MATCH('2.10 Tarifas y Act. 2021'!$D18&amp;'2.10 Tarifas y Act. 2021'!E$6,'2.8 Tarifa 2019'!$B$10:$B$89,0))</f>
        <v>1.2977195986033165</v>
      </c>
      <c r="F18" s="951">
        <f>INDEX('2.8 Tarifa 2019'!$I$10:$I$89,MATCH('2.10 Tarifas y Act. 2021'!$D18&amp;'2.10 Tarifas y Act. 2021'!F$6,'2.8 Tarifa 2019'!$B$10:$B$89,0))</f>
        <v>1.150098820643509</v>
      </c>
      <c r="G18" s="951">
        <f>INDEX('2.8 Tarifa 2019'!$I$10:$I$89,MATCH('2.10 Tarifas y Act. 2021'!$D18&amp;'2.10 Tarifas y Act. 2021'!G$6,'2.8 Tarifa 2019'!$B$10:$B$89,0))</f>
        <v>1.2275729990101445</v>
      </c>
      <c r="H18" s="952">
        <f>INDEX('2.8 Tarifa 2019'!$I$10:$I$89,MATCH('2.10 Tarifas y Act. 2021'!$D18&amp;'2.10 Tarifas y Act. 2021'!H$6,'2.8 Tarifa 2019'!$B$10:$B$89,0))</f>
        <v>329.84338990394542</v>
      </c>
      <c r="I18" s="953">
        <f>INDEX('2.8 Tarifa 2019'!$I$10:$I$89,MATCH('2.10 Tarifas y Act. 2021'!$D18&amp;'2.10 Tarifas y Act. 2021'!I$6,'2.8 Tarifa 2019'!$B$10:$B$89,0))</f>
        <v>70.262007061624146</v>
      </c>
      <c r="J18" s="56"/>
      <c r="K18" s="911"/>
      <c r="L18" s="911"/>
      <c r="M18" s="911"/>
      <c r="N18" s="910"/>
      <c r="O18" s="910"/>
      <c r="P18" s="957"/>
      <c r="Q18" s="957"/>
      <c r="R18" s="957"/>
      <c r="S18" s="957"/>
      <c r="T18" s="957"/>
      <c r="U18" s="957"/>
    </row>
    <row r="19" spans="2:22" x14ac:dyDescent="0.35">
      <c r="D19" s="869" t="s">
        <v>13</v>
      </c>
      <c r="E19" s="951">
        <f>INDEX('2.8 Tarifa 2019'!$I$10:$I$89,MATCH('2.10 Tarifas y Act. 2021'!$D19&amp;'2.10 Tarifas y Act. 2021'!E$6,'2.8 Tarifa 2019'!$B$10:$B$89,0))</f>
        <v>1.5012164929686622</v>
      </c>
      <c r="F19" s="951">
        <f>INDEX('2.8 Tarifa 2019'!$I$10:$I$89,MATCH('2.10 Tarifas y Act. 2021'!$D19&amp;'2.10 Tarifas y Act. 2021'!F$6,'2.8 Tarifa 2019'!$B$10:$B$89,0))</f>
        <v>1.2895301032947573</v>
      </c>
      <c r="G19" s="951">
        <f>INDEX('2.8 Tarifa 2019'!$I$10:$I$89,MATCH('2.10 Tarifas y Act. 2021'!$D19&amp;'2.10 Tarifas y Act. 2021'!G$6,'2.8 Tarifa 2019'!$B$10:$B$89,0))</f>
        <v>1.2272097635474379</v>
      </c>
      <c r="H19" s="952">
        <f>INDEX('2.8 Tarifa 2019'!$I$10:$I$89,MATCH('2.10 Tarifas y Act. 2021'!$D19&amp;'2.10 Tarifas y Act. 2021'!H$6,'2.8 Tarifa 2019'!$B$10:$B$89,0))</f>
        <v>485.94372419310861</v>
      </c>
      <c r="I19" s="953">
        <f>INDEX('2.8 Tarifa 2019'!$I$10:$I$89,MATCH('2.10 Tarifas y Act. 2021'!$D19&amp;'2.10 Tarifas y Act. 2021'!I$6,'2.8 Tarifa 2019'!$B$10:$B$89,0))</f>
        <v>195.34295044529921</v>
      </c>
      <c r="J19" s="56"/>
      <c r="K19" s="911"/>
      <c r="L19" s="911"/>
      <c r="M19" s="911"/>
      <c r="N19" s="910"/>
      <c r="O19" s="910"/>
      <c r="P19" s="957"/>
      <c r="Q19" s="957"/>
      <c r="R19" s="957"/>
      <c r="S19" s="957"/>
      <c r="T19" s="957"/>
      <c r="U19" s="957"/>
    </row>
    <row r="20" spans="2:22" x14ac:dyDescent="0.35">
      <c r="D20" s="869" t="s">
        <v>12</v>
      </c>
      <c r="E20" s="951">
        <f>INDEX('2.8 Tarifa 2019'!$I$10:$I$89,MATCH('2.10 Tarifas y Act. 2021'!$D20&amp;'2.10 Tarifas y Act. 2021'!E$6,'2.8 Tarifa 2019'!$B$10:$B$89,0))</f>
        <v>0.98439966402496659</v>
      </c>
      <c r="F20" s="951">
        <f>INDEX('2.8 Tarifa 2019'!$I$10:$I$89,MATCH('2.10 Tarifas y Act. 2021'!$D20&amp;'2.10 Tarifas y Act. 2021'!F$6,'2.8 Tarifa 2019'!$B$10:$B$89,0))</f>
        <v>0.8131572382094201</v>
      </c>
      <c r="G20" s="951">
        <f>INDEX('2.8 Tarifa 2019'!$I$10:$I$89,MATCH('2.10 Tarifas y Act. 2021'!$D20&amp;'2.10 Tarifas y Act. 2021'!G$6,'2.8 Tarifa 2019'!$B$10:$B$89,0))</f>
        <v>0.94525155961717433</v>
      </c>
      <c r="H20" s="952">
        <f>INDEX('2.8 Tarifa 2019'!$I$10:$I$89,MATCH('2.10 Tarifas y Act. 2021'!$D20&amp;'2.10 Tarifas y Act. 2021'!H$6,'2.8 Tarifa 2019'!$B$10:$B$89,0))</f>
        <v>285.30715340444038</v>
      </c>
      <c r="I20" s="953">
        <f>INDEX('2.8 Tarifa 2019'!$I$10:$I$89,MATCH('2.10 Tarifas y Act. 2021'!$D20&amp;'2.10 Tarifas y Act. 2021'!I$6,'2.8 Tarifa 2019'!$B$10:$B$89,0))</f>
        <v>87.337954532483124</v>
      </c>
      <c r="J20" s="56"/>
      <c r="K20" s="911"/>
      <c r="L20" s="911"/>
      <c r="M20" s="911"/>
      <c r="N20" s="910"/>
      <c r="O20" s="910"/>
      <c r="P20" s="957"/>
      <c r="Q20" s="957"/>
      <c r="R20" s="957"/>
      <c r="S20" s="957"/>
      <c r="T20" s="957"/>
      <c r="U20" s="957"/>
    </row>
    <row r="21" spans="2:22" x14ac:dyDescent="0.35">
      <c r="D21" s="869" t="s">
        <v>11</v>
      </c>
      <c r="E21" s="951">
        <f>INDEX('2.8 Tarifa 2019'!$I$10:$I$89,MATCH('2.10 Tarifas y Act. 2021'!$D21&amp;'2.10 Tarifas y Act. 2021'!E$6,'2.8 Tarifa 2019'!$B$10:$B$89,0))</f>
        <v>1.3126196813607145</v>
      </c>
      <c r="F21" s="951">
        <f>INDEX('2.8 Tarifa 2019'!$I$10:$I$89,MATCH('2.10 Tarifas y Act. 2021'!$D21&amp;'2.10 Tarifas y Act. 2021'!F$6,'2.8 Tarifa 2019'!$B$10:$B$89,0))</f>
        <v>1.1252545410452768</v>
      </c>
      <c r="G21" s="951">
        <f>INDEX('2.8 Tarifa 2019'!$I$10:$I$89,MATCH('2.10 Tarifas y Act. 2021'!$D21&amp;'2.10 Tarifas y Act. 2021'!G$6,'2.8 Tarifa 2019'!$B$10:$B$89,0))</f>
        <v>1.070075141284144</v>
      </c>
      <c r="H21" s="952">
        <f>INDEX('2.8 Tarifa 2019'!$I$10:$I$89,MATCH('2.10 Tarifas y Act. 2021'!$D21&amp;'2.10 Tarifas y Act. 2021'!H$6,'2.8 Tarifa 2019'!$B$10:$B$89,0))</f>
        <v>424.15507506637147</v>
      </c>
      <c r="I21" s="953">
        <f>INDEX('2.8 Tarifa 2019'!$I$10:$I$89,MATCH('2.10 Tarifas y Act. 2021'!$D21&amp;'2.10 Tarifas y Act. 2021'!I$6,'2.8 Tarifa 2019'!$B$10:$B$89,0))</f>
        <v>136.22024079335853</v>
      </c>
      <c r="J21" s="56"/>
      <c r="K21" s="911"/>
      <c r="L21" s="911"/>
      <c r="M21" s="911"/>
      <c r="N21" s="910"/>
      <c r="O21" s="910"/>
      <c r="P21" s="957"/>
      <c r="Q21" s="957"/>
      <c r="R21" s="957"/>
      <c r="S21" s="957"/>
      <c r="T21" s="957"/>
      <c r="U21" s="957"/>
    </row>
    <row r="22" spans="2:22" x14ac:dyDescent="0.35">
      <c r="D22" s="869" t="s">
        <v>699</v>
      </c>
      <c r="E22" s="951">
        <f>INDEX('2.8 Tarifa 2019'!$I$10:$I$89,MATCH('2.10 Tarifas y Act. 2021'!$D22&amp;'2.10 Tarifas y Act. 2021'!E$6,'2.8 Tarifa 2019'!$B$10:$B$89,0))</f>
        <v>0.73054783271081281</v>
      </c>
      <c r="F22" s="951">
        <f>INDEX('2.8 Tarifa 2019'!$I$10:$I$89,MATCH('2.10 Tarifas y Act. 2021'!$D22&amp;'2.10 Tarifas y Act. 2021'!F$6,'2.8 Tarifa 2019'!$B$10:$B$89,0))</f>
        <v>0.62642814470794961</v>
      </c>
      <c r="G22" s="951">
        <f>INDEX('2.8 Tarifa 2019'!$I$10:$I$89,MATCH('2.10 Tarifas y Act. 2021'!$D22&amp;'2.10 Tarifas y Act. 2021'!G$6,'2.8 Tarifa 2019'!$B$10:$B$89,0))</f>
        <v>0.59539462251611674</v>
      </c>
      <c r="H22" s="952">
        <f>INDEX('2.8 Tarifa 2019'!$I$10:$I$89,MATCH('2.10 Tarifas y Act. 2021'!$D22&amp;'2.10 Tarifas y Act. 2021'!H$6,'2.8 Tarifa 2019'!$B$10:$B$89,0))</f>
        <v>236.00238869267187</v>
      </c>
      <c r="I22" s="953">
        <f>INDEX('2.8 Tarifa 2019'!$I$10:$I$89,MATCH('2.10 Tarifas y Act. 2021'!$D22&amp;'2.10 Tarifas y Act. 2021'!I$6,'2.8 Tarifa 2019'!$B$10:$B$89,0))</f>
        <v>59.013287131766866</v>
      </c>
      <c r="J22" s="56"/>
      <c r="K22" s="911"/>
      <c r="L22" s="911"/>
      <c r="M22" s="911"/>
      <c r="N22" s="910"/>
      <c r="O22" s="910"/>
      <c r="P22" s="957"/>
      <c r="Q22" s="957"/>
      <c r="R22" s="957"/>
      <c r="S22" s="957"/>
      <c r="T22" s="957"/>
      <c r="U22" s="957"/>
    </row>
    <row r="23" spans="2:22" x14ac:dyDescent="0.35">
      <c r="D23" s="869" t="s">
        <v>698</v>
      </c>
      <c r="E23" s="951">
        <f>INDEX('2.8 Tarifa 2019'!$I$10:$I$89,MATCH('2.10 Tarifas y Act. 2021'!$D23&amp;'2.10 Tarifas y Act. 2021'!E$6,'2.8 Tarifa 2019'!$B$10:$B$89,0))</f>
        <v>0.94187897441539814</v>
      </c>
      <c r="F23" s="951">
        <f>INDEX('2.8 Tarifa 2019'!$I$10:$I$89,MATCH('2.10 Tarifas y Act. 2021'!$D23&amp;'2.10 Tarifas y Act. 2021'!F$6,'2.8 Tarifa 2019'!$B$10:$B$89,0))</f>
        <v>0.80813038922158675</v>
      </c>
      <c r="G23" s="951">
        <f>INDEX('2.8 Tarifa 2019'!$I$10:$I$89,MATCH('2.10 Tarifas y Act. 2021'!$D23&amp;'2.10 Tarifas y Act. 2021'!G$6,'2.8 Tarifa 2019'!$B$10:$B$89,0))</f>
        <v>0.76803510359736116</v>
      </c>
      <c r="H23" s="952">
        <f>INDEX('2.8 Tarifa 2019'!$I$10:$I$89,MATCH('2.10 Tarifas y Act. 2021'!$D23&amp;'2.10 Tarifas y Act. 2021'!H$6,'2.8 Tarifa 2019'!$B$10:$B$89,0))</f>
        <v>304.16229039038376</v>
      </c>
      <c r="I23" s="953">
        <f>INDEX('2.8 Tarifa 2019'!$I$10:$I$89,MATCH('2.10 Tarifas y Act. 2021'!$D23&amp;'2.10 Tarifas y Act. 2021'!I$6,'2.8 Tarifa 2019'!$B$10:$B$89,0))</f>
        <v>84.192264956463418</v>
      </c>
      <c r="J23" s="56"/>
      <c r="K23" s="911"/>
      <c r="L23" s="911"/>
      <c r="M23" s="911"/>
      <c r="N23" s="910"/>
      <c r="O23" s="910"/>
      <c r="P23" s="957"/>
      <c r="Q23" s="957"/>
      <c r="R23" s="957"/>
      <c r="S23" s="957"/>
      <c r="T23" s="957"/>
      <c r="U23" s="957"/>
    </row>
    <row r="24" spans="2:22" ht="18.75" thickBot="1" x14ac:dyDescent="0.4">
      <c r="D24" s="870" t="s">
        <v>700</v>
      </c>
      <c r="E24" s="954">
        <f>INDEX('2.8 Tarifa 2019'!$I$10:$I$89,MATCH('2.10 Tarifas y Act. 2021'!$D24&amp;'2.10 Tarifas y Act. 2021'!E$6,'2.8 Tarifa 2019'!$B$10:$B$89,0))</f>
        <v>0.90802208393544093</v>
      </c>
      <c r="F24" s="954">
        <f>INDEX('2.8 Tarifa 2019'!$I$10:$I$89,MATCH('2.10 Tarifas y Act. 2021'!$D24&amp;'2.10 Tarifas y Act. 2021'!F$6,'2.8 Tarifa 2019'!$B$10:$B$89,0))</f>
        <v>0.77817324911050811</v>
      </c>
      <c r="G24" s="954">
        <f>INDEX('2.8 Tarifa 2019'!$I$10:$I$89,MATCH('2.10 Tarifas y Act. 2021'!$D24&amp;'2.10 Tarifas y Act. 2021'!G$6,'2.8 Tarifa 2019'!$B$10:$B$89,0))</f>
        <v>0.74025260817940464</v>
      </c>
      <c r="H24" s="955">
        <f>INDEX('2.8 Tarifa 2019'!$I$10:$I$89,MATCH('2.10 Tarifas y Act. 2021'!$D24&amp;'2.10 Tarifas y Act. 2021'!H$6,'2.8 Tarifa 2019'!$B$10:$B$89,0))</f>
        <v>293.24520097926131</v>
      </c>
      <c r="I24" s="956">
        <f>INDEX('2.8 Tarifa 2019'!$I$10:$I$89,MATCH('2.10 Tarifas y Act. 2021'!$D24&amp;'2.10 Tarifas y Act. 2021'!I$6,'2.8 Tarifa 2019'!$B$10:$B$89,0))</f>
        <v>65.779226019767094</v>
      </c>
      <c r="J24" s="56"/>
      <c r="K24" s="911"/>
      <c r="L24" s="911"/>
      <c r="M24" s="911"/>
      <c r="N24" s="910"/>
      <c r="O24" s="910"/>
    </row>
    <row r="25" spans="2:22" x14ac:dyDescent="0.35"/>
    <row r="26" spans="2:22" s="702" customFormat="1" ht="21.75" x14ac:dyDescent="0.4">
      <c r="B26" s="17" t="s">
        <v>599</v>
      </c>
      <c r="C26" s="17"/>
      <c r="D26" s="697"/>
      <c r="E26" s="697"/>
      <c r="F26" s="697"/>
      <c r="G26" s="697"/>
      <c r="H26" s="697"/>
      <c r="I26" s="697"/>
      <c r="J26" s="697"/>
      <c r="K26" s="697"/>
      <c r="L26" s="697"/>
      <c r="M26" s="697"/>
      <c r="N26" s="697"/>
      <c r="O26" s="697"/>
      <c r="P26" s="697"/>
      <c r="Q26" s="697"/>
      <c r="R26" s="697"/>
      <c r="S26" s="697"/>
      <c r="T26" s="697"/>
      <c r="U26" s="697"/>
      <c r="V26" s="697"/>
    </row>
    <row r="27" spans="2:22" x14ac:dyDescent="0.35"/>
    <row r="28" spans="2:22" x14ac:dyDescent="0.35">
      <c r="B28" s="73" t="s">
        <v>506</v>
      </c>
      <c r="C28" s="73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</row>
    <row r="29" spans="2:22" ht="18.75" thickBot="1" x14ac:dyDescent="0.4"/>
    <row r="30" spans="2:22" ht="18.75" thickBot="1" x14ac:dyDescent="0.4">
      <c r="B30" s="1045" t="s">
        <v>333</v>
      </c>
      <c r="C30" s="1046"/>
      <c r="D30" s="1046"/>
      <c r="E30" s="493" t="str">
        <f>'3.2 Factores de Ajuste NB'!G5</f>
        <v>Octubre 2019</v>
      </c>
    </row>
    <row r="31" spans="2:22" ht="18.75" thickBot="1" x14ac:dyDescent="0.4">
      <c r="B31" s="703"/>
      <c r="C31" s="703"/>
      <c r="D31" s="703"/>
    </row>
    <row r="32" spans="2:22" ht="18.75" thickBot="1" x14ac:dyDescent="0.4">
      <c r="B32" s="1045" t="s">
        <v>331</v>
      </c>
      <c r="C32" s="1046"/>
      <c r="D32" s="1046"/>
      <c r="E32" s="965">
        <f>'3.2 Factores de Ajuste NB'!E8</f>
        <v>2.3564853643643392E-2</v>
      </c>
    </row>
    <row r="33" spans="2:13" x14ac:dyDescent="0.35"/>
    <row r="34" spans="2:13" x14ac:dyDescent="0.35">
      <c r="B34" s="73" t="s">
        <v>330</v>
      </c>
      <c r="C34" s="73"/>
      <c r="D34" s="101"/>
      <c r="E34" s="101"/>
      <c r="F34" s="101"/>
      <c r="G34" s="101"/>
      <c r="I34"/>
      <c r="J34"/>
      <c r="K34"/>
    </row>
    <row r="35" spans="2:13" ht="18.75" thickBot="1" x14ac:dyDescent="0.4">
      <c r="I35"/>
      <c r="J35"/>
      <c r="K35"/>
    </row>
    <row r="36" spans="2:13" s="8" customFormat="1" ht="36.75" thickBot="1" x14ac:dyDescent="0.4">
      <c r="C36" s="659" t="s">
        <v>1</v>
      </c>
      <c r="D36" s="685" t="s">
        <v>330</v>
      </c>
      <c r="I36"/>
      <c r="J36"/>
      <c r="K36"/>
    </row>
    <row r="37" spans="2:13" x14ac:dyDescent="0.35">
      <c r="C37" s="251" t="s">
        <v>2</v>
      </c>
      <c r="D37" s="252">
        <v>0.01</v>
      </c>
      <c r="I37"/>
      <c r="J37"/>
      <c r="K37"/>
      <c r="L37" s="122"/>
      <c r="M37" s="121"/>
    </row>
    <row r="38" spans="2:13" x14ac:dyDescent="0.35">
      <c r="C38" s="253" t="s">
        <v>175</v>
      </c>
      <c r="D38" s="254">
        <v>0.01</v>
      </c>
      <c r="I38"/>
      <c r="J38"/>
      <c r="K38"/>
      <c r="L38" s="122"/>
      <c r="M38" s="121"/>
    </row>
    <row r="39" spans="2:13" x14ac:dyDescent="0.35">
      <c r="C39" s="253" t="s">
        <v>4</v>
      </c>
      <c r="D39" s="254">
        <v>0.01</v>
      </c>
      <c r="I39"/>
      <c r="J39"/>
      <c r="K39"/>
      <c r="L39" s="122"/>
      <c r="M39" s="121"/>
    </row>
    <row r="40" spans="2:13" x14ac:dyDescent="0.35">
      <c r="C40" s="253" t="s">
        <v>5</v>
      </c>
      <c r="D40" s="254">
        <v>0.01</v>
      </c>
      <c r="I40"/>
      <c r="J40"/>
      <c r="K40"/>
      <c r="L40" s="122"/>
      <c r="M40" s="121"/>
    </row>
    <row r="41" spans="2:13" x14ac:dyDescent="0.35">
      <c r="C41" s="253" t="s">
        <v>6</v>
      </c>
      <c r="D41" s="254">
        <v>0.01</v>
      </c>
      <c r="I41"/>
      <c r="J41"/>
      <c r="K41"/>
      <c r="L41" s="122"/>
      <c r="M41" s="121"/>
    </row>
    <row r="42" spans="2:13" x14ac:dyDescent="0.35">
      <c r="C42" s="253" t="s">
        <v>14</v>
      </c>
      <c r="D42" s="254">
        <v>0.01</v>
      </c>
      <c r="I42"/>
      <c r="J42"/>
      <c r="K42"/>
      <c r="L42" s="122"/>
      <c r="M42" s="121"/>
    </row>
    <row r="43" spans="2:13" x14ac:dyDescent="0.35">
      <c r="C43" s="253" t="s">
        <v>7</v>
      </c>
      <c r="D43" s="254">
        <v>0.01</v>
      </c>
      <c r="I43"/>
      <c r="J43"/>
      <c r="K43"/>
      <c r="L43" s="122"/>
      <c r="M43" s="121"/>
    </row>
    <row r="44" spans="2:13" x14ac:dyDescent="0.35">
      <c r="C44" s="253" t="s">
        <v>8</v>
      </c>
      <c r="D44" s="254">
        <v>0.01</v>
      </c>
      <c r="I44"/>
      <c r="J44"/>
      <c r="K44"/>
      <c r="L44" s="122"/>
      <c r="M44" s="121"/>
    </row>
    <row r="45" spans="2:13" x14ac:dyDescent="0.35">
      <c r="C45" s="253" t="s">
        <v>9</v>
      </c>
      <c r="D45" s="254">
        <v>0.01</v>
      </c>
      <c r="I45"/>
      <c r="J45"/>
      <c r="K45"/>
      <c r="L45" s="122"/>
      <c r="M45" s="121"/>
    </row>
    <row r="46" spans="2:13" x14ac:dyDescent="0.35">
      <c r="C46" s="253" t="s">
        <v>10</v>
      </c>
      <c r="D46" s="254">
        <v>0.01</v>
      </c>
      <c r="I46"/>
      <c r="J46"/>
      <c r="K46"/>
      <c r="L46" s="122"/>
      <c r="M46" s="121"/>
    </row>
    <row r="47" spans="2:13" x14ac:dyDescent="0.35">
      <c r="C47" s="253" t="s">
        <v>13</v>
      </c>
      <c r="D47" s="254">
        <v>0.01</v>
      </c>
      <c r="I47"/>
      <c r="J47"/>
      <c r="K47"/>
      <c r="L47" s="122"/>
      <c r="M47" s="121"/>
    </row>
    <row r="48" spans="2:13" x14ac:dyDescent="0.35">
      <c r="C48" s="253" t="s">
        <v>12</v>
      </c>
      <c r="D48" s="254">
        <v>0.01</v>
      </c>
      <c r="I48"/>
      <c r="J48"/>
      <c r="K48"/>
      <c r="L48" s="122"/>
      <c r="M48" s="121"/>
    </row>
    <row r="49" spans="2:20" x14ac:dyDescent="0.35">
      <c r="C49" s="253" t="s">
        <v>11</v>
      </c>
      <c r="D49" s="254">
        <v>0.01</v>
      </c>
      <c r="I49"/>
      <c r="J49"/>
      <c r="K49"/>
      <c r="L49" s="122"/>
      <c r="M49" s="121"/>
    </row>
    <row r="50" spans="2:20" x14ac:dyDescent="0.35">
      <c r="C50" s="253" t="s">
        <v>16</v>
      </c>
      <c r="D50" s="254">
        <v>0.01</v>
      </c>
      <c r="I50"/>
      <c r="J50"/>
      <c r="K50"/>
      <c r="L50" s="122"/>
      <c r="M50" s="121"/>
    </row>
    <row r="51" spans="2:20" x14ac:dyDescent="0.35">
      <c r="C51" s="253" t="s">
        <v>15</v>
      </c>
      <c r="D51" s="254">
        <v>0.01</v>
      </c>
      <c r="I51"/>
      <c r="J51"/>
      <c r="K51"/>
      <c r="L51" s="122"/>
      <c r="M51" s="121"/>
    </row>
    <row r="52" spans="2:20" ht="18.75" thickBot="1" x14ac:dyDescent="0.4">
      <c r="C52" s="255" t="s">
        <v>17</v>
      </c>
      <c r="D52" s="256">
        <v>0.01</v>
      </c>
      <c r="I52"/>
      <c r="J52"/>
      <c r="K52"/>
      <c r="L52" s="122"/>
      <c r="M52" s="121"/>
    </row>
    <row r="53" spans="2:20" x14ac:dyDescent="0.35"/>
    <row r="54" spans="2:20" ht="21.75" x14ac:dyDescent="0.35">
      <c r="B54" s="17" t="s">
        <v>852</v>
      </c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</row>
    <row r="55" spans="2:20" x14ac:dyDescent="0.35"/>
    <row r="56" spans="2:20" ht="18.75" thickBot="1" x14ac:dyDescent="0.4"/>
    <row r="57" spans="2:20" ht="14.45" customHeight="1" x14ac:dyDescent="0.35">
      <c r="D57" s="1059" t="s">
        <v>346</v>
      </c>
      <c r="E57" s="960" t="s">
        <v>334</v>
      </c>
      <c r="F57" s="960" t="s">
        <v>336</v>
      </c>
      <c r="G57" s="960" t="s">
        <v>339</v>
      </c>
      <c r="H57" s="960" t="s">
        <v>341</v>
      </c>
      <c r="I57" s="961" t="s">
        <v>342</v>
      </c>
    </row>
    <row r="58" spans="2:20" ht="72" x14ac:dyDescent="0.35">
      <c r="D58" s="1060"/>
      <c r="E58" s="959" t="s">
        <v>335</v>
      </c>
      <c r="F58" s="959" t="s">
        <v>337</v>
      </c>
      <c r="G58" s="959" t="s">
        <v>340</v>
      </c>
      <c r="H58" s="959" t="s">
        <v>556</v>
      </c>
      <c r="I58" s="962" t="s">
        <v>343</v>
      </c>
    </row>
    <row r="59" spans="2:20" x14ac:dyDescent="0.35">
      <c r="D59" s="963"/>
      <c r="E59" s="958" t="s">
        <v>344</v>
      </c>
      <c r="F59" s="958" t="s">
        <v>344</v>
      </c>
      <c r="G59" s="958" t="s">
        <v>344</v>
      </c>
      <c r="H59" s="958" t="s">
        <v>345</v>
      </c>
      <c r="I59" s="964" t="s">
        <v>345</v>
      </c>
    </row>
    <row r="60" spans="2:20" x14ac:dyDescent="0.35">
      <c r="D60" s="869" t="s">
        <v>2</v>
      </c>
      <c r="E60" s="951">
        <f t="shared" ref="E60:I69" si="0">+E9*(1+$E$32-$D37)</f>
        <v>0.71369155383266691</v>
      </c>
      <c r="F60" s="951">
        <f t="shared" si="0"/>
        <v>0.8129037147194873</v>
      </c>
      <c r="G60" s="951">
        <f t="shared" si="0"/>
        <v>0.65289384212471391</v>
      </c>
      <c r="H60" s="952">
        <f t="shared" si="0"/>
        <v>188.55274300318737</v>
      </c>
      <c r="I60" s="953">
        <f t="shared" si="0"/>
        <v>87.729610814124712</v>
      </c>
      <c r="O60" s="118"/>
      <c r="P60" s="118"/>
      <c r="Q60" s="118"/>
      <c r="R60" s="118"/>
      <c r="S60" s="118"/>
      <c r="T60" s="118"/>
    </row>
    <row r="61" spans="2:20" x14ac:dyDescent="0.35">
      <c r="D61" s="869" t="s">
        <v>175</v>
      </c>
      <c r="E61" s="951">
        <f t="shared" si="0"/>
        <v>1.1167775980368371</v>
      </c>
      <c r="F61" s="951">
        <f t="shared" si="0"/>
        <v>0.957104703524018</v>
      </c>
      <c r="G61" s="951">
        <f t="shared" si="0"/>
        <v>0.91046136326454818</v>
      </c>
      <c r="H61" s="952">
        <f t="shared" si="0"/>
        <v>361.57090346081861</v>
      </c>
      <c r="I61" s="953">
        <f t="shared" si="0"/>
        <v>95.56976489976222</v>
      </c>
      <c r="O61" s="118"/>
      <c r="P61" s="118"/>
      <c r="Q61" s="118"/>
      <c r="R61" s="118"/>
      <c r="S61" s="118"/>
      <c r="T61" s="118"/>
    </row>
    <row r="62" spans="2:20" x14ac:dyDescent="0.35">
      <c r="D62" s="869" t="s">
        <v>4</v>
      </c>
      <c r="E62" s="951">
        <f t="shared" si="0"/>
        <v>1.5012933053969157</v>
      </c>
      <c r="F62" s="951">
        <f t="shared" si="0"/>
        <v>1.286807408653641</v>
      </c>
      <c r="G62" s="951">
        <f t="shared" si="0"/>
        <v>1.2233673916669616</v>
      </c>
      <c r="H62" s="952">
        <f t="shared" si="0"/>
        <v>484.74859933428354</v>
      </c>
      <c r="I62" s="953">
        <f t="shared" si="0"/>
        <v>151.57034675571452</v>
      </c>
      <c r="O62" s="118"/>
      <c r="P62" s="118"/>
      <c r="Q62" s="118"/>
      <c r="R62" s="118"/>
      <c r="S62" s="118"/>
      <c r="T62" s="118"/>
    </row>
    <row r="63" spans="2:20" x14ac:dyDescent="0.35">
      <c r="D63" s="869" t="s">
        <v>5</v>
      </c>
      <c r="E63" s="951">
        <f t="shared" si="0"/>
        <v>1.3972643182022235</v>
      </c>
      <c r="F63" s="951">
        <f t="shared" si="0"/>
        <v>1.1979072590570776</v>
      </c>
      <c r="G63" s="951">
        <f t="shared" si="0"/>
        <v>1.1382666665748511</v>
      </c>
      <c r="H63" s="952">
        <f t="shared" si="0"/>
        <v>451.15974242343981</v>
      </c>
      <c r="I63" s="953">
        <f t="shared" si="0"/>
        <v>145.83564914056367</v>
      </c>
      <c r="O63" s="118"/>
      <c r="P63" s="118"/>
      <c r="Q63" s="118"/>
      <c r="R63" s="118"/>
      <c r="S63" s="118"/>
      <c r="T63" s="118"/>
    </row>
    <row r="64" spans="2:20" x14ac:dyDescent="0.35">
      <c r="D64" s="869" t="s">
        <v>6</v>
      </c>
      <c r="E64" s="951">
        <f t="shared" si="0"/>
        <v>1.5766417625267326</v>
      </c>
      <c r="F64" s="951">
        <f t="shared" si="0"/>
        <v>1.350585657311496</v>
      </c>
      <c r="G64" s="951">
        <f t="shared" si="0"/>
        <v>1.2845620809999645</v>
      </c>
      <c r="H64" s="952">
        <f t="shared" si="0"/>
        <v>509.08730757251351</v>
      </c>
      <c r="I64" s="953">
        <f t="shared" si="0"/>
        <v>215.66699437304399</v>
      </c>
      <c r="O64" s="118"/>
      <c r="P64" s="118"/>
      <c r="Q64" s="118"/>
      <c r="R64" s="118"/>
      <c r="S64" s="118"/>
      <c r="T64" s="118"/>
    </row>
    <row r="65" spans="2:21" x14ac:dyDescent="0.35">
      <c r="D65" s="869" t="s">
        <v>14</v>
      </c>
      <c r="E65" s="951">
        <f t="shared" si="0"/>
        <v>1.0861656251595984</v>
      </c>
      <c r="F65" s="951">
        <f t="shared" si="0"/>
        <v>0.87945057176299835</v>
      </c>
      <c r="G65" s="951">
        <f t="shared" si="0"/>
        <v>1.0902517171356605</v>
      </c>
      <c r="H65" s="952">
        <f t="shared" si="0"/>
        <v>366.9158819440118</v>
      </c>
      <c r="I65" s="953">
        <f t="shared" si="0"/>
        <v>121.34938658125881</v>
      </c>
      <c r="O65" s="118"/>
      <c r="P65" s="118"/>
      <c r="Q65" s="118"/>
      <c r="R65" s="118"/>
      <c r="S65" s="118"/>
      <c r="T65" s="118"/>
    </row>
    <row r="66" spans="2:21" x14ac:dyDescent="0.35">
      <c r="D66" s="869" t="s">
        <v>7</v>
      </c>
      <c r="E66" s="951">
        <f t="shared" si="0"/>
        <v>0.79014194982370833</v>
      </c>
      <c r="F66" s="951">
        <f t="shared" si="0"/>
        <v>0.63994056181875458</v>
      </c>
      <c r="G66" s="951">
        <f t="shared" si="0"/>
        <v>0.79345398400484624</v>
      </c>
      <c r="H66" s="952">
        <f t="shared" si="0"/>
        <v>266.87940057083472</v>
      </c>
      <c r="I66" s="953">
        <f t="shared" si="0"/>
        <v>56.391607605808204</v>
      </c>
      <c r="O66" s="118"/>
      <c r="P66" s="118"/>
      <c r="Q66" s="118"/>
      <c r="R66" s="118"/>
      <c r="S66" s="118"/>
      <c r="T66" s="118"/>
    </row>
    <row r="67" spans="2:21" x14ac:dyDescent="0.35">
      <c r="D67" s="869" t="s">
        <v>8</v>
      </c>
      <c r="E67" s="951">
        <f t="shared" si="0"/>
        <v>1.6009280374009334</v>
      </c>
      <c r="F67" s="951">
        <f t="shared" si="0"/>
        <v>1.3721691878493489</v>
      </c>
      <c r="G67" s="951">
        <f t="shared" si="0"/>
        <v>1.30517868008844</v>
      </c>
      <c r="H67" s="952">
        <f t="shared" si="0"/>
        <v>516.80899936110109</v>
      </c>
      <c r="I67" s="953">
        <f t="shared" si="0"/>
        <v>156.29445476509684</v>
      </c>
      <c r="O67" s="118"/>
      <c r="P67" s="118"/>
      <c r="Q67" s="118"/>
      <c r="R67" s="118"/>
      <c r="S67" s="118"/>
      <c r="T67" s="118"/>
    </row>
    <row r="68" spans="2:21" x14ac:dyDescent="0.35">
      <c r="D68" s="869" t="s">
        <v>9</v>
      </c>
      <c r="E68" s="951">
        <f t="shared" si="0"/>
        <v>0.87735236688546636</v>
      </c>
      <c r="F68" s="951">
        <f t="shared" si="0"/>
        <v>0.69322267328326781</v>
      </c>
      <c r="G68" s="951">
        <f t="shared" si="0"/>
        <v>0.75496767639442319</v>
      </c>
      <c r="H68" s="952">
        <f t="shared" si="0"/>
        <v>207.72171224060114</v>
      </c>
      <c r="I68" s="953">
        <f t="shared" si="0"/>
        <v>88.509638546589088</v>
      </c>
      <c r="O68" s="118"/>
      <c r="P68" s="118"/>
      <c r="Q68" s="118"/>
      <c r="R68" s="118"/>
      <c r="S68" s="118"/>
      <c r="T68" s="118"/>
    </row>
    <row r="69" spans="2:21" x14ac:dyDescent="0.35">
      <c r="D69" s="869" t="s">
        <v>10</v>
      </c>
      <c r="E69" s="951">
        <f t="shared" si="0"/>
        <v>1.3153229750288582</v>
      </c>
      <c r="F69" s="951">
        <f t="shared" si="0"/>
        <v>1.1656997428212652</v>
      </c>
      <c r="G69" s="951">
        <f t="shared" si="0"/>
        <v>1.2442248470786055</v>
      </c>
      <c r="H69" s="952">
        <f t="shared" si="0"/>
        <v>334.31766721331564</v>
      </c>
      <c r="I69" s="953">
        <f t="shared" si="0"/>
        <v>71.215100904123716</v>
      </c>
      <c r="O69" s="118"/>
      <c r="P69" s="118"/>
      <c r="Q69" s="118"/>
      <c r="R69" s="118"/>
      <c r="S69" s="118"/>
      <c r="T69" s="118"/>
    </row>
    <row r="70" spans="2:21" x14ac:dyDescent="0.35">
      <c r="D70" s="869" t="s">
        <v>13</v>
      </c>
      <c r="E70" s="951">
        <f t="shared" ref="E70:I75" si="1">+E19*(1+$E$32-$D47)</f>
        <v>1.5215802749832059</v>
      </c>
      <c r="F70" s="951">
        <f t="shared" si="1"/>
        <v>1.3070223904150231</v>
      </c>
      <c r="G70" s="951">
        <f t="shared" si="1"/>
        <v>1.2438566843800092</v>
      </c>
      <c r="H70" s="952">
        <f t="shared" si="1"/>
        <v>492.53547969083519</v>
      </c>
      <c r="I70" s="953">
        <f t="shared" si="1"/>
        <v>197.99274897840718</v>
      </c>
      <c r="O70" s="118"/>
      <c r="P70" s="118"/>
      <c r="Q70" s="118"/>
      <c r="R70" s="118"/>
      <c r="S70" s="118"/>
      <c r="T70" s="118"/>
    </row>
    <row r="71" spans="2:21" x14ac:dyDescent="0.35">
      <c r="D71" s="869" t="s">
        <v>12</v>
      </c>
      <c r="E71" s="951">
        <f t="shared" si="1"/>
        <v>0.99775290139431705</v>
      </c>
      <c r="F71" s="951">
        <f t="shared" si="1"/>
        <v>0.82418759713500023</v>
      </c>
      <c r="G71" s="951">
        <f t="shared" si="1"/>
        <v>0.95807375867980704</v>
      </c>
      <c r="H71" s="952">
        <f t="shared" si="1"/>
        <v>289.17730318385617</v>
      </c>
      <c r="I71" s="953">
        <f t="shared" si="1"/>
        <v>88.522681103251443</v>
      </c>
      <c r="O71" s="118"/>
      <c r="P71" s="118"/>
      <c r="Q71" s="118"/>
      <c r="R71" s="118"/>
      <c r="S71" s="118"/>
      <c r="T71" s="118"/>
    </row>
    <row r="72" spans="2:21" x14ac:dyDescent="0.35">
      <c r="D72" s="869" t="s">
        <v>11</v>
      </c>
      <c r="E72" s="951">
        <f t="shared" si="1"/>
        <v>1.3304251752281384</v>
      </c>
      <c r="F72" s="951">
        <f t="shared" si="1"/>
        <v>1.1405184542064011</v>
      </c>
      <c r="G72" s="951">
        <f t="shared" si="1"/>
        <v>1.0845905539633645</v>
      </c>
      <c r="H72" s="952">
        <f t="shared" si="1"/>
        <v>429.90867658185539</v>
      </c>
      <c r="I72" s="953">
        <f t="shared" si="1"/>
        <v>138.0680484230223</v>
      </c>
      <c r="O72" s="118"/>
      <c r="P72" s="118"/>
      <c r="Q72" s="118"/>
      <c r="R72" s="118"/>
      <c r="S72" s="118"/>
      <c r="T72" s="118"/>
    </row>
    <row r="73" spans="2:21" x14ac:dyDescent="0.35">
      <c r="D73" s="869" t="s">
        <v>16</v>
      </c>
      <c r="E73" s="951">
        <f t="shared" si="1"/>
        <v>0.74045760714121589</v>
      </c>
      <c r="F73" s="951">
        <f t="shared" si="1"/>
        <v>0.63492555080917201</v>
      </c>
      <c r="G73" s="951">
        <f t="shared" si="1"/>
        <v>0.60347106343076018</v>
      </c>
      <c r="H73" s="952">
        <f t="shared" si="1"/>
        <v>239.20372655483823</v>
      </c>
      <c r="I73" s="953">
        <f t="shared" si="1"/>
        <v>59.81379373473959</v>
      </c>
      <c r="O73" s="118"/>
      <c r="P73" s="118"/>
      <c r="Q73" s="118"/>
      <c r="R73" s="118"/>
      <c r="S73" s="118"/>
      <c r="T73" s="118"/>
    </row>
    <row r="74" spans="2:21" x14ac:dyDescent="0.35">
      <c r="D74" s="869" t="s">
        <v>15</v>
      </c>
      <c r="E74" s="951">
        <f t="shared" si="1"/>
        <v>0.95465542485336807</v>
      </c>
      <c r="F74" s="951">
        <f t="shared" si="1"/>
        <v>0.81909255967635819</v>
      </c>
      <c r="G74" s="951">
        <f t="shared" si="1"/>
        <v>0.77845338737083991</v>
      </c>
      <c r="H74" s="952">
        <f t="shared" si="1"/>
        <v>308.2882073434447</v>
      </c>
      <c r="I74" s="953">
        <f t="shared" si="1"/>
        <v>85.3343207085247</v>
      </c>
      <c r="O74" s="118"/>
      <c r="P74" s="118"/>
      <c r="Q74" s="118"/>
      <c r="R74" s="118"/>
      <c r="S74" s="118"/>
      <c r="T74" s="118"/>
    </row>
    <row r="75" spans="2:21" ht="18.75" thickBot="1" x14ac:dyDescent="0.4">
      <c r="D75" s="870" t="s">
        <v>17</v>
      </c>
      <c r="E75" s="954">
        <f t="shared" si="1"/>
        <v>0.92033927060922127</v>
      </c>
      <c r="F75" s="954">
        <f t="shared" si="1"/>
        <v>0.78872905534409066</v>
      </c>
      <c r="G75" s="954">
        <f t="shared" si="1"/>
        <v>0.75029402646868359</v>
      </c>
      <c r="H75" s="955">
        <f t="shared" si="1"/>
        <v>297.22302921224582</v>
      </c>
      <c r="I75" s="956">
        <f t="shared" si="1"/>
        <v>66.67151159351738</v>
      </c>
      <c r="O75" s="118"/>
      <c r="P75" s="118"/>
      <c r="Q75" s="118"/>
      <c r="R75" s="118"/>
      <c r="S75" s="118"/>
      <c r="T75" s="118"/>
    </row>
    <row r="76" spans="2:21" x14ac:dyDescent="0.35"/>
    <row r="77" spans="2:21" ht="21.75" x14ac:dyDescent="0.35">
      <c r="B77" s="17" t="s">
        <v>816</v>
      </c>
      <c r="C77" s="17"/>
      <c r="D77" s="697"/>
      <c r="E77" s="697"/>
      <c r="F77" s="697"/>
      <c r="G77" s="697"/>
      <c r="H77" s="697"/>
      <c r="I77" s="697"/>
      <c r="J77" s="697"/>
      <c r="K77" s="697"/>
      <c r="L77" s="697"/>
      <c r="M77" s="697"/>
      <c r="N77" s="697"/>
      <c r="O77" s="697"/>
      <c r="P77" s="697"/>
      <c r="Q77" s="697"/>
      <c r="R77" s="697"/>
    </row>
    <row r="78" spans="2:21" x14ac:dyDescent="0.35">
      <c r="S78" s="104"/>
      <c r="T78" s="104"/>
      <c r="U78" s="104"/>
    </row>
    <row r="79" spans="2:21" x14ac:dyDescent="0.35">
      <c r="B79" s="73" t="s">
        <v>506</v>
      </c>
      <c r="C79" s="73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4"/>
      <c r="T79" s="104"/>
    </row>
    <row r="80" spans="2:21" ht="18.75" thickBot="1" x14ac:dyDescent="0.4">
      <c r="S80" s="104"/>
      <c r="T80" s="104"/>
    </row>
    <row r="81" spans="2:20" ht="18.75" thickBot="1" x14ac:dyDescent="0.4">
      <c r="B81" s="1045" t="s">
        <v>333</v>
      </c>
      <c r="C81" s="1046"/>
      <c r="D81" s="1046"/>
      <c r="E81" s="871" t="s">
        <v>695</v>
      </c>
      <c r="S81" s="104"/>
      <c r="T81" s="104"/>
    </row>
    <row r="82" spans="2:20" ht="18.75" thickBot="1" x14ac:dyDescent="0.4">
      <c r="B82" s="703"/>
      <c r="C82" s="703"/>
      <c r="D82" s="703"/>
      <c r="S82" s="104"/>
      <c r="T82" s="104"/>
    </row>
    <row r="83" spans="2:20" ht="18.75" thickBot="1" x14ac:dyDescent="0.4">
      <c r="B83" s="1045" t="s">
        <v>331</v>
      </c>
      <c r="C83" s="1046"/>
      <c r="D83" s="1046"/>
      <c r="E83" s="965">
        <f>'3.2 Factores de Ajuste NB'!L8</f>
        <v>6.2749799404846526E-2</v>
      </c>
      <c r="S83" s="104"/>
      <c r="T83" s="104"/>
    </row>
    <row r="84" spans="2:20" x14ac:dyDescent="0.35">
      <c r="S84" s="104"/>
      <c r="T84" s="104"/>
    </row>
    <row r="85" spans="2:20" x14ac:dyDescent="0.35">
      <c r="B85" s="73" t="s">
        <v>330</v>
      </c>
      <c r="C85" s="73"/>
      <c r="D85" s="101"/>
      <c r="E85" s="101"/>
      <c r="F85" s="101"/>
      <c r="G85" s="101"/>
      <c r="I85"/>
      <c r="J85"/>
      <c r="K85"/>
      <c r="S85" s="104"/>
      <c r="T85" s="104"/>
    </row>
    <row r="86" spans="2:20" ht="18.75" thickBot="1" x14ac:dyDescent="0.4">
      <c r="I86"/>
      <c r="J86"/>
      <c r="K86"/>
      <c r="S86" s="104"/>
      <c r="T86" s="104"/>
    </row>
    <row r="87" spans="2:20" ht="36.75" thickBot="1" x14ac:dyDescent="0.4">
      <c r="B87" s="8"/>
      <c r="C87" s="659" t="s">
        <v>1</v>
      </c>
      <c r="D87" s="685" t="s">
        <v>330</v>
      </c>
      <c r="E87" s="8"/>
      <c r="F87" s="8"/>
      <c r="G87" s="8"/>
      <c r="H87" s="8"/>
      <c r="I87"/>
      <c r="J87"/>
      <c r="K87"/>
      <c r="L87" s="8"/>
      <c r="M87" s="8"/>
      <c r="N87" s="8"/>
      <c r="O87" s="8"/>
      <c r="P87" s="8"/>
      <c r="Q87" s="8"/>
      <c r="R87" s="8"/>
      <c r="S87" s="104"/>
      <c r="T87" s="104"/>
    </row>
    <row r="88" spans="2:20" x14ac:dyDescent="0.35">
      <c r="C88" s="251" t="s">
        <v>2</v>
      </c>
      <c r="D88" s="252">
        <v>0.01</v>
      </c>
      <c r="I88"/>
      <c r="J88"/>
      <c r="K88"/>
      <c r="L88" s="122"/>
      <c r="M88" s="121"/>
      <c r="S88" s="104"/>
      <c r="T88" s="104"/>
    </row>
    <row r="89" spans="2:20" x14ac:dyDescent="0.35">
      <c r="C89" s="253" t="s">
        <v>175</v>
      </c>
      <c r="D89" s="254">
        <v>0.01</v>
      </c>
      <c r="I89"/>
      <c r="J89"/>
      <c r="K89"/>
      <c r="L89" s="122"/>
      <c r="M89" s="121"/>
      <c r="S89" s="104"/>
      <c r="T89" s="104"/>
    </row>
    <row r="90" spans="2:20" x14ac:dyDescent="0.35">
      <c r="C90" s="253" t="s">
        <v>4</v>
      </c>
      <c r="D90" s="254">
        <v>0.01</v>
      </c>
      <c r="I90"/>
      <c r="J90"/>
      <c r="K90"/>
      <c r="L90" s="122"/>
      <c r="M90" s="121"/>
      <c r="S90" s="104"/>
      <c r="T90" s="104"/>
    </row>
    <row r="91" spans="2:20" x14ac:dyDescent="0.35">
      <c r="C91" s="253" t="s">
        <v>5</v>
      </c>
      <c r="D91" s="254">
        <v>0.01</v>
      </c>
      <c r="I91"/>
      <c r="J91"/>
      <c r="K91"/>
      <c r="L91" s="122"/>
      <c r="M91" s="121"/>
      <c r="S91" s="104"/>
      <c r="T91" s="104"/>
    </row>
    <row r="92" spans="2:20" x14ac:dyDescent="0.35">
      <c r="C92" s="253" t="s">
        <v>6</v>
      </c>
      <c r="D92" s="254">
        <v>0.01</v>
      </c>
      <c r="I92"/>
      <c r="J92"/>
      <c r="K92"/>
      <c r="L92" s="122"/>
      <c r="M92" s="121"/>
      <c r="S92" s="104"/>
      <c r="T92" s="104"/>
    </row>
    <row r="93" spans="2:20" x14ac:dyDescent="0.35">
      <c r="C93" s="253" t="s">
        <v>14</v>
      </c>
      <c r="D93" s="254">
        <v>0.01</v>
      </c>
      <c r="I93"/>
      <c r="J93"/>
      <c r="K93"/>
      <c r="L93" s="122"/>
      <c r="M93" s="121"/>
      <c r="S93" s="104"/>
      <c r="T93" s="104"/>
    </row>
    <row r="94" spans="2:20" x14ac:dyDescent="0.35">
      <c r="C94" s="253" t="s">
        <v>7</v>
      </c>
      <c r="D94" s="254">
        <v>0.01</v>
      </c>
      <c r="I94"/>
      <c r="J94"/>
      <c r="K94"/>
      <c r="L94" s="122"/>
      <c r="M94" s="121"/>
    </row>
    <row r="95" spans="2:20" x14ac:dyDescent="0.35">
      <c r="C95" s="253" t="s">
        <v>8</v>
      </c>
      <c r="D95" s="254">
        <v>0.01</v>
      </c>
      <c r="I95"/>
      <c r="J95"/>
      <c r="K95"/>
      <c r="L95" s="122"/>
      <c r="M95" s="121"/>
    </row>
    <row r="96" spans="2:20" x14ac:dyDescent="0.35">
      <c r="C96" s="253" t="s">
        <v>9</v>
      </c>
      <c r="D96" s="254">
        <v>0.01</v>
      </c>
      <c r="I96"/>
      <c r="J96"/>
      <c r="K96"/>
      <c r="L96" s="122"/>
      <c r="M96" s="121"/>
    </row>
    <row r="97" spans="2:22" x14ac:dyDescent="0.35">
      <c r="C97" s="253" t="s">
        <v>10</v>
      </c>
      <c r="D97" s="254">
        <v>0.01</v>
      </c>
      <c r="I97"/>
      <c r="J97"/>
      <c r="K97"/>
      <c r="L97" s="122"/>
      <c r="M97" s="121"/>
    </row>
    <row r="98" spans="2:22" x14ac:dyDescent="0.35">
      <c r="C98" s="253" t="s">
        <v>13</v>
      </c>
      <c r="D98" s="254">
        <v>0.01</v>
      </c>
      <c r="I98"/>
      <c r="J98"/>
      <c r="K98"/>
      <c r="L98" s="122"/>
      <c r="M98" s="121"/>
    </row>
    <row r="99" spans="2:22" x14ac:dyDescent="0.35">
      <c r="C99" s="253" t="s">
        <v>12</v>
      </c>
      <c r="D99" s="254">
        <v>0.01</v>
      </c>
      <c r="I99"/>
      <c r="J99"/>
      <c r="K99"/>
      <c r="L99" s="122"/>
      <c r="M99" s="121"/>
    </row>
    <row r="100" spans="2:22" x14ac:dyDescent="0.35">
      <c r="C100" s="253" t="s">
        <v>11</v>
      </c>
      <c r="D100" s="254">
        <v>0.01</v>
      </c>
      <c r="I100"/>
      <c r="J100"/>
      <c r="K100"/>
      <c r="L100" s="122"/>
      <c r="M100" s="121"/>
    </row>
    <row r="101" spans="2:22" x14ac:dyDescent="0.35">
      <c r="C101" s="253" t="s">
        <v>16</v>
      </c>
      <c r="D101" s="254">
        <v>0.01</v>
      </c>
      <c r="I101"/>
      <c r="J101"/>
      <c r="K101"/>
      <c r="L101" s="122"/>
      <c r="M101" s="121"/>
    </row>
    <row r="102" spans="2:22" x14ac:dyDescent="0.35">
      <c r="C102" s="253" t="s">
        <v>15</v>
      </c>
      <c r="D102" s="254">
        <v>0.01</v>
      </c>
      <c r="I102"/>
      <c r="J102"/>
      <c r="K102"/>
      <c r="L102" s="122"/>
      <c r="M102" s="121"/>
    </row>
    <row r="103" spans="2:22" ht="18.75" thickBot="1" x14ac:dyDescent="0.4">
      <c r="C103" s="255" t="s">
        <v>17</v>
      </c>
      <c r="D103" s="256">
        <v>0.01</v>
      </c>
      <c r="I103"/>
      <c r="J103"/>
      <c r="K103"/>
      <c r="L103" s="122"/>
      <c r="M103" s="121"/>
    </row>
    <row r="104" spans="2:22" x14ac:dyDescent="0.35"/>
    <row r="105" spans="2:22" ht="21.75" x14ac:dyDescent="0.35">
      <c r="B105" s="17" t="s">
        <v>361</v>
      </c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</row>
    <row r="106" spans="2:22" x14ac:dyDescent="0.35"/>
    <row r="107" spans="2:22" ht="18.75" thickBot="1" x14ac:dyDescent="0.4"/>
    <row r="108" spans="2:22" x14ac:dyDescent="0.35">
      <c r="D108" s="1059" t="s">
        <v>346</v>
      </c>
      <c r="E108" s="960" t="s">
        <v>334</v>
      </c>
      <c r="F108" s="960" t="s">
        <v>336</v>
      </c>
      <c r="G108" s="960" t="s">
        <v>339</v>
      </c>
      <c r="H108" s="960" t="s">
        <v>341</v>
      </c>
      <c r="I108" s="961" t="s">
        <v>342</v>
      </c>
    </row>
    <row r="109" spans="2:22" ht="72" x14ac:dyDescent="0.35">
      <c r="D109" s="1060"/>
      <c r="E109" s="959" t="s">
        <v>335</v>
      </c>
      <c r="F109" s="959" t="s">
        <v>337</v>
      </c>
      <c r="G109" s="959" t="s">
        <v>340</v>
      </c>
      <c r="H109" s="959" t="s">
        <v>556</v>
      </c>
      <c r="I109" s="962" t="s">
        <v>343</v>
      </c>
    </row>
    <row r="110" spans="2:22" x14ac:dyDescent="0.35">
      <c r="D110" s="963"/>
      <c r="E110" s="958" t="s">
        <v>344</v>
      </c>
      <c r="F110" s="958" t="s">
        <v>344</v>
      </c>
      <c r="G110" s="958" t="s">
        <v>344</v>
      </c>
      <c r="H110" s="958" t="s">
        <v>345</v>
      </c>
      <c r="I110" s="964" t="s">
        <v>345</v>
      </c>
      <c r="K110"/>
      <c r="L110"/>
      <c r="M110"/>
      <c r="N110"/>
      <c r="O110"/>
      <c r="P110"/>
      <c r="Q110"/>
      <c r="R110"/>
      <c r="S110"/>
      <c r="T110"/>
      <c r="U110"/>
      <c r="V110"/>
    </row>
    <row r="111" spans="2:22" x14ac:dyDescent="0.35">
      <c r="D111" s="869" t="s">
        <v>2</v>
      </c>
      <c r="E111" s="951">
        <f>+E60*(1+$E$83-$D88)</f>
        <v>0.75133864013427332</v>
      </c>
      <c r="F111" s="951">
        <f t="shared" ref="F111:I111" si="2">+F60*(1+$E$83-$D88)</f>
        <v>0.85578422260639475</v>
      </c>
      <c r="G111" s="951">
        <f t="shared" si="2"/>
        <v>0.68733386132945207</v>
      </c>
      <c r="H111" s="952">
        <f t="shared" si="2"/>
        <v>198.49886237383907</v>
      </c>
      <c r="I111" s="953">
        <f t="shared" si="2"/>
        <v>92.357330186435036</v>
      </c>
      <c r="K111"/>
      <c r="L111"/>
      <c r="M111"/>
      <c r="N111"/>
      <c r="O111"/>
      <c r="P111" s="966"/>
      <c r="Q111" s="966"/>
      <c r="R111" s="966"/>
      <c r="S111" s="966"/>
      <c r="T111" s="966"/>
      <c r="U111" s="966"/>
      <c r="V111"/>
    </row>
    <row r="112" spans="2:22" x14ac:dyDescent="0.35">
      <c r="D112" s="869" t="s">
        <v>175</v>
      </c>
      <c r="E112" s="951">
        <f t="shared" ref="E112:I112" si="3">+E61*(1+$E$83-$D89)</f>
        <v>1.1756873923131066</v>
      </c>
      <c r="F112" s="951">
        <f t="shared" si="3"/>
        <v>1.007591784644345</v>
      </c>
      <c r="G112" s="951">
        <f t="shared" si="3"/>
        <v>0.95848801754261614</v>
      </c>
      <c r="H112" s="952">
        <f t="shared" si="3"/>
        <v>380.64369608900591</v>
      </c>
      <c r="I112" s="953">
        <f t="shared" si="3"/>
        <v>100.61105082739302</v>
      </c>
      <c r="K112"/>
      <c r="L112"/>
      <c r="M112"/>
      <c r="N112"/>
      <c r="O112"/>
      <c r="P112" s="966"/>
      <c r="Q112" s="966"/>
      <c r="R112" s="966"/>
      <c r="S112" s="966"/>
      <c r="T112" s="966"/>
      <c r="U112" s="966"/>
      <c r="V112"/>
    </row>
    <row r="113" spans="4:22" x14ac:dyDescent="0.35">
      <c r="D113" s="869" t="s">
        <v>4</v>
      </c>
      <c r="E113" s="951">
        <f t="shared" ref="E113:I113" si="4">+E62*(1+$E$83-$D90)</f>
        <v>1.5804862261044419</v>
      </c>
      <c r="F113" s="951">
        <f t="shared" si="4"/>
        <v>1.3546862413327909</v>
      </c>
      <c r="G113" s="951">
        <f t="shared" si="4"/>
        <v>1.2878997761758242</v>
      </c>
      <c r="H113" s="952">
        <f t="shared" si="4"/>
        <v>510.31899071094728</v>
      </c>
      <c r="I113" s="953">
        <f t="shared" si="4"/>
        <v>159.5656521428015</v>
      </c>
      <c r="K113"/>
      <c r="L113"/>
      <c r="M113"/>
      <c r="N113"/>
      <c r="O113"/>
      <c r="P113" s="966"/>
      <c r="Q113" s="966"/>
      <c r="R113" s="966"/>
      <c r="S113" s="966"/>
      <c r="T113" s="966"/>
      <c r="U113" s="966"/>
      <c r="V113"/>
    </row>
    <row r="114" spans="4:22" x14ac:dyDescent="0.35">
      <c r="D114" s="869" t="s">
        <v>5</v>
      </c>
      <c r="E114" s="951">
        <f t="shared" ref="E114:I114" si="5">+E63*(1+$E$83-$D91)</f>
        <v>1.4709697307029403</v>
      </c>
      <c r="F114" s="951">
        <f t="shared" si="5"/>
        <v>1.261096626677948</v>
      </c>
      <c r="G114" s="951">
        <f t="shared" si="5"/>
        <v>1.1983100049058977</v>
      </c>
      <c r="H114" s="952">
        <f t="shared" si="5"/>
        <v>474.95832833581846</v>
      </c>
      <c r="I114" s="953">
        <f t="shared" si="5"/>
        <v>153.52845037880397</v>
      </c>
      <c r="K114"/>
      <c r="L114"/>
      <c r="M114"/>
      <c r="N114"/>
      <c r="O114"/>
      <c r="P114" s="966"/>
      <c r="Q114" s="966"/>
      <c r="R114" s="966"/>
      <c r="S114" s="966"/>
      <c r="T114" s="966"/>
      <c r="U114" s="966"/>
      <c r="V114"/>
    </row>
    <row r="115" spans="4:22" x14ac:dyDescent="0.35">
      <c r="D115" s="869" t="s">
        <v>6</v>
      </c>
      <c r="E115" s="951">
        <f t="shared" ref="E115:I115" si="6">+E64*(1+$E$83-$D92)</f>
        <v>1.6598092992333213</v>
      </c>
      <c r="F115" s="951">
        <f t="shared" si="6"/>
        <v>1.4218287798137401</v>
      </c>
      <c r="G115" s="951">
        <f t="shared" si="6"/>
        <v>1.3523224730957848</v>
      </c>
      <c r="H115" s="952">
        <f t="shared" si="6"/>
        <v>535.94156092651701</v>
      </c>
      <c r="I115" s="953">
        <f t="shared" si="6"/>
        <v>227.04338506446823</v>
      </c>
      <c r="K115"/>
      <c r="L115"/>
      <c r="M115"/>
      <c r="N115"/>
      <c r="O115"/>
      <c r="P115" s="966"/>
      <c r="Q115" s="966"/>
      <c r="R115" s="966"/>
      <c r="S115" s="966"/>
      <c r="T115" s="966"/>
      <c r="U115" s="966"/>
      <c r="V115"/>
    </row>
    <row r="116" spans="4:22" x14ac:dyDescent="0.35">
      <c r="D116" s="869" t="s">
        <v>14</v>
      </c>
      <c r="E116" s="951">
        <f t="shared" ref="E116:I116" si="7">+E65*(1+$E$83-$D93)</f>
        <v>1.1434606440072068</v>
      </c>
      <c r="F116" s="951">
        <f t="shared" si="7"/>
        <v>0.92584141300997402</v>
      </c>
      <c r="G116" s="951">
        <f t="shared" si="7"/>
        <v>1.1477622765153559</v>
      </c>
      <c r="H116" s="952">
        <f t="shared" si="7"/>
        <v>386.27062111501073</v>
      </c>
      <c r="I116" s="953">
        <f t="shared" si="7"/>
        <v>127.75054238132138</v>
      </c>
      <c r="K116"/>
      <c r="L116"/>
      <c r="M116"/>
      <c r="N116"/>
      <c r="O116"/>
      <c r="P116" s="966"/>
      <c r="Q116" s="966"/>
      <c r="R116" s="966"/>
      <c r="S116" s="966"/>
      <c r="T116" s="966"/>
      <c r="U116" s="966"/>
      <c r="V116"/>
    </row>
    <row r="117" spans="4:22" x14ac:dyDescent="0.35">
      <c r="D117" s="869" t="s">
        <v>7</v>
      </c>
      <c r="E117" s="951">
        <f t="shared" ref="E117:I117" si="8">+E66*(1+$E$83-$D94)</f>
        <v>0.83182177917826317</v>
      </c>
      <c r="F117" s="951">
        <f t="shared" si="8"/>
        <v>0.67369729808571865</v>
      </c>
      <c r="G117" s="951">
        <f t="shared" si="8"/>
        <v>0.83530852249807819</v>
      </c>
      <c r="H117" s="952">
        <f t="shared" si="8"/>
        <v>280.95723541623192</v>
      </c>
      <c r="I117" s="953">
        <f t="shared" si="8"/>
        <v>59.366253595131404</v>
      </c>
      <c r="K117"/>
      <c r="L117"/>
      <c r="M117"/>
      <c r="N117"/>
      <c r="O117"/>
      <c r="P117" s="966"/>
      <c r="Q117" s="966"/>
      <c r="R117" s="966"/>
      <c r="S117" s="966"/>
      <c r="T117" s="966"/>
      <c r="U117" s="966"/>
      <c r="V117"/>
    </row>
    <row r="118" spans="4:22" x14ac:dyDescent="0.35">
      <c r="D118" s="869" t="s">
        <v>8</v>
      </c>
      <c r="E118" s="951">
        <f t="shared" ref="E118:I118" si="9">+E67*(1+$E$83-$D95)</f>
        <v>1.6853766702354271</v>
      </c>
      <c r="F118" s="951">
        <f t="shared" si="9"/>
        <v>1.4445508372579132</v>
      </c>
      <c r="G118" s="951">
        <f t="shared" si="9"/>
        <v>1.3740265936505875</v>
      </c>
      <c r="H118" s="952">
        <f t="shared" si="9"/>
        <v>544.07057040801863</v>
      </c>
      <c r="I118" s="953">
        <f t="shared" si="9"/>
        <v>164.53895590204556</v>
      </c>
      <c r="K118"/>
      <c r="L118"/>
      <c r="M118"/>
      <c r="N118"/>
      <c r="O118"/>
      <c r="P118" s="966"/>
      <c r="Q118" s="966"/>
      <c r="R118" s="966"/>
      <c r="S118" s="966"/>
      <c r="T118" s="966"/>
      <c r="U118" s="966"/>
      <c r="V118"/>
    </row>
    <row r="119" spans="4:22" x14ac:dyDescent="0.35">
      <c r="D119" s="869" t="s">
        <v>9</v>
      </c>
      <c r="E119" s="951">
        <f t="shared" ref="E119:I119" si="10">+E68*(1+$E$83-$D96)</f>
        <v>0.92363252824604203</v>
      </c>
      <c r="F119" s="951">
        <f t="shared" si="10"/>
        <v>0.72979003024185163</v>
      </c>
      <c r="G119" s="951">
        <f t="shared" si="10"/>
        <v>0.79479206988137208</v>
      </c>
      <c r="H119" s="952">
        <f t="shared" si="10"/>
        <v>218.67899089332408</v>
      </c>
      <c r="I119" s="953">
        <f t="shared" si="10"/>
        <v>93.178504225317127</v>
      </c>
      <c r="K119"/>
      <c r="L119"/>
      <c r="M119"/>
      <c r="N119"/>
      <c r="O119"/>
      <c r="P119" s="966"/>
      <c r="Q119" s="966"/>
      <c r="R119" s="966"/>
      <c r="S119" s="966"/>
      <c r="T119" s="966"/>
      <c r="U119" s="966"/>
      <c r="V119"/>
    </row>
    <row r="120" spans="4:22" x14ac:dyDescent="0.35">
      <c r="D120" s="869" t="s">
        <v>10</v>
      </c>
      <c r="E120" s="951">
        <f t="shared" ref="E120:I120" si="11">+E69*(1+$E$83-$D97)</f>
        <v>1.3847059981142165</v>
      </c>
      <c r="F120" s="951">
        <f t="shared" si="11"/>
        <v>1.2271901704213681</v>
      </c>
      <c r="G120" s="951">
        <f t="shared" si="11"/>
        <v>1.3098574581765277</v>
      </c>
      <c r="H120" s="952">
        <f t="shared" si="11"/>
        <v>351.95285709631429</v>
      </c>
      <c r="I120" s="953">
        <f t="shared" si="11"/>
        <v>74.97168319141214</v>
      </c>
      <c r="K120"/>
      <c r="L120"/>
      <c r="M120"/>
      <c r="N120"/>
      <c r="O120"/>
      <c r="P120" s="966"/>
      <c r="Q120" s="966"/>
      <c r="R120" s="966"/>
      <c r="S120" s="966"/>
      <c r="T120" s="966"/>
      <c r="U120" s="966"/>
      <c r="V120"/>
    </row>
    <row r="121" spans="4:22" x14ac:dyDescent="0.35">
      <c r="D121" s="869" t="s">
        <v>13</v>
      </c>
      <c r="E121" s="951">
        <f t="shared" ref="E121:I121" si="12">+E70*(1+$E$83-$D98)</f>
        <v>1.6018433292669412</v>
      </c>
      <c r="F121" s="951">
        <f t="shared" si="12"/>
        <v>1.3759675593270586</v>
      </c>
      <c r="G121" s="951">
        <f t="shared" si="12"/>
        <v>1.309469874969432</v>
      </c>
      <c r="H121" s="952">
        <f t="shared" si="12"/>
        <v>518.51662744429655</v>
      </c>
      <c r="I121" s="953">
        <f t="shared" si="12"/>
        <v>208.43682677063228</v>
      </c>
      <c r="K121"/>
      <c r="L121"/>
      <c r="M121"/>
      <c r="N121"/>
      <c r="O121"/>
      <c r="P121" s="966"/>
      <c r="Q121" s="966"/>
      <c r="R121" s="966"/>
      <c r="S121" s="966"/>
      <c r="T121" s="966"/>
      <c r="U121" s="966"/>
      <c r="V121"/>
    </row>
    <row r="122" spans="4:22" x14ac:dyDescent="0.35">
      <c r="D122" s="869" t="s">
        <v>12</v>
      </c>
      <c r="E122" s="951">
        <f t="shared" ref="E122:I122" si="13">+E71*(1+$E$83-$D99)</f>
        <v>1.0503841667984708</v>
      </c>
      <c r="F122" s="951">
        <f t="shared" si="13"/>
        <v>0.86766332755583386</v>
      </c>
      <c r="G122" s="951">
        <f t="shared" si="13"/>
        <v>1.0086119572652141</v>
      </c>
      <c r="H122" s="952">
        <f t="shared" si="13"/>
        <v>304.43134791923904</v>
      </c>
      <c r="I122" s="953">
        <f t="shared" si="13"/>
        <v>93.192234774227146</v>
      </c>
      <c r="K122"/>
      <c r="L122"/>
      <c r="M122"/>
      <c r="N122"/>
      <c r="O122"/>
      <c r="P122" s="966"/>
      <c r="Q122" s="966"/>
      <c r="R122" s="966"/>
      <c r="S122" s="966"/>
      <c r="T122" s="966"/>
      <c r="U122" s="966"/>
      <c r="V122"/>
    </row>
    <row r="123" spans="4:22" x14ac:dyDescent="0.35">
      <c r="D123" s="869" t="s">
        <v>11</v>
      </c>
      <c r="E123" s="951">
        <f t="shared" ref="E123:I123" si="14">+E72*(1+$E$83-$D100)</f>
        <v>1.4006048363445804</v>
      </c>
      <c r="F123" s="951">
        <f t="shared" si="14"/>
        <v>1.2006805738833144</v>
      </c>
      <c r="G123" s="951">
        <f t="shared" si="14"/>
        <v>1.1418024881213233</v>
      </c>
      <c r="H123" s="952">
        <f t="shared" si="14"/>
        <v>452.58627303395127</v>
      </c>
      <c r="I123" s="953">
        <f t="shared" si="14"/>
        <v>145.35111028155535</v>
      </c>
      <c r="K123"/>
      <c r="L123"/>
      <c r="M123"/>
      <c r="N123"/>
      <c r="O123"/>
      <c r="P123" s="966"/>
      <c r="Q123" s="966"/>
      <c r="R123" s="966"/>
      <c r="S123" s="966"/>
      <c r="T123" s="966"/>
      <c r="U123" s="966"/>
      <c r="V123"/>
    </row>
    <row r="124" spans="4:22" x14ac:dyDescent="0.35">
      <c r="D124" s="869" t="s">
        <v>16</v>
      </c>
      <c r="E124" s="951">
        <f t="shared" ref="E124:I124" si="15">+E73*(1+$E$83-$D101)</f>
        <v>0.77951659738570767</v>
      </c>
      <c r="F124" s="951">
        <f t="shared" si="15"/>
        <v>0.66841774625136752</v>
      </c>
      <c r="G124" s="951">
        <f t="shared" si="15"/>
        <v>0.63530404097336213</v>
      </c>
      <c r="H124" s="952">
        <f t="shared" si="15"/>
        <v>251.8216751474977</v>
      </c>
      <c r="I124" s="953">
        <f t="shared" si="15"/>
        <v>62.968959355889965</v>
      </c>
      <c r="K124"/>
      <c r="L124"/>
      <c r="M124"/>
      <c r="N124"/>
      <c r="O124"/>
      <c r="P124" s="966"/>
      <c r="Q124" s="966"/>
      <c r="R124" s="966"/>
      <c r="S124" s="966"/>
      <c r="T124" s="966"/>
      <c r="U124" s="966"/>
      <c r="V124"/>
    </row>
    <row r="125" spans="4:22" x14ac:dyDescent="0.35">
      <c r="D125" s="869" t="s">
        <v>15</v>
      </c>
      <c r="E125" s="951">
        <f t="shared" ref="E125:I125" si="16">+E74*(1+$E$83-$D102)</f>
        <v>1.0050133070151317</v>
      </c>
      <c r="F125" s="951">
        <f t="shared" si="16"/>
        <v>0.86229952789328834</v>
      </c>
      <c r="G125" s="951">
        <f t="shared" si="16"/>
        <v>0.81951664740067498</v>
      </c>
      <c r="H125" s="952">
        <f t="shared" si="16"/>
        <v>324.55034843969111</v>
      </c>
      <c r="I125" s="953">
        <f t="shared" si="16"/>
        <v>89.83568900824821</v>
      </c>
      <c r="K125"/>
      <c r="L125"/>
      <c r="M125"/>
      <c r="N125"/>
      <c r="O125"/>
      <c r="P125" s="966"/>
      <c r="Q125" s="966"/>
      <c r="R125" s="966"/>
      <c r="S125" s="966"/>
      <c r="T125" s="966"/>
      <c r="U125" s="966"/>
      <c r="V125"/>
    </row>
    <row r="126" spans="4:22" ht="18.75" thickBot="1" x14ac:dyDescent="0.4">
      <c r="D126" s="870" t="s">
        <v>17</v>
      </c>
      <c r="E126" s="954">
        <f t="shared" ref="E126:I126" si="17">+E75*(1+$E$83-$D103)</f>
        <v>0.96888698251826044</v>
      </c>
      <c r="F126" s="954">
        <f t="shared" si="17"/>
        <v>0.83033435479826545</v>
      </c>
      <c r="G126" s="954">
        <f t="shared" si="17"/>
        <v>0.78987188585956125</v>
      </c>
      <c r="H126" s="955">
        <f t="shared" si="17"/>
        <v>312.90148438169263</v>
      </c>
      <c r="I126" s="956">
        <f t="shared" si="17"/>
        <v>70.188420456093311</v>
      </c>
      <c r="K126"/>
      <c r="L126"/>
      <c r="M126"/>
      <c r="N126"/>
      <c r="O126"/>
      <c r="P126" s="966"/>
      <c r="Q126" s="966"/>
      <c r="R126" s="966"/>
      <c r="S126" s="966"/>
      <c r="T126" s="966"/>
      <c r="U126" s="966"/>
      <c r="V126"/>
    </row>
    <row r="127" spans="4:22" x14ac:dyDescent="0.35">
      <c r="D127" s="23" t="s">
        <v>854</v>
      </c>
      <c r="K127"/>
      <c r="L127"/>
      <c r="M127"/>
      <c r="N127"/>
      <c r="O127"/>
    </row>
    <row r="128" spans="4:22" x14ac:dyDescent="0.35">
      <c r="K128"/>
      <c r="L128"/>
      <c r="M128"/>
      <c r="N128"/>
      <c r="O128"/>
    </row>
    <row r="129" spans="4:15" x14ac:dyDescent="0.35">
      <c r="D129" s="23"/>
      <c r="K129"/>
      <c r="L129"/>
      <c r="M129"/>
      <c r="N129"/>
      <c r="O129"/>
    </row>
    <row r="130" spans="4:15" x14ac:dyDescent="0.35">
      <c r="K130"/>
      <c r="L130"/>
      <c r="M130"/>
      <c r="N130"/>
      <c r="O130"/>
    </row>
    <row r="131" spans="4:15" hidden="1" x14ac:dyDescent="0.35">
      <c r="K131"/>
      <c r="L131"/>
      <c r="M131"/>
      <c r="N131"/>
      <c r="O131"/>
    </row>
    <row r="132" spans="4:15" hidden="1" x14ac:dyDescent="0.35">
      <c r="K132"/>
      <c r="L132"/>
      <c r="M132"/>
      <c r="N132"/>
      <c r="O132"/>
    </row>
    <row r="133" spans="4:15" hidden="1" x14ac:dyDescent="0.35">
      <c r="K133"/>
      <c r="L133"/>
      <c r="M133"/>
      <c r="N133"/>
      <c r="O133"/>
    </row>
    <row r="134" spans="4:15" hidden="1" x14ac:dyDescent="0.35">
      <c r="K134"/>
      <c r="L134"/>
      <c r="M134"/>
      <c r="N134"/>
      <c r="O134"/>
    </row>
    <row r="135" spans="4:15" hidden="1" x14ac:dyDescent="0.35">
      <c r="K135"/>
      <c r="L135"/>
      <c r="M135"/>
      <c r="N135"/>
      <c r="O135"/>
    </row>
    <row r="136" spans="4:15" hidden="1" x14ac:dyDescent="0.35">
      <c r="K136"/>
      <c r="L136"/>
      <c r="M136"/>
      <c r="N136"/>
      <c r="O136"/>
    </row>
    <row r="137" spans="4:15" hidden="1" x14ac:dyDescent="0.35">
      <c r="K137"/>
      <c r="L137"/>
      <c r="M137"/>
      <c r="N137"/>
      <c r="O137"/>
    </row>
    <row r="138" spans="4:15" hidden="1" x14ac:dyDescent="0.35">
      <c r="K138"/>
      <c r="L138"/>
      <c r="M138"/>
      <c r="N138"/>
      <c r="O138"/>
    </row>
    <row r="139" spans="4:15" hidden="1" x14ac:dyDescent="0.35">
      <c r="K139"/>
      <c r="L139"/>
      <c r="M139"/>
      <c r="N139"/>
      <c r="O139"/>
    </row>
    <row r="140" spans="4:15" hidden="1" x14ac:dyDescent="0.35">
      <c r="K140"/>
      <c r="L140"/>
      <c r="M140"/>
      <c r="N140"/>
      <c r="O140"/>
    </row>
    <row r="141" spans="4:15" hidden="1" x14ac:dyDescent="0.35">
      <c r="K141"/>
      <c r="L141"/>
      <c r="M141"/>
      <c r="N141"/>
      <c r="O141"/>
    </row>
    <row r="142" spans="4:15" hidden="1" x14ac:dyDescent="0.35">
      <c r="K142"/>
      <c r="L142"/>
      <c r="M142"/>
      <c r="N142"/>
      <c r="O142"/>
    </row>
    <row r="143" spans="4:15" hidden="1" x14ac:dyDescent="0.35">
      <c r="K143"/>
      <c r="L143"/>
      <c r="M143"/>
      <c r="N143"/>
      <c r="O143"/>
    </row>
    <row r="144" spans="4:15" hidden="1" x14ac:dyDescent="0.35">
      <c r="K144" s="156"/>
      <c r="L144" s="156"/>
      <c r="M144" s="156"/>
      <c r="N144" s="156"/>
      <c r="O144" s="156"/>
    </row>
  </sheetData>
  <mergeCells count="8">
    <mergeCell ref="B81:D81"/>
    <mergeCell ref="B83:D83"/>
    <mergeCell ref="D108:D109"/>
    <mergeCell ref="D5:I5"/>
    <mergeCell ref="D6:D7"/>
    <mergeCell ref="B30:D30"/>
    <mergeCell ref="B32:D32"/>
    <mergeCell ref="D57:D58"/>
  </mergeCells>
  <hyperlinks>
    <hyperlink ref="E2" location="Contenido!A1" display="regresar" xr:uid="{00000000-0004-0000-0F00-000000000000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AK69"/>
  <sheetViews>
    <sheetView showGridLines="0" zoomScale="70" zoomScaleNormal="70" workbookViewId="0">
      <pane ySplit="2" topLeftCell="A3" activePane="bottomLeft" state="frozen"/>
      <selection pane="bottomLeft" activeCell="E15" sqref="E15"/>
    </sheetView>
  </sheetViews>
  <sheetFormatPr baseColWidth="10" defaultColWidth="0" defaultRowHeight="18" zeroHeight="1" x14ac:dyDescent="0.35"/>
  <cols>
    <col min="1" max="1" width="3.7109375" style="9" customWidth="1"/>
    <col min="2" max="2" width="11.5703125" style="9" customWidth="1"/>
    <col min="3" max="3" width="13.28515625" style="9" customWidth="1"/>
    <col min="4" max="4" width="12.7109375" style="9" customWidth="1"/>
    <col min="5" max="5" width="18.28515625" style="9" customWidth="1"/>
    <col min="6" max="6" width="16.28515625" style="9" customWidth="1"/>
    <col min="7" max="8" width="14.7109375" style="9" customWidth="1"/>
    <col min="9" max="9" width="13.140625" style="9" customWidth="1"/>
    <col min="10" max="11" width="11.5703125" style="9" customWidth="1"/>
    <col min="12" max="12" width="15.140625" style="9" customWidth="1"/>
    <col min="13" max="13" width="15" style="9" customWidth="1"/>
    <col min="14" max="14" width="14.42578125" style="9" customWidth="1"/>
    <col min="15" max="15" width="16.5703125" style="9" customWidth="1"/>
    <col min="16" max="16" width="16.28515625" style="9" customWidth="1"/>
    <col min="17" max="17" width="20.85546875" style="9" customWidth="1"/>
    <col min="18" max="18" width="19.85546875" style="9" customWidth="1"/>
    <col min="19" max="19" width="17.28515625" style="9" customWidth="1"/>
    <col min="20" max="20" width="20.7109375" style="9" customWidth="1"/>
    <col min="21" max="21" width="19" style="9" customWidth="1"/>
    <col min="22" max="22" width="16.140625" style="9" customWidth="1"/>
    <col min="23" max="23" width="0.7109375" style="9" hidden="1" customWidth="1"/>
    <col min="24" max="24" width="19.7109375" style="9" hidden="1" customWidth="1"/>
    <col min="25" max="25" width="0.140625" style="9" hidden="1" customWidth="1"/>
    <col min="26" max="26" width="33.5703125" style="9" customWidth="1"/>
    <col min="27" max="27" width="29.5703125" style="9" customWidth="1"/>
    <col min="28" max="28" width="24.28515625" style="9" customWidth="1"/>
    <col min="29" max="37" width="0" style="9" hidden="1" customWidth="1"/>
    <col min="38" max="16384" width="11.5703125" style="9" hidden="1"/>
  </cols>
  <sheetData>
    <row r="1" spans="2:37" s="124" customFormat="1" ht="18" customHeight="1" collapsed="1" x14ac:dyDescent="0.25">
      <c r="B1" s="17" t="s">
        <v>584</v>
      </c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</row>
    <row r="2" spans="2:37" x14ac:dyDescent="0.35">
      <c r="B2" s="44"/>
      <c r="C2" s="44"/>
      <c r="D2" s="44"/>
      <c r="E2" s="44"/>
      <c r="F2" s="44"/>
      <c r="G2" s="737" t="s">
        <v>601</v>
      </c>
      <c r="H2" s="44"/>
      <c r="I2" s="44"/>
      <c r="J2" s="44"/>
    </row>
    <row r="3" spans="2:37" ht="22.9" customHeight="1" x14ac:dyDescent="0.35">
      <c r="B3" s="1061" t="s">
        <v>429</v>
      </c>
      <c r="C3" s="1061"/>
      <c r="D3" s="1061"/>
      <c r="E3" s="1061"/>
      <c r="F3" s="1061"/>
      <c r="G3" s="44"/>
      <c r="H3" s="44"/>
      <c r="I3" s="1061" t="s">
        <v>430</v>
      </c>
      <c r="J3" s="1061"/>
      <c r="K3" s="1061"/>
      <c r="L3" s="1061"/>
      <c r="M3" s="1061"/>
      <c r="P3" s="1061" t="s">
        <v>530</v>
      </c>
      <c r="Q3" s="1061"/>
      <c r="R3" s="1061"/>
      <c r="S3" s="1061"/>
      <c r="T3" s="1061"/>
    </row>
    <row r="4" spans="2:37" s="117" customFormat="1" x14ac:dyDescent="0.35">
      <c r="G4" s="130" t="str">
        <f>G5</f>
        <v>Octubre 2016</v>
      </c>
      <c r="N4" s="130" t="str">
        <f>N5</f>
        <v>Octubre 2017</v>
      </c>
      <c r="U4" s="130" t="str">
        <f>U5</f>
        <v>Octubre 2018</v>
      </c>
    </row>
    <row r="5" spans="2:37" s="11" customFormat="1" x14ac:dyDescent="0.35">
      <c r="B5" s="116" t="s">
        <v>215</v>
      </c>
      <c r="C5" s="9"/>
      <c r="D5" s="54" t="s">
        <v>216</v>
      </c>
      <c r="E5" s="131" t="s">
        <v>253</v>
      </c>
      <c r="F5" s="132" t="s">
        <v>218</v>
      </c>
      <c r="G5" s="131" t="s">
        <v>219</v>
      </c>
      <c r="I5" s="116" t="s">
        <v>215</v>
      </c>
      <c r="J5" s="9"/>
      <c r="K5" s="54" t="s">
        <v>216</v>
      </c>
      <c r="L5" s="131" t="s">
        <v>219</v>
      </c>
      <c r="M5" s="132" t="s">
        <v>218</v>
      </c>
      <c r="N5" s="131" t="s">
        <v>300</v>
      </c>
      <c r="P5" s="116" t="s">
        <v>215</v>
      </c>
      <c r="Q5" s="9"/>
      <c r="R5" s="54" t="s">
        <v>216</v>
      </c>
      <c r="S5" s="131" t="s">
        <v>300</v>
      </c>
      <c r="T5" s="132" t="s">
        <v>218</v>
      </c>
      <c r="U5" s="131" t="s">
        <v>324</v>
      </c>
    </row>
    <row r="6" spans="2:37" s="117" customFormat="1" x14ac:dyDescent="0.35">
      <c r="B6" s="133"/>
      <c r="C6" s="134"/>
      <c r="D6" s="134"/>
      <c r="E6" s="117" t="str">
        <f>VLOOKUP(E5,$W$19:$X$66,2,FALSE)</f>
        <v>201510</v>
      </c>
      <c r="F6" s="134"/>
      <c r="G6" s="117" t="str">
        <f>VLOOKUP(G5,$W$19:$X$66,2,FALSE)</f>
        <v>201610</v>
      </c>
      <c r="I6" s="133"/>
      <c r="J6" s="134"/>
      <c r="K6" s="134"/>
      <c r="L6" s="117" t="str">
        <f>VLOOKUP(L5,$W$19:$X$66,2,FALSE)</f>
        <v>201610</v>
      </c>
      <c r="M6" s="134"/>
      <c r="N6" s="117" t="str">
        <f>VLOOKUP(N5,$W$19:$X$66,2,FALSE)</f>
        <v>201710</v>
      </c>
      <c r="P6" s="133"/>
      <c r="Q6" s="134"/>
      <c r="R6" s="134"/>
      <c r="S6" s="117" t="str">
        <f>VLOOKUP(S5,$W$19:$X$66,2,FALSE)</f>
        <v>201710</v>
      </c>
      <c r="T6" s="134"/>
      <c r="U6" s="117" t="str">
        <f>VLOOKUP(U5,$W$19:$X$66,2,FALSE)</f>
        <v>201810</v>
      </c>
    </row>
    <row r="7" spans="2:37" x14ac:dyDescent="0.35">
      <c r="E7" s="7"/>
      <c r="L7" s="7"/>
      <c r="S7" s="7"/>
    </row>
    <row r="8" spans="2:37" x14ac:dyDescent="0.35">
      <c r="B8" s="9" t="str">
        <f>"Variación del INPP en el periodo de referencia"</f>
        <v>Variación del INPP en el periodo de referencia</v>
      </c>
      <c r="E8" s="135">
        <f>((VLOOKUP(G6,B19:E66,4,FALSE)-VLOOKUP(E6,B19:E66,4,FALSE)))/VLOOKUP(E6,B19:E66,4,FALSE)</f>
        <v>9.5701978904190091E-2</v>
      </c>
      <c r="F8" s="93"/>
      <c r="I8" s="9" t="str">
        <f>"Variación del INPP en el periodo de referencia"</f>
        <v>Variación del INPP en el periodo de referencia</v>
      </c>
      <c r="L8" s="135">
        <f>((VLOOKUP(N6,B19:E66,4,FALSE)-VLOOKUP(L6,B19:E66,4,FALSE)))/VLOOKUP(L6,B19:E66,4,FALSE)</f>
        <v>5.4712659077669513E-2</v>
      </c>
      <c r="M8" s="93"/>
      <c r="P8" s="9" t="str">
        <f>"Variación del INPP en el periodo de referencia"</f>
        <v>Variación del INPP en el periodo de referencia</v>
      </c>
      <c r="S8" s="135">
        <f>((VLOOKUP(U6,B19:E66,4,FALSE)-VLOOKUP(S6,B19:E66,4,FALSE)))/VLOOKUP(S6,B19:E66,4,FALSE)</f>
        <v>6.0290142806821198E-2</v>
      </c>
      <c r="T8" s="93"/>
    </row>
    <row r="9" spans="2:37" x14ac:dyDescent="0.35">
      <c r="E9" s="7"/>
      <c r="L9" s="7"/>
    </row>
    <row r="10" spans="2:37" x14ac:dyDescent="0.35">
      <c r="E10" s="7"/>
    </row>
    <row r="11" spans="2:37" x14ac:dyDescent="0.35"/>
    <row r="12" spans="2:37" ht="21.75" x14ac:dyDescent="0.35">
      <c r="B12" s="17" t="s">
        <v>510</v>
      </c>
      <c r="C12" s="73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Z12" s="17" t="s">
        <v>594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</row>
    <row r="13" spans="2:37" s="11" customFormat="1" x14ac:dyDescent="0.35">
      <c r="B13" s="126"/>
      <c r="C13" s="126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</row>
    <row r="14" spans="2:37" s="11" customFormat="1" ht="18.75" thickBot="1" x14ac:dyDescent="0.4">
      <c r="B14" s="126"/>
      <c r="C14" s="126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</row>
    <row r="15" spans="2:37" ht="44.45" customHeight="1" thickBot="1" x14ac:dyDescent="0.4">
      <c r="H15" s="1064" t="s">
        <v>329</v>
      </c>
      <c r="I15" s="1065"/>
      <c r="J15" s="226">
        <v>1.2E-2</v>
      </c>
      <c r="K15" s="227">
        <v>0.112</v>
      </c>
      <c r="L15" s="227">
        <v>3.4000000000000002E-2</v>
      </c>
      <c r="M15" s="227">
        <v>4.4999999999999998E-2</v>
      </c>
      <c r="N15" s="227">
        <v>9.6000000000000002E-2</v>
      </c>
      <c r="O15" s="227">
        <v>3.4000000000000002E-2</v>
      </c>
      <c r="P15" s="227">
        <v>3.2000000000000001E-2</v>
      </c>
      <c r="Q15" s="227">
        <v>0.126</v>
      </c>
      <c r="R15" s="227">
        <v>5.2999999999999999E-2</v>
      </c>
      <c r="S15" s="227">
        <v>0.20399999999999999</v>
      </c>
      <c r="T15" s="227">
        <v>2.5999999999999999E-2</v>
      </c>
      <c r="U15" s="228">
        <v>0.22700000000000001</v>
      </c>
    </row>
    <row r="16" spans="2:37" s="11" customFormat="1" ht="18.75" thickBot="1" x14ac:dyDescent="0.4">
      <c r="H16" s="126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</row>
    <row r="17" spans="2:27" s="136" customFormat="1" ht="124.15" customHeight="1" thickBot="1" x14ac:dyDescent="0.4">
      <c r="B17" s="1068" t="s">
        <v>232</v>
      </c>
      <c r="C17" s="1070" t="s">
        <v>95</v>
      </c>
      <c r="D17" s="1070" t="s">
        <v>233</v>
      </c>
      <c r="E17" s="1072" t="s">
        <v>234</v>
      </c>
      <c r="H17" s="1068" t="s">
        <v>95</v>
      </c>
      <c r="I17" s="1070" t="s">
        <v>233</v>
      </c>
      <c r="J17" s="1062" t="s">
        <v>220</v>
      </c>
      <c r="K17" s="1062" t="s">
        <v>221</v>
      </c>
      <c r="L17" s="1062" t="s">
        <v>222</v>
      </c>
      <c r="M17" s="1062" t="s">
        <v>223</v>
      </c>
      <c r="N17" s="1062" t="s">
        <v>224</v>
      </c>
      <c r="O17" s="1062" t="s">
        <v>225</v>
      </c>
      <c r="P17" s="1062" t="s">
        <v>226</v>
      </c>
      <c r="Q17" s="1062" t="s">
        <v>227</v>
      </c>
      <c r="R17" s="1062" t="s">
        <v>228</v>
      </c>
      <c r="S17" s="1062" t="s">
        <v>229</v>
      </c>
      <c r="T17" s="1062" t="s">
        <v>230</v>
      </c>
      <c r="U17" s="1066" t="s">
        <v>231</v>
      </c>
      <c r="Z17" s="659" t="s">
        <v>1</v>
      </c>
      <c r="AA17" s="502" t="s">
        <v>527</v>
      </c>
    </row>
    <row r="18" spans="2:27" ht="40.15" customHeight="1" thickBot="1" x14ac:dyDescent="0.4">
      <c r="B18" s="1069"/>
      <c r="C18" s="1071"/>
      <c r="D18" s="1071"/>
      <c r="E18" s="1073"/>
      <c r="F18" s="137"/>
      <c r="G18" s="138"/>
      <c r="H18" s="1069"/>
      <c r="I18" s="1071"/>
      <c r="J18" s="1063"/>
      <c r="K18" s="1063"/>
      <c r="L18" s="1063"/>
      <c r="M18" s="1063"/>
      <c r="N18" s="1063"/>
      <c r="O18" s="1063"/>
      <c r="P18" s="1063"/>
      <c r="Q18" s="1063"/>
      <c r="R18" s="1063"/>
      <c r="S18" s="1063"/>
      <c r="T18" s="1063"/>
      <c r="U18" s="1067"/>
      <c r="W18" s="139" t="s">
        <v>185</v>
      </c>
      <c r="X18" s="139" t="s">
        <v>458</v>
      </c>
      <c r="Z18" s="229" t="s">
        <v>2</v>
      </c>
      <c r="AA18" s="230">
        <v>1.6547568943120233E-2</v>
      </c>
    </row>
    <row r="19" spans="2:27" x14ac:dyDescent="0.35">
      <c r="B19" s="215" t="s">
        <v>235</v>
      </c>
      <c r="C19" s="216">
        <v>2015</v>
      </c>
      <c r="D19" s="216">
        <v>1</v>
      </c>
      <c r="E19" s="217">
        <f>SUM(J19:U19)</f>
        <v>102.37734033516084</v>
      </c>
      <c r="F19" s="141"/>
      <c r="G19" s="141"/>
      <c r="H19" s="215">
        <v>2015</v>
      </c>
      <c r="I19" s="216">
        <v>1</v>
      </c>
      <c r="J19" s="223">
        <f>'1.3 INPP'!E19*J$15</f>
        <v>1.2730690054882801</v>
      </c>
      <c r="K19" s="223">
        <f>'1.3 INPP'!F19*K$15</f>
        <v>11.043246545988833</v>
      </c>
      <c r="L19" s="223">
        <f>'1.3 INPP'!G19*L$15</f>
        <v>3.6801912527749079</v>
      </c>
      <c r="M19" s="223">
        <f>'1.3 INPP'!H19*M$15</f>
        <v>4.6814744955699901</v>
      </c>
      <c r="N19" s="223">
        <f>'1.3 INPP'!I19*N$15</f>
        <v>8.6157340824850568</v>
      </c>
      <c r="O19" s="223">
        <f>'1.3 INPP'!J19*O$15</f>
        <v>3.5223832572078582</v>
      </c>
      <c r="P19" s="223">
        <f>'1.3 INPP'!K19*P$15</f>
        <v>3.4176968408256641</v>
      </c>
      <c r="Q19" s="223">
        <f>'1.3 INPP'!L19*Q$15</f>
        <v>12.973162103467901</v>
      </c>
      <c r="R19" s="223">
        <f>'1.3 INPP'!M19*R$15</f>
        <v>5.5162124163922099</v>
      </c>
      <c r="S19" s="223">
        <f>'1.3 INPP'!N19*S$15</f>
        <v>21.349972139286287</v>
      </c>
      <c r="T19" s="223">
        <f>'1.3 INPP'!O19*T$15</f>
        <v>2.6671156175363961</v>
      </c>
      <c r="U19" s="217">
        <f>'1.3 INPP'!P19*U$15</f>
        <v>23.637082578137463</v>
      </c>
      <c r="W19" s="142" t="s">
        <v>217</v>
      </c>
      <c r="X19" s="142" t="s">
        <v>235</v>
      </c>
      <c r="Z19" s="231" t="s">
        <v>175</v>
      </c>
      <c r="AA19" s="232">
        <v>1.1765107981582534E-3</v>
      </c>
    </row>
    <row r="20" spans="2:27" x14ac:dyDescent="0.35">
      <c r="B20" s="218" t="s">
        <v>236</v>
      </c>
      <c r="C20" s="37">
        <v>2015</v>
      </c>
      <c r="D20" s="37">
        <v>2</v>
      </c>
      <c r="E20" s="219">
        <f t="shared" ref="E20:E42" si="0">SUM(J20:U20)</f>
        <v>102.96331166394535</v>
      </c>
      <c r="F20" s="141"/>
      <c r="G20" s="141"/>
      <c r="H20" s="218">
        <v>2015</v>
      </c>
      <c r="I20" s="37">
        <v>2</v>
      </c>
      <c r="J20" s="140">
        <f>'1.3 INPP'!E20*J$15</f>
        <v>1.2701478774571802</v>
      </c>
      <c r="K20" s="140">
        <f>'1.3 INPP'!F20*K$15</f>
        <v>10.845469180634591</v>
      </c>
      <c r="L20" s="140">
        <f>'1.3 INPP'!G20*L$15</f>
        <v>3.7339835808559081</v>
      </c>
      <c r="M20" s="140">
        <f>'1.3 INPP'!H20*M$15</f>
        <v>4.7084179613054395</v>
      </c>
      <c r="N20" s="140">
        <f>'1.3 INPP'!I20*N$15</f>
        <v>8.6827572369781443</v>
      </c>
      <c r="O20" s="140">
        <f>'1.3 INPP'!J20*O$15</f>
        <v>3.5464418936616067</v>
      </c>
      <c r="P20" s="140">
        <f>'1.3 INPP'!K20*P$15</f>
        <v>3.454925520667552</v>
      </c>
      <c r="Q20" s="140">
        <f>'1.3 INPP'!L20*Q$15</f>
        <v>13.090314788573401</v>
      </c>
      <c r="R20" s="140">
        <f>'1.3 INPP'!M20*R$15</f>
        <v>5.5671968464979722</v>
      </c>
      <c r="S20" s="140">
        <f>'1.3 INPP'!N20*S$15</f>
        <v>21.587821764942611</v>
      </c>
      <c r="T20" s="140">
        <f>'1.3 INPP'!O20*T$15</f>
        <v>2.6976162690365197</v>
      </c>
      <c r="U20" s="219">
        <f>'1.3 INPP'!P20*U$15</f>
        <v>23.778218743334428</v>
      </c>
      <c r="W20" s="143" t="s">
        <v>237</v>
      </c>
      <c r="X20" s="143" t="s">
        <v>236</v>
      </c>
      <c r="Z20" s="231" t="s">
        <v>4</v>
      </c>
      <c r="AA20" s="232">
        <v>0</v>
      </c>
    </row>
    <row r="21" spans="2:27" x14ac:dyDescent="0.35">
      <c r="B21" s="218" t="s">
        <v>238</v>
      </c>
      <c r="C21" s="37">
        <v>2015</v>
      </c>
      <c r="D21" s="37">
        <v>3</v>
      </c>
      <c r="E21" s="219">
        <f t="shared" si="0"/>
        <v>103.66463011591679</v>
      </c>
      <c r="F21" s="141"/>
      <c r="G21" s="141"/>
      <c r="H21" s="218">
        <v>2015</v>
      </c>
      <c r="I21" s="37">
        <v>3</v>
      </c>
      <c r="J21" s="140">
        <f>'1.3 INPP'!E21*J$15</f>
        <v>1.2773782071831361</v>
      </c>
      <c r="K21" s="140">
        <f>'1.3 INPP'!F21*K$15</f>
        <v>10.906536017923392</v>
      </c>
      <c r="L21" s="140">
        <f>'1.3 INPP'!G21*L$15</f>
        <v>3.7581689082463363</v>
      </c>
      <c r="M21" s="140">
        <f>'1.3 INPP'!H21*M$15</f>
        <v>4.7268804631702954</v>
      </c>
      <c r="N21" s="140">
        <f>'1.3 INPP'!I21*N$15</f>
        <v>8.6666609355256323</v>
      </c>
      <c r="O21" s="140">
        <f>'1.3 INPP'!J21*O$15</f>
        <v>3.5711437637933461</v>
      </c>
      <c r="P21" s="140">
        <f>'1.3 INPP'!K21*P$15</f>
        <v>3.5081249975273923</v>
      </c>
      <c r="Q21" s="140">
        <f>'1.3 INPP'!L21*Q$15</f>
        <v>13.305639109192416</v>
      </c>
      <c r="R21" s="140">
        <f>'1.3 INPP'!M21*R$15</f>
        <v>5.6430048027141675</v>
      </c>
      <c r="S21" s="140">
        <f>'1.3 INPP'!N21*S$15</f>
        <v>21.815968116035375</v>
      </c>
      <c r="T21" s="140">
        <f>'1.3 INPP'!O21*T$15</f>
        <v>2.718587346621562</v>
      </c>
      <c r="U21" s="219">
        <f>'1.3 INPP'!P21*U$15</f>
        <v>23.766537447983758</v>
      </c>
      <c r="W21" s="143" t="s">
        <v>239</v>
      </c>
      <c r="X21" s="143" t="s">
        <v>238</v>
      </c>
      <c r="Z21" s="231" t="s">
        <v>5</v>
      </c>
      <c r="AA21" s="232">
        <v>1.2693352250151752E-2</v>
      </c>
    </row>
    <row r="22" spans="2:27" x14ac:dyDescent="0.35">
      <c r="B22" s="218" t="s">
        <v>240</v>
      </c>
      <c r="C22" s="37">
        <v>2015</v>
      </c>
      <c r="D22" s="37">
        <v>4</v>
      </c>
      <c r="E22" s="219">
        <f t="shared" si="0"/>
        <v>103.98285726807893</v>
      </c>
      <c r="F22" s="141"/>
      <c r="G22" s="141"/>
      <c r="H22" s="218">
        <v>2015</v>
      </c>
      <c r="I22" s="37">
        <v>4</v>
      </c>
      <c r="J22" s="140">
        <f>'1.3 INPP'!E22*J$15</f>
        <v>1.2825023949883441</v>
      </c>
      <c r="K22" s="140">
        <f>'1.3 INPP'!F22*K$15</f>
        <v>11.023037829521424</v>
      </c>
      <c r="L22" s="140">
        <f>'1.3 INPP'!G22*L$15</f>
        <v>3.7608564706768961</v>
      </c>
      <c r="M22" s="140">
        <f>'1.3 INPP'!H22*M$15</f>
        <v>4.7570151186829799</v>
      </c>
      <c r="N22" s="140">
        <f>'1.3 INPP'!I22*N$15</f>
        <v>8.6417715016127037</v>
      </c>
      <c r="O22" s="140">
        <f>'1.3 INPP'!J22*O$15</f>
        <v>3.5800470876006942</v>
      </c>
      <c r="P22" s="140">
        <f>'1.3 INPP'!K22*P$15</f>
        <v>3.5213889068858881</v>
      </c>
      <c r="Q22" s="140">
        <f>'1.3 INPP'!L22*Q$15</f>
        <v>13.3507024555275</v>
      </c>
      <c r="R22" s="140">
        <f>'1.3 INPP'!M22*R$15</f>
        <v>5.6509909828570857</v>
      </c>
      <c r="S22" s="140">
        <f>'1.3 INPP'!N22*S$15</f>
        <v>21.874339855733833</v>
      </c>
      <c r="T22" s="140">
        <f>'1.3 INPP'!O22*T$15</f>
        <v>2.7237499565999577</v>
      </c>
      <c r="U22" s="219">
        <f>'1.3 INPP'!P22*U$15</f>
        <v>23.816454707391618</v>
      </c>
      <c r="W22" s="143" t="s">
        <v>241</v>
      </c>
      <c r="X22" s="143" t="s">
        <v>240</v>
      </c>
      <c r="Z22" s="231" t="s">
        <v>6</v>
      </c>
      <c r="AA22" s="232">
        <v>1.2184531801574278E-2</v>
      </c>
    </row>
    <row r="23" spans="2:27" x14ac:dyDescent="0.35">
      <c r="B23" s="218" t="s">
        <v>242</v>
      </c>
      <c r="C23" s="37">
        <v>2015</v>
      </c>
      <c r="D23" s="37">
        <v>5</v>
      </c>
      <c r="E23" s="219">
        <f t="shared" si="0"/>
        <v>104.27201508515752</v>
      </c>
      <c r="F23" s="141"/>
      <c r="G23" s="141"/>
      <c r="H23" s="218">
        <v>2015</v>
      </c>
      <c r="I23" s="37">
        <v>5</v>
      </c>
      <c r="J23" s="140">
        <f>'1.3 INPP'!E23*J$15</f>
        <v>1.2852805282032</v>
      </c>
      <c r="K23" s="140">
        <f>'1.3 INPP'!F23*K$15</f>
        <v>11.115845607008913</v>
      </c>
      <c r="L23" s="140">
        <f>'1.3 INPP'!G23*L$15</f>
        <v>3.7619267822105562</v>
      </c>
      <c r="M23" s="140">
        <f>'1.3 INPP'!H23*M$15</f>
        <v>4.7776386158925304</v>
      </c>
      <c r="N23" s="140">
        <f>'1.3 INPP'!I23*N$15</f>
        <v>8.6443593058029116</v>
      </c>
      <c r="O23" s="140">
        <f>'1.3 INPP'!J23*O$15</f>
        <v>3.5823422755611602</v>
      </c>
      <c r="P23" s="140">
        <f>'1.3 INPP'!K23*P$15</f>
        <v>3.5183911182022078</v>
      </c>
      <c r="Q23" s="140">
        <f>'1.3 INPP'!L23*Q$15</f>
        <v>13.385331656568775</v>
      </c>
      <c r="R23" s="140">
        <f>'1.3 INPP'!M23*R$15</f>
        <v>5.6635295117993198</v>
      </c>
      <c r="S23" s="140">
        <f>'1.3 INPP'!N23*S$15</f>
        <v>21.901296434061599</v>
      </c>
      <c r="T23" s="140">
        <f>'1.3 INPP'!O23*T$15</f>
        <v>2.725804283181148</v>
      </c>
      <c r="U23" s="219">
        <f>'1.3 INPP'!P23*U$15</f>
        <v>23.910268966665196</v>
      </c>
      <c r="W23" s="143" t="s">
        <v>243</v>
      </c>
      <c r="X23" s="143" t="s">
        <v>242</v>
      </c>
      <c r="Z23" s="231" t="s">
        <v>7</v>
      </c>
      <c r="AA23" s="232">
        <v>9.8772685019898609E-3</v>
      </c>
    </row>
    <row r="24" spans="2:27" x14ac:dyDescent="0.35">
      <c r="B24" s="218" t="s">
        <v>244</v>
      </c>
      <c r="C24" s="37">
        <v>2015</v>
      </c>
      <c r="D24" s="37">
        <v>6</v>
      </c>
      <c r="E24" s="219">
        <f t="shared" si="0"/>
        <v>104.70383254592127</v>
      </c>
      <c r="F24" s="141"/>
      <c r="G24" s="141"/>
      <c r="H24" s="218">
        <v>2015</v>
      </c>
      <c r="I24" s="37">
        <v>6</v>
      </c>
      <c r="J24" s="140">
        <f>'1.3 INPP'!E24*J$15</f>
        <v>1.2910891877133359</v>
      </c>
      <c r="K24" s="140">
        <f>'1.3 INPP'!F24*K$15</f>
        <v>11.219866144013745</v>
      </c>
      <c r="L24" s="140">
        <f>'1.3 INPP'!G24*L$15</f>
        <v>3.7790113580240061</v>
      </c>
      <c r="M24" s="140">
        <f>'1.3 INPP'!H24*M$15</f>
        <v>4.81560552982062</v>
      </c>
      <c r="N24" s="140">
        <f>'1.3 INPP'!I24*N$15</f>
        <v>8.4861536195245453</v>
      </c>
      <c r="O24" s="140">
        <f>'1.3 INPP'!J24*O$15</f>
        <v>3.5972117776229502</v>
      </c>
      <c r="P24" s="140">
        <f>'1.3 INPP'!K24*P$15</f>
        <v>3.540836295650112</v>
      </c>
      <c r="Q24" s="140">
        <f>'1.3 INPP'!L24*Q$15</f>
        <v>13.508264421336763</v>
      </c>
      <c r="R24" s="140">
        <f>'1.3 INPP'!M24*R$15</f>
        <v>5.6945405075806699</v>
      </c>
      <c r="S24" s="140">
        <f>'1.3 INPP'!N24*S$15</f>
        <v>22.05571142671764</v>
      </c>
      <c r="T24" s="140">
        <f>'1.3 INPP'!O24*T$15</f>
        <v>2.7358934523396576</v>
      </c>
      <c r="U24" s="219">
        <f>'1.3 INPP'!P24*U$15</f>
        <v>23.979648825577247</v>
      </c>
      <c r="W24" s="143" t="s">
        <v>245</v>
      </c>
      <c r="X24" s="143" t="s">
        <v>244</v>
      </c>
      <c r="Z24" s="231" t="s">
        <v>8</v>
      </c>
      <c r="AA24" s="232">
        <v>8.513844727429748E-3</v>
      </c>
    </row>
    <row r="25" spans="2:27" x14ac:dyDescent="0.35">
      <c r="B25" s="218" t="s">
        <v>246</v>
      </c>
      <c r="C25" s="37">
        <v>2015</v>
      </c>
      <c r="D25" s="37">
        <v>7</v>
      </c>
      <c r="E25" s="219">
        <f t="shared" si="0"/>
        <v>105.64054106446864</v>
      </c>
      <c r="F25" s="141"/>
      <c r="G25" s="141"/>
      <c r="H25" s="218">
        <v>2015</v>
      </c>
      <c r="I25" s="37">
        <v>7</v>
      </c>
      <c r="J25" s="140">
        <f>'1.3 INPP'!E25*J$15</f>
        <v>1.305242778737568</v>
      </c>
      <c r="K25" s="140">
        <f>'1.3 INPP'!F25*K$15</f>
        <v>11.329441649286879</v>
      </c>
      <c r="L25" s="140">
        <f>'1.3 INPP'!G25*L$15</f>
        <v>3.8239109943295726</v>
      </c>
      <c r="M25" s="140">
        <f>'1.3 INPP'!H25*M$15</f>
        <v>4.8349339982512198</v>
      </c>
      <c r="N25" s="140">
        <f>'1.3 INPP'!I25*N$15</f>
        <v>8.4488534066269452</v>
      </c>
      <c r="O25" s="140">
        <f>'1.3 INPP'!J25*O$15</f>
        <v>3.6164109477318784</v>
      </c>
      <c r="P25" s="140">
        <f>'1.3 INPP'!K25*P$15</f>
        <v>3.5797631697821441</v>
      </c>
      <c r="Q25" s="140">
        <f>'1.3 INPP'!L25*Q$15</f>
        <v>13.753810823298588</v>
      </c>
      <c r="R25" s="140">
        <f>'1.3 INPP'!M25*R$15</f>
        <v>5.7545414615386878</v>
      </c>
      <c r="S25" s="140">
        <f>'1.3 INPP'!N25*S$15</f>
        <v>22.360261405547796</v>
      </c>
      <c r="T25" s="140">
        <f>'1.3 INPP'!O25*T$15</f>
        <v>2.7555135155350658</v>
      </c>
      <c r="U25" s="219">
        <f>'1.3 INPP'!P25*U$15</f>
        <v>24.077856913802275</v>
      </c>
      <c r="W25" s="143" t="s">
        <v>247</v>
      </c>
      <c r="X25" s="143" t="s">
        <v>246</v>
      </c>
      <c r="Z25" s="231" t="s">
        <v>9</v>
      </c>
      <c r="AA25" s="232">
        <v>9.551918984346236E-3</v>
      </c>
    </row>
    <row r="26" spans="2:27" x14ac:dyDescent="0.35">
      <c r="B26" s="218" t="s">
        <v>248</v>
      </c>
      <c r="C26" s="37">
        <v>2015</v>
      </c>
      <c r="D26" s="37">
        <v>8</v>
      </c>
      <c r="E26" s="219">
        <f t="shared" si="0"/>
        <v>107.04676944867148</v>
      </c>
      <c r="F26" s="141"/>
      <c r="G26" s="141"/>
      <c r="H26" s="218">
        <v>2015</v>
      </c>
      <c r="I26" s="37">
        <v>8</v>
      </c>
      <c r="J26" s="140">
        <f>'1.3 INPP'!E26*J$15</f>
        <v>1.292154314586792</v>
      </c>
      <c r="K26" s="140">
        <f>'1.3 INPP'!F26*K$15</f>
        <v>11.530714351212001</v>
      </c>
      <c r="L26" s="140">
        <f>'1.3 INPP'!G26*L$15</f>
        <v>3.865416190020698</v>
      </c>
      <c r="M26" s="140">
        <f>'1.3 INPP'!H26*M$15</f>
        <v>4.8819144156060599</v>
      </c>
      <c r="N26" s="140">
        <f>'1.3 INPP'!I26*N$15</f>
        <v>8.5272940022168644</v>
      </c>
      <c r="O26" s="140">
        <f>'1.3 INPP'!J26*O$15</f>
        <v>3.6477320980376522</v>
      </c>
      <c r="P26" s="140">
        <f>'1.3 INPP'!K26*P$15</f>
        <v>3.6466427828627204</v>
      </c>
      <c r="Q26" s="140">
        <f>'1.3 INPP'!L26*Q$15</f>
        <v>13.967160013216873</v>
      </c>
      <c r="R26" s="140">
        <f>'1.3 INPP'!M26*R$15</f>
        <v>5.8351178139130333</v>
      </c>
      <c r="S26" s="140">
        <f>'1.3 INPP'!N26*S$15</f>
        <v>22.781824338578136</v>
      </c>
      <c r="T26" s="140">
        <f>'1.3 INPP'!O26*T$15</f>
        <v>2.7935887452639139</v>
      </c>
      <c r="U26" s="219">
        <f>'1.3 INPP'!P26*U$15</f>
        <v>24.277210383156749</v>
      </c>
      <c r="W26" s="143" t="s">
        <v>249</v>
      </c>
      <c r="X26" s="143" t="s">
        <v>248</v>
      </c>
      <c r="Z26" s="231" t="s">
        <v>10</v>
      </c>
      <c r="AA26" s="232">
        <v>2.6138181028518365E-2</v>
      </c>
    </row>
    <row r="27" spans="2:27" x14ac:dyDescent="0.35">
      <c r="B27" s="218" t="s">
        <v>250</v>
      </c>
      <c r="C27" s="37">
        <v>2015</v>
      </c>
      <c r="D27" s="37">
        <v>9</v>
      </c>
      <c r="E27" s="219">
        <f t="shared" si="0"/>
        <v>107.64585101358139</v>
      </c>
      <c r="F27" s="141"/>
      <c r="G27" s="141"/>
      <c r="H27" s="218">
        <v>2015</v>
      </c>
      <c r="I27" s="37">
        <v>9</v>
      </c>
      <c r="J27" s="140">
        <f>'1.3 INPP'!E27*J$15</f>
        <v>1.295925806306556</v>
      </c>
      <c r="K27" s="140">
        <f>'1.3 INPP'!F27*K$15</f>
        <v>11.346244287941024</v>
      </c>
      <c r="L27" s="140">
        <f>'1.3 INPP'!G27*L$15</f>
        <v>3.9250014017717123</v>
      </c>
      <c r="M27" s="140">
        <f>'1.3 INPP'!H27*M$15</f>
        <v>4.8993654323545197</v>
      </c>
      <c r="N27" s="140">
        <f>'1.3 INPP'!I27*N$15</f>
        <v>8.6217189963329286</v>
      </c>
      <c r="O27" s="140">
        <f>'1.3 INPP'!J27*O$15</f>
        <v>3.6755994007737263</v>
      </c>
      <c r="P27" s="140">
        <f>'1.3 INPP'!K27*P$15</f>
        <v>3.6883663965064004</v>
      </c>
      <c r="Q27" s="140">
        <f>'1.3 INPP'!L27*Q$15</f>
        <v>14.202511497317179</v>
      </c>
      <c r="R27" s="140">
        <f>'1.3 INPP'!M27*R$15</f>
        <v>5.8833967410403174</v>
      </c>
      <c r="S27" s="140">
        <f>'1.3 INPP'!N27*S$15</f>
        <v>23.010488244986949</v>
      </c>
      <c r="T27" s="140">
        <f>'1.3 INPP'!O27*T$15</f>
        <v>2.8172966172762317</v>
      </c>
      <c r="U27" s="219">
        <f>'1.3 INPP'!P27*U$15</f>
        <v>24.279936190973853</v>
      </c>
      <c r="W27" s="143" t="s">
        <v>251</v>
      </c>
      <c r="X27" s="143" t="s">
        <v>250</v>
      </c>
      <c r="Z27" s="231" t="s">
        <v>11</v>
      </c>
      <c r="AA27" s="232">
        <v>3.2223193233765629E-2</v>
      </c>
    </row>
    <row r="28" spans="2:27" x14ac:dyDescent="0.35">
      <c r="B28" s="218" t="s">
        <v>252</v>
      </c>
      <c r="C28" s="37">
        <v>2015</v>
      </c>
      <c r="D28" s="37">
        <v>10</v>
      </c>
      <c r="E28" s="219">
        <f t="shared" si="0"/>
        <v>107.67069758982265</v>
      </c>
      <c r="F28" s="141"/>
      <c r="G28" s="141"/>
      <c r="H28" s="218">
        <v>2015</v>
      </c>
      <c r="I28" s="37">
        <v>10</v>
      </c>
      <c r="J28" s="140">
        <f>'1.3 INPP'!E28*J$15</f>
        <v>1.311275169206124</v>
      </c>
      <c r="K28" s="140">
        <f>'1.3 INPP'!F28*K$15</f>
        <v>11.22888473387632</v>
      </c>
      <c r="L28" s="140">
        <f>'1.3 INPP'!G28*L$15</f>
        <v>3.9216645594341162</v>
      </c>
      <c r="M28" s="140">
        <f>'1.3 INPP'!H28*M$15</f>
        <v>4.9207037499031498</v>
      </c>
      <c r="N28" s="140">
        <f>'1.3 INPP'!I28*N$15</f>
        <v>8.7277501334387519</v>
      </c>
      <c r="O28" s="140">
        <f>'1.3 INPP'!J28*O$15</f>
        <v>3.6730720999932283</v>
      </c>
      <c r="P28" s="140">
        <f>'1.3 INPP'!K28*P$15</f>
        <v>3.6733021048134402</v>
      </c>
      <c r="Q28" s="140">
        <f>'1.3 INPP'!L28*Q$15</f>
        <v>14.278004812983996</v>
      </c>
      <c r="R28" s="140">
        <f>'1.3 INPP'!M28*R$15</f>
        <v>5.8705525585977556</v>
      </c>
      <c r="S28" s="140">
        <f>'1.3 INPP'!N28*S$15</f>
        <v>22.863952447948222</v>
      </c>
      <c r="T28" s="140">
        <f>'1.3 INPP'!O28*T$15</f>
        <v>2.822697823918674</v>
      </c>
      <c r="U28" s="219">
        <f>'1.3 INPP'!P28*U$15</f>
        <v>24.378837395708874</v>
      </c>
      <c r="W28" s="143" t="s">
        <v>253</v>
      </c>
      <c r="X28" s="143" t="s">
        <v>252</v>
      </c>
      <c r="Z28" s="231" t="s">
        <v>12</v>
      </c>
      <c r="AA28" s="232">
        <v>9.4388114951519941E-3</v>
      </c>
    </row>
    <row r="29" spans="2:27" x14ac:dyDescent="0.35">
      <c r="B29" s="218" t="s">
        <v>254</v>
      </c>
      <c r="C29" s="37">
        <v>2015</v>
      </c>
      <c r="D29" s="37">
        <v>11</v>
      </c>
      <c r="E29" s="219">
        <f t="shared" si="0"/>
        <v>107.56596825527012</v>
      </c>
      <c r="F29" s="141"/>
      <c r="G29" s="141"/>
      <c r="H29" s="218">
        <v>2015</v>
      </c>
      <c r="I29" s="37">
        <v>11</v>
      </c>
      <c r="J29" s="140">
        <f>'1.3 INPP'!E29*J$15</f>
        <v>1.314325453554456</v>
      </c>
      <c r="K29" s="140">
        <f>'1.3 INPP'!F29*K$15</f>
        <v>11.143595822909871</v>
      </c>
      <c r="L29" s="140">
        <f>'1.3 INPP'!G29*L$15</f>
        <v>3.9176139080666323</v>
      </c>
      <c r="M29" s="140">
        <f>'1.3 INPP'!H29*M$15</f>
        <v>4.9376134527130349</v>
      </c>
      <c r="N29" s="140">
        <f>'1.3 INPP'!I29*N$15</f>
        <v>8.5881160991958723</v>
      </c>
      <c r="O29" s="140">
        <f>'1.3 INPP'!J29*O$15</f>
        <v>3.7088554989803524</v>
      </c>
      <c r="P29" s="140">
        <f>'1.3 INPP'!K29*P$15</f>
        <v>3.6756151472523841</v>
      </c>
      <c r="Q29" s="140">
        <f>'1.3 INPP'!L29*Q$15</f>
        <v>14.303227870798903</v>
      </c>
      <c r="R29" s="140">
        <f>'1.3 INPP'!M29*R$15</f>
        <v>5.876207686392811</v>
      </c>
      <c r="S29" s="140">
        <f>'1.3 INPP'!N29*S$15</f>
        <v>22.886904978274053</v>
      </c>
      <c r="T29" s="140">
        <f>'1.3 INPP'!O29*T$15</f>
        <v>2.8275019597643261</v>
      </c>
      <c r="U29" s="219">
        <f>'1.3 INPP'!P29*U$15</f>
        <v>24.38639037736743</v>
      </c>
      <c r="W29" s="143" t="s">
        <v>255</v>
      </c>
      <c r="X29" s="143" t="s">
        <v>254</v>
      </c>
      <c r="Z29" s="231" t="s">
        <v>13</v>
      </c>
      <c r="AA29" s="232">
        <v>1.7229028882917302E-2</v>
      </c>
    </row>
    <row r="30" spans="2:27" x14ac:dyDescent="0.35">
      <c r="B30" s="218" t="s">
        <v>256</v>
      </c>
      <c r="C30" s="37">
        <v>2015</v>
      </c>
      <c r="D30" s="37">
        <v>12</v>
      </c>
      <c r="E30" s="219">
        <f t="shared" si="0"/>
        <v>108.16907326730185</v>
      </c>
      <c r="F30" s="141"/>
      <c r="G30" s="141"/>
      <c r="H30" s="218">
        <v>2015</v>
      </c>
      <c r="I30" s="37">
        <v>12</v>
      </c>
      <c r="J30" s="140">
        <f>'1.3 INPP'!E30*J$15</f>
        <v>1.314160549114368</v>
      </c>
      <c r="K30" s="140">
        <f>'1.3 INPP'!F30*K$15</f>
        <v>11.224744811355823</v>
      </c>
      <c r="L30" s="140">
        <f>'1.3 INPP'!G30*L$15</f>
        <v>3.9439782426130363</v>
      </c>
      <c r="M30" s="140">
        <f>'1.3 INPP'!H30*M$15</f>
        <v>4.9312097188375947</v>
      </c>
      <c r="N30" s="140">
        <f>'1.3 INPP'!I30*N$15</f>
        <v>8.5274230830889923</v>
      </c>
      <c r="O30" s="140">
        <f>'1.3 INPP'!J30*O$15</f>
        <v>3.7269434248554902</v>
      </c>
      <c r="P30" s="140">
        <f>'1.3 INPP'!K30*P$15</f>
        <v>3.7112343511528323</v>
      </c>
      <c r="Q30" s="140">
        <f>'1.3 INPP'!L30*Q$15</f>
        <v>14.551407869269445</v>
      </c>
      <c r="R30" s="140">
        <f>'1.3 INPP'!M30*R$15</f>
        <v>5.9156571098239628</v>
      </c>
      <c r="S30" s="140">
        <f>'1.3 INPP'!N30*S$15</f>
        <v>23.104476877722515</v>
      </c>
      <c r="T30" s="140">
        <f>'1.3 INPP'!O30*T$15</f>
        <v>2.8472182369556638</v>
      </c>
      <c r="U30" s="219">
        <f>'1.3 INPP'!P30*U$15</f>
        <v>24.370618992512114</v>
      </c>
      <c r="W30" s="144" t="s">
        <v>257</v>
      </c>
      <c r="X30" s="144" t="s">
        <v>256</v>
      </c>
      <c r="Z30" s="231" t="s">
        <v>14</v>
      </c>
      <c r="AA30" s="232">
        <v>4.8137115802153463E-3</v>
      </c>
    </row>
    <row r="31" spans="2:27" x14ac:dyDescent="0.35">
      <c r="B31" s="218" t="s">
        <v>258</v>
      </c>
      <c r="C31" s="37">
        <v>2016</v>
      </c>
      <c r="D31" s="37">
        <v>1</v>
      </c>
      <c r="E31" s="219">
        <f t="shared" si="0"/>
        <v>110.04782935648544</v>
      </c>
      <c r="F31" s="141"/>
      <c r="G31" s="141"/>
      <c r="H31" s="218">
        <v>2016</v>
      </c>
      <c r="I31" s="37">
        <v>1</v>
      </c>
      <c r="J31" s="140">
        <f>'1.3 INPP'!E31*J$15</f>
        <v>1.332990163896588</v>
      </c>
      <c r="K31" s="140">
        <f>'1.3 INPP'!F31*$K$15</f>
        <v>11.424278342001953</v>
      </c>
      <c r="L31" s="140">
        <f>'1.3 INPP'!G31*L$15</f>
        <v>3.999397693426336</v>
      </c>
      <c r="M31" s="140">
        <f>'1.3 INPP'!H31*M$15</f>
        <v>4.9634272682998652</v>
      </c>
      <c r="N31" s="140">
        <f>'1.3 INPP'!I31*N$15</f>
        <v>8.6584206343245125</v>
      </c>
      <c r="O31" s="140">
        <f>'1.3 INPP'!J31*O$15</f>
        <v>3.7219793989602064</v>
      </c>
      <c r="P31" s="140">
        <f>'1.3 INPP'!K31*P$15</f>
        <v>3.8115428353400964</v>
      </c>
      <c r="Q31" s="140">
        <f>'1.3 INPP'!L31*Q$15</f>
        <v>15.028760389042638</v>
      </c>
      <c r="R31" s="140">
        <f>'1.3 INPP'!M31*R$15</f>
        <v>6.0482490005392027</v>
      </c>
      <c r="S31" s="140">
        <f>'1.3 INPP'!N31*S$15</f>
        <v>23.630615973508668</v>
      </c>
      <c r="T31" s="140">
        <f>'1.3 INPP'!O31*T$15</f>
        <v>2.8926156411167341</v>
      </c>
      <c r="U31" s="219">
        <f>'1.3 INPP'!P31*U$15</f>
        <v>24.535552016028628</v>
      </c>
      <c r="W31" s="142" t="s">
        <v>259</v>
      </c>
      <c r="X31" s="142" t="s">
        <v>258</v>
      </c>
      <c r="Z31" s="231" t="s">
        <v>15</v>
      </c>
      <c r="AA31" s="232">
        <v>4.8712757497602371E-2</v>
      </c>
    </row>
    <row r="32" spans="2:27" x14ac:dyDescent="0.35">
      <c r="B32" s="218" t="s">
        <v>260</v>
      </c>
      <c r="C32" s="37">
        <v>2016</v>
      </c>
      <c r="D32" s="37">
        <v>2</v>
      </c>
      <c r="E32" s="219">
        <f t="shared" si="0"/>
        <v>111.72618613816306</v>
      </c>
      <c r="F32" s="141"/>
      <c r="G32" s="141"/>
      <c r="H32" s="218">
        <v>2016</v>
      </c>
      <c r="I32" s="37">
        <v>2</v>
      </c>
      <c r="J32" s="140">
        <f>'1.3 INPP'!E32*J$15</f>
        <v>1.3637693393491561</v>
      </c>
      <c r="K32" s="140">
        <f>'1.3 INPP'!F32*$K$15</f>
        <v>11.424555753639169</v>
      </c>
      <c r="L32" s="140">
        <f>'1.3 INPP'!G32*L$15</f>
        <v>4.0696649066828963</v>
      </c>
      <c r="M32" s="140">
        <f>'1.3 INPP'!H32*M$15</f>
        <v>5.050031084876565</v>
      </c>
      <c r="N32" s="140">
        <f>'1.3 INPP'!I32*N$15</f>
        <v>9.0271226778231366</v>
      </c>
      <c r="O32" s="140">
        <f>'1.3 INPP'!J32*O$15</f>
        <v>3.786467892992992</v>
      </c>
      <c r="P32" s="140">
        <f>'1.3 INPP'!K32*P$15</f>
        <v>3.8773031806707841</v>
      </c>
      <c r="Q32" s="140">
        <f>'1.3 INPP'!L32*Q$15</f>
        <v>15.377983324563132</v>
      </c>
      <c r="R32" s="140">
        <f>'1.3 INPP'!M32*R$15</f>
        <v>6.1230278575272417</v>
      </c>
      <c r="S32" s="140">
        <f>'1.3 INPP'!N32*S$15</f>
        <v>24.013311211695406</v>
      </c>
      <c r="T32" s="140">
        <f>'1.3 INPP'!O32*T$15</f>
        <v>2.9315585310002419</v>
      </c>
      <c r="U32" s="219">
        <f>'1.3 INPP'!P32*U$15</f>
        <v>24.681390377342318</v>
      </c>
      <c r="W32" s="143" t="s">
        <v>261</v>
      </c>
      <c r="X32" s="143" t="s">
        <v>260</v>
      </c>
      <c r="Z32" s="231" t="s">
        <v>16</v>
      </c>
      <c r="AA32" s="232">
        <v>3.9627445083670859E-2</v>
      </c>
    </row>
    <row r="33" spans="2:27" ht="18.75" thickBot="1" x14ac:dyDescent="0.4">
      <c r="B33" s="218" t="s">
        <v>262</v>
      </c>
      <c r="C33" s="37">
        <v>2016</v>
      </c>
      <c r="D33" s="37">
        <v>3</v>
      </c>
      <c r="E33" s="219">
        <f t="shared" si="0"/>
        <v>110.95395595483001</v>
      </c>
      <c r="F33" s="141"/>
      <c r="G33" s="141"/>
      <c r="H33" s="218">
        <v>2016</v>
      </c>
      <c r="I33" s="37">
        <v>3</v>
      </c>
      <c r="J33" s="140">
        <f>'1.3 INPP'!E33*J$15</f>
        <v>1.3800724124710679</v>
      </c>
      <c r="K33" s="140">
        <f>'1.3 INPP'!F33*$K$15</f>
        <v>11.369307781932688</v>
      </c>
      <c r="L33" s="140">
        <f>'1.3 INPP'!G33*L$15</f>
        <v>4.0476861016732562</v>
      </c>
      <c r="M33" s="140">
        <f>'1.3 INPP'!H33*M$15</f>
        <v>5.06973261695535</v>
      </c>
      <c r="N33" s="140">
        <f>'1.3 INPP'!I33*N$15</f>
        <v>8.9568066903081611</v>
      </c>
      <c r="O33" s="140">
        <f>'1.3 INPP'!J33*O$15</f>
        <v>3.7651791417998424</v>
      </c>
      <c r="P33" s="140">
        <f>'1.3 INPP'!K33*P$15</f>
        <v>3.8266672146942722</v>
      </c>
      <c r="Q33" s="140">
        <f>'1.3 INPP'!L33*Q$15</f>
        <v>15.067605570841783</v>
      </c>
      <c r="R33" s="140">
        <f>'1.3 INPP'!M33*R$15</f>
        <v>6.0261784720585334</v>
      </c>
      <c r="S33" s="140">
        <f>'1.3 INPP'!N33*S$15</f>
        <v>23.713352285439768</v>
      </c>
      <c r="T33" s="140">
        <f>'1.3 INPP'!O33*T$15</f>
        <v>2.898505608892322</v>
      </c>
      <c r="U33" s="219">
        <f>'1.3 INPP'!P33*U$15</f>
        <v>24.832862057762945</v>
      </c>
      <c r="W33" s="143" t="s">
        <v>263</v>
      </c>
      <c r="X33" s="143" t="s">
        <v>262</v>
      </c>
      <c r="Z33" s="233" t="s">
        <v>17</v>
      </c>
      <c r="AA33" s="234">
        <v>4.5736825871262682E-2</v>
      </c>
    </row>
    <row r="34" spans="2:27" x14ac:dyDescent="0.35">
      <c r="B34" s="218" t="s">
        <v>264</v>
      </c>
      <c r="C34" s="37">
        <v>2016</v>
      </c>
      <c r="D34" s="37">
        <v>4</v>
      </c>
      <c r="E34" s="219">
        <f t="shared" si="0"/>
        <v>111.10163868236707</v>
      </c>
      <c r="F34" s="141"/>
      <c r="G34" s="141"/>
      <c r="H34" s="218">
        <v>2016</v>
      </c>
      <c r="I34" s="37">
        <v>4</v>
      </c>
      <c r="J34" s="140">
        <f>'1.3 INPP'!E34*J$15</f>
        <v>1.372273635536712</v>
      </c>
      <c r="K34" s="140">
        <f>'1.3 INPP'!F34*$K$15</f>
        <v>11.251615251596833</v>
      </c>
      <c r="L34" s="140">
        <f>'1.3 INPP'!G34*L$15</f>
        <v>4.0431113184653968</v>
      </c>
      <c r="M34" s="140">
        <f>'1.3 INPP'!H34*M$15</f>
        <v>5.0900154590202753</v>
      </c>
      <c r="N34" s="140">
        <f>'1.3 INPP'!I34*N$15</f>
        <v>9.0214034515137609</v>
      </c>
      <c r="O34" s="140">
        <f>'1.3 INPP'!J34*O$15</f>
        <v>3.7529250603639221</v>
      </c>
      <c r="P34" s="140">
        <f>'1.3 INPP'!K34*P$15</f>
        <v>3.8067320508268798</v>
      </c>
      <c r="Q34" s="140">
        <f>'1.3 INPP'!L34*Q$15</f>
        <v>15.324446583817686</v>
      </c>
      <c r="R34" s="140">
        <f>'1.3 INPP'!M34*R$15</f>
        <v>6.0150652194812579</v>
      </c>
      <c r="S34" s="140">
        <f>'1.3 INPP'!N34*S$15</f>
        <v>23.645211350058588</v>
      </c>
      <c r="T34" s="140">
        <f>'1.3 INPP'!O34*T$15</f>
        <v>2.9037846227533519</v>
      </c>
      <c r="U34" s="219">
        <f>'1.3 INPP'!P34*U$15</f>
        <v>24.875054678932397</v>
      </c>
      <c r="W34" s="143" t="s">
        <v>265</v>
      </c>
      <c r="X34" s="143" t="s">
        <v>264</v>
      </c>
    </row>
    <row r="35" spans="2:27" x14ac:dyDescent="0.35">
      <c r="B35" s="218" t="s">
        <v>266</v>
      </c>
      <c r="C35" s="37">
        <v>2016</v>
      </c>
      <c r="D35" s="37">
        <v>5</v>
      </c>
      <c r="E35" s="219">
        <f t="shared" si="0"/>
        <v>112.86316071794423</v>
      </c>
      <c r="F35" s="141"/>
      <c r="G35" s="141"/>
      <c r="H35" s="218">
        <v>2016</v>
      </c>
      <c r="I35" s="37">
        <v>5</v>
      </c>
      <c r="J35" s="140">
        <f>'1.3 INPP'!E35*J$15</f>
        <v>1.385774163513936</v>
      </c>
      <c r="K35" s="140">
        <f>'1.3 INPP'!F35*$K$15</f>
        <v>11.419459957337375</v>
      </c>
      <c r="L35" s="140">
        <f>'1.3 INPP'!G35*L$15</f>
        <v>4.0775474908800504</v>
      </c>
      <c r="M35" s="140">
        <f>'1.3 INPP'!H35*M$15</f>
        <v>5.1301018041512849</v>
      </c>
      <c r="N35" s="140">
        <f>'1.3 INPP'!I35*N$15</f>
        <v>9.4826973638660164</v>
      </c>
      <c r="O35" s="140">
        <f>'1.3 INPP'!J35*O$15</f>
        <v>3.8112819077506663</v>
      </c>
      <c r="P35" s="140">
        <f>'1.3 INPP'!K35*P$15</f>
        <v>3.8598134602376</v>
      </c>
      <c r="Q35" s="140">
        <f>'1.3 INPP'!L35*Q$15</f>
        <v>15.62021154205407</v>
      </c>
      <c r="R35" s="140">
        <f>'1.3 INPP'!M35*R$15</f>
        <v>6.0868268869144728</v>
      </c>
      <c r="S35" s="140">
        <f>'1.3 INPP'!N35*S$15</f>
        <v>23.927901179383895</v>
      </c>
      <c r="T35" s="140">
        <f>'1.3 INPP'!O35*T$15</f>
        <v>2.9388891389485678</v>
      </c>
      <c r="U35" s="219">
        <f>'1.3 INPP'!P35*U$15</f>
        <v>25.122655822906292</v>
      </c>
      <c r="W35" s="143" t="s">
        <v>267</v>
      </c>
      <c r="X35" s="143" t="s">
        <v>266</v>
      </c>
    </row>
    <row r="36" spans="2:27" x14ac:dyDescent="0.35">
      <c r="B36" s="218" t="s">
        <v>268</v>
      </c>
      <c r="C36" s="37">
        <v>2016</v>
      </c>
      <c r="D36" s="37">
        <v>6</v>
      </c>
      <c r="E36" s="219">
        <f t="shared" si="0"/>
        <v>115.10821174869182</v>
      </c>
      <c r="F36" s="141"/>
      <c r="G36" s="141"/>
      <c r="H36" s="218">
        <v>2016</v>
      </c>
      <c r="I36" s="37">
        <v>6</v>
      </c>
      <c r="J36" s="140">
        <f>'1.3 INPP'!E36*J$15</f>
        <v>1.3885403047665239</v>
      </c>
      <c r="K36" s="140">
        <f>'1.3 INPP'!F36*$K$15</f>
        <v>11.758456057816272</v>
      </c>
      <c r="L36" s="140">
        <f>'1.3 INPP'!G36*L$15</f>
        <v>4.1185200651042342</v>
      </c>
      <c r="M36" s="140">
        <f>'1.3 INPP'!H36*M$15</f>
        <v>5.1418443142467449</v>
      </c>
      <c r="N36" s="140">
        <f>'1.3 INPP'!I36*N$15</f>
        <v>9.8784203442779521</v>
      </c>
      <c r="O36" s="140">
        <f>'1.3 INPP'!J36*O$15</f>
        <v>3.9162295687272843</v>
      </c>
      <c r="P36" s="140">
        <f>'1.3 INPP'!K36*P$15</f>
        <v>3.9520644542439043</v>
      </c>
      <c r="Q36" s="140">
        <f>'1.3 INPP'!L36*Q$15</f>
        <v>16.008208673039352</v>
      </c>
      <c r="R36" s="140">
        <f>'1.3 INPP'!M36*R$15</f>
        <v>6.1754848264962643</v>
      </c>
      <c r="S36" s="140">
        <f>'1.3 INPP'!N36*S$15</f>
        <v>24.374376078488051</v>
      </c>
      <c r="T36" s="140">
        <f>'1.3 INPP'!O36*T$15</f>
        <v>2.9714904295789699</v>
      </c>
      <c r="U36" s="219">
        <f>'1.3 INPP'!P36*U$15</f>
        <v>25.424576631906273</v>
      </c>
      <c r="W36" s="143" t="s">
        <v>269</v>
      </c>
      <c r="X36" s="143" t="s">
        <v>268</v>
      </c>
    </row>
    <row r="37" spans="2:27" x14ac:dyDescent="0.35">
      <c r="B37" s="218" t="s">
        <v>270</v>
      </c>
      <c r="C37" s="37">
        <v>2016</v>
      </c>
      <c r="D37" s="37">
        <v>7</v>
      </c>
      <c r="E37" s="219">
        <f t="shared" si="0"/>
        <v>116.04326800684603</v>
      </c>
      <c r="F37" s="141"/>
      <c r="G37" s="141"/>
      <c r="H37" s="218">
        <v>2016</v>
      </c>
      <c r="I37" s="37">
        <v>7</v>
      </c>
      <c r="J37" s="140">
        <f>'1.3 INPP'!E37*J$15</f>
        <v>1.3860900342759119</v>
      </c>
      <c r="K37" s="140">
        <f>'1.3 INPP'!F37*$K$15</f>
        <v>11.835758985640016</v>
      </c>
      <c r="L37" s="140">
        <f>'1.3 INPP'!G37*L$15</f>
        <v>4.1455927685171563</v>
      </c>
      <c r="M37" s="140">
        <f>'1.3 INPP'!H37*M$15</f>
        <v>5.2169805846677697</v>
      </c>
      <c r="N37" s="140">
        <f>'1.3 INPP'!I37*N$15</f>
        <v>10.337937538631328</v>
      </c>
      <c r="O37" s="140">
        <f>'1.3 INPP'!J37*O$15</f>
        <v>3.9420300867461924</v>
      </c>
      <c r="P37" s="140">
        <f>'1.3 INPP'!K37*P$15</f>
        <v>3.9643137914227844</v>
      </c>
      <c r="Q37" s="140">
        <f>'1.3 INPP'!L37*Q$15</f>
        <v>15.986018802560309</v>
      </c>
      <c r="R37" s="140">
        <f>'1.3 INPP'!M37*R$15</f>
        <v>6.1774661556506674</v>
      </c>
      <c r="S37" s="140">
        <f>'1.3 INPP'!N37*S$15</f>
        <v>24.364377516838836</v>
      </c>
      <c r="T37" s="140">
        <f>'1.3 INPP'!O37*T$15</f>
        <v>2.9919330233145858</v>
      </c>
      <c r="U37" s="219">
        <f>'1.3 INPP'!P37*U$15</f>
        <v>25.69476871858048</v>
      </c>
      <c r="W37" s="143" t="s">
        <v>271</v>
      </c>
      <c r="X37" s="143" t="s">
        <v>270</v>
      </c>
    </row>
    <row r="38" spans="2:27" x14ac:dyDescent="0.35">
      <c r="B38" s="218" t="s">
        <v>272</v>
      </c>
      <c r="C38" s="37">
        <v>2016</v>
      </c>
      <c r="D38" s="37">
        <v>8</v>
      </c>
      <c r="E38" s="219">
        <f t="shared" si="0"/>
        <v>116.47136888452366</v>
      </c>
      <c r="F38" s="141"/>
      <c r="G38" s="141"/>
      <c r="H38" s="218">
        <v>2016</v>
      </c>
      <c r="I38" s="37">
        <v>8</v>
      </c>
      <c r="J38" s="140">
        <f>'1.3 INPP'!E38*J$15</f>
        <v>1.392077362107204</v>
      </c>
      <c r="K38" s="140">
        <f>'1.3 INPP'!F38*$K$15</f>
        <v>12.070453660689759</v>
      </c>
      <c r="L38" s="140">
        <f>'1.3 INPP'!G38*L$15</f>
        <v>4.1185718260552768</v>
      </c>
      <c r="M38" s="140">
        <f>'1.3 INPP'!H38*M$15</f>
        <v>5.2407191925475649</v>
      </c>
      <c r="N38" s="140">
        <f>'1.3 INPP'!I38*N$15</f>
        <v>10.437182083545697</v>
      </c>
      <c r="O38" s="140">
        <f>'1.3 INPP'!J38*O$15</f>
        <v>3.9704655042400203</v>
      </c>
      <c r="P38" s="140">
        <f>'1.3 INPP'!K38*P$15</f>
        <v>3.9637211382771205</v>
      </c>
      <c r="Q38" s="140">
        <f>'1.3 INPP'!L38*Q$15</f>
        <v>15.876534805124741</v>
      </c>
      <c r="R38" s="140">
        <f>'1.3 INPP'!M38*R$15</f>
        <v>6.1711786604256869</v>
      </c>
      <c r="S38" s="140">
        <f>'1.3 INPP'!N38*S$15</f>
        <v>24.361464214188455</v>
      </c>
      <c r="T38" s="140">
        <f>'1.3 INPP'!O38*T$15</f>
        <v>3.004493088717926</v>
      </c>
      <c r="U38" s="219">
        <f>'1.3 INPP'!P38*U$15</f>
        <v>25.86450734860421</v>
      </c>
      <c r="W38" s="143" t="s">
        <v>273</v>
      </c>
      <c r="X38" s="143" t="s">
        <v>272</v>
      </c>
    </row>
    <row r="39" spans="2:27" x14ac:dyDescent="0.35">
      <c r="B39" s="218" t="s">
        <v>274</v>
      </c>
      <c r="C39" s="37">
        <v>2016</v>
      </c>
      <c r="D39" s="37">
        <v>9</v>
      </c>
      <c r="E39" s="219">
        <f t="shared" si="0"/>
        <v>117.93248972720845</v>
      </c>
      <c r="F39" s="141"/>
      <c r="G39" s="141"/>
      <c r="H39" s="218">
        <v>2016</v>
      </c>
      <c r="I39" s="37">
        <v>9</v>
      </c>
      <c r="J39" s="140">
        <f>'1.3 INPP'!E39*J$15</f>
        <v>1.39149080815296</v>
      </c>
      <c r="K39" s="140">
        <f>'1.3 INPP'!F39*$K$15</f>
        <v>12.244798070128176</v>
      </c>
      <c r="L39" s="140">
        <f>'1.3 INPP'!G39*L$15</f>
        <v>4.1991333132896722</v>
      </c>
      <c r="M39" s="140">
        <f>'1.3 INPP'!H39*M$15</f>
        <v>5.2707609175614749</v>
      </c>
      <c r="N39" s="140">
        <f>'1.3 INPP'!I39*N$15</f>
        <v>10.516149835248385</v>
      </c>
      <c r="O39" s="140">
        <f>'1.3 INPP'!J39*O$15</f>
        <v>4.0217532295051184</v>
      </c>
      <c r="P39" s="140">
        <f>'1.3 INPP'!K39*P$15</f>
        <v>4.0403041349854725</v>
      </c>
      <c r="Q39" s="140">
        <f>'1.3 INPP'!L39*Q$15</f>
        <v>16.196761089279288</v>
      </c>
      <c r="R39" s="140">
        <f>'1.3 INPP'!M39*R$15</f>
        <v>6.2758892833370989</v>
      </c>
      <c r="S39" s="140">
        <f>'1.3 INPP'!N39*S$15</f>
        <v>24.768713857145254</v>
      </c>
      <c r="T39" s="140">
        <f>'1.3 INPP'!O39*T$15</f>
        <v>3.0560551609414062</v>
      </c>
      <c r="U39" s="219">
        <f>'1.3 INPP'!P39*U$15</f>
        <v>25.950680027634132</v>
      </c>
      <c r="W39" s="143" t="s">
        <v>275</v>
      </c>
      <c r="X39" s="143" t="s">
        <v>274</v>
      </c>
    </row>
    <row r="40" spans="2:27" x14ac:dyDescent="0.35">
      <c r="B40" s="218" t="s">
        <v>276</v>
      </c>
      <c r="C40" s="37">
        <v>2016</v>
      </c>
      <c r="D40" s="37">
        <v>10</v>
      </c>
      <c r="E40" s="220">
        <f t="shared" si="0"/>
        <v>117.97499641916329</v>
      </c>
      <c r="F40" s="145"/>
      <c r="G40" s="145"/>
      <c r="H40" s="218">
        <v>2016</v>
      </c>
      <c r="I40" s="37">
        <v>10</v>
      </c>
      <c r="J40" s="140">
        <f>'1.3 INPP'!E40*J$15</f>
        <v>1.3977978847511521</v>
      </c>
      <c r="K40" s="140">
        <f>'1.3 INPP'!F40*$K$15</f>
        <v>12.465479205480111</v>
      </c>
      <c r="L40" s="140">
        <f>'1.3 INPP'!G40*L$15</f>
        <v>4.1863576554710225</v>
      </c>
      <c r="M40" s="140">
        <f>'1.3 INPP'!H40*M$15</f>
        <v>5.2836604883108098</v>
      </c>
      <c r="N40" s="140">
        <f>'1.3 INPP'!I40*N$15</f>
        <v>10.302841496466817</v>
      </c>
      <c r="O40" s="140">
        <f>'1.3 INPP'!J40*O$15</f>
        <v>4.0150670686632406</v>
      </c>
      <c r="P40" s="140">
        <f>'1.3 INPP'!K40*P$15</f>
        <v>4.0278473763416001</v>
      </c>
      <c r="Q40" s="140">
        <f>'1.3 INPP'!L40*Q$15</f>
        <v>16.137917276548663</v>
      </c>
      <c r="R40" s="140">
        <f>'1.3 INPP'!M40*R$15</f>
        <v>6.284827101577152</v>
      </c>
      <c r="S40" s="140">
        <f>'1.3 INPP'!N40*S$15</f>
        <v>24.680415711056028</v>
      </c>
      <c r="T40" s="140">
        <f>'1.3 INPP'!O40*T$15</f>
        <v>3.053067815056818</v>
      </c>
      <c r="U40" s="219">
        <f>'1.3 INPP'!P40*U$15</f>
        <v>26.139717339439869</v>
      </c>
      <c r="W40" s="143" t="s">
        <v>219</v>
      </c>
      <c r="X40" s="143" t="s">
        <v>276</v>
      </c>
    </row>
    <row r="41" spans="2:27" x14ac:dyDescent="0.35">
      <c r="B41" s="218" t="s">
        <v>277</v>
      </c>
      <c r="C41" s="37">
        <v>2016</v>
      </c>
      <c r="D41" s="37">
        <v>11</v>
      </c>
      <c r="E41" s="219">
        <f t="shared" si="0"/>
        <v>120.03107557942096</v>
      </c>
      <c r="F41" s="141"/>
      <c r="G41" s="141"/>
      <c r="H41" s="218">
        <v>2016</v>
      </c>
      <c r="I41" s="37">
        <v>11</v>
      </c>
      <c r="J41" s="140">
        <f>'1.3 INPP'!E41*J$15</f>
        <v>1.4098532162692681</v>
      </c>
      <c r="K41" s="140">
        <f>'1.3 INPP'!F41*$K$15</f>
        <v>12.722805357606736</v>
      </c>
      <c r="L41" s="140">
        <f>'1.3 INPP'!G41*L$15</f>
        <v>4.2475846908281305</v>
      </c>
      <c r="M41" s="140">
        <f>'1.3 INPP'!H41*M$15</f>
        <v>5.3076069869305949</v>
      </c>
      <c r="N41" s="140">
        <f>'1.3 INPP'!I41*N$15</f>
        <v>10.614578706137376</v>
      </c>
      <c r="O41" s="140">
        <f>'1.3 INPP'!J41*O$15</f>
        <v>4.0664188172977562</v>
      </c>
      <c r="P41" s="140">
        <f>'1.3 INPP'!K41*P$15</f>
        <v>4.1152539492028799</v>
      </c>
      <c r="Q41" s="140">
        <f>'1.3 INPP'!L41*Q$15</f>
        <v>16.591414838959928</v>
      </c>
      <c r="R41" s="140">
        <f>'1.3 INPP'!M41*R$15</f>
        <v>6.4356605166296204</v>
      </c>
      <c r="S41" s="140">
        <f>'1.3 INPP'!N41*S$15</f>
        <v>25.251598227804166</v>
      </c>
      <c r="T41" s="140">
        <f>'1.3 INPP'!O41*T$15</f>
        <v>3.0972306229347342</v>
      </c>
      <c r="U41" s="219">
        <f>'1.3 INPP'!P41*U$15</f>
        <v>26.171069648819774</v>
      </c>
      <c r="W41" s="143" t="s">
        <v>278</v>
      </c>
      <c r="X41" s="143" t="s">
        <v>277</v>
      </c>
    </row>
    <row r="42" spans="2:27" x14ac:dyDescent="0.35">
      <c r="B42" s="218" t="s">
        <v>279</v>
      </c>
      <c r="C42" s="37">
        <v>2016</v>
      </c>
      <c r="D42" s="37">
        <v>12</v>
      </c>
      <c r="E42" s="219">
        <f t="shared" si="0"/>
        <v>121.70589784075983</v>
      </c>
      <c r="F42" s="141"/>
      <c r="G42" s="141"/>
      <c r="H42" s="218">
        <v>2016</v>
      </c>
      <c r="I42" s="37">
        <v>12</v>
      </c>
      <c r="J42" s="140">
        <f>'1.3 INPP'!E42*J$15</f>
        <v>1.414285471399584</v>
      </c>
      <c r="K42" s="140">
        <f>'1.3 INPP'!F42*$K$15</f>
        <v>12.960636240213761</v>
      </c>
      <c r="L42" s="140">
        <f>'1.3 INPP'!G42*L$15</f>
        <v>4.3212864522842684</v>
      </c>
      <c r="M42" s="140">
        <f>'1.3 INPP'!H42*M$15</f>
        <v>5.3203103143874548</v>
      </c>
      <c r="N42" s="140">
        <f>'1.3 INPP'!I42*N$15</f>
        <v>10.663507448535745</v>
      </c>
      <c r="O42" s="140">
        <f>'1.3 INPP'!J42*O$15</f>
        <v>4.1072786789247147</v>
      </c>
      <c r="P42" s="140">
        <f>'1.3 INPP'!K42*P$15</f>
        <v>4.1927545061707523</v>
      </c>
      <c r="Q42" s="140">
        <f>'1.3 INPP'!L42*Q$15</f>
        <v>16.857263130942403</v>
      </c>
      <c r="R42" s="140">
        <f>'1.3 INPP'!M42*R$15</f>
        <v>6.5130073282634555</v>
      </c>
      <c r="S42" s="140">
        <f>'1.3 INPP'!N42*S$15</f>
        <v>25.734254739645525</v>
      </c>
      <c r="T42" s="140">
        <f>'1.3 INPP'!O42*T$15</f>
        <v>3.1286895943851341</v>
      </c>
      <c r="U42" s="219">
        <f>'1.3 INPP'!P42*U$15</f>
        <v>26.49262393560705</v>
      </c>
      <c r="W42" s="144" t="s">
        <v>280</v>
      </c>
      <c r="X42" s="144" t="s">
        <v>279</v>
      </c>
    </row>
    <row r="43" spans="2:27" x14ac:dyDescent="0.35">
      <c r="B43" s="218" t="s">
        <v>281</v>
      </c>
      <c r="C43" s="37">
        <v>2017</v>
      </c>
      <c r="D43" s="37">
        <v>1</v>
      </c>
      <c r="E43" s="220">
        <f>SUM(J43:U43)</f>
        <v>125.3843696532891</v>
      </c>
      <c r="F43" s="146"/>
      <c r="G43" s="146"/>
      <c r="H43" s="218">
        <v>2017</v>
      </c>
      <c r="I43" s="37">
        <v>1</v>
      </c>
      <c r="J43" s="140">
        <f>'1.3 INPP'!E43*J$15</f>
        <v>1.4610383177311199</v>
      </c>
      <c r="K43" s="140">
        <f>'1.3 INPP'!F43*$K$15</f>
        <v>13.544301571122336</v>
      </c>
      <c r="L43" s="140">
        <f>'1.3 INPP'!G43*L$15</f>
        <v>4.4406160725656747</v>
      </c>
      <c r="M43" s="140">
        <f>'1.3 INPP'!H43*M$15</f>
        <v>5.4402555374180999</v>
      </c>
      <c r="N43" s="140">
        <f>'1.3 INPP'!I43*N$15</f>
        <v>11.174327496725665</v>
      </c>
      <c r="O43" s="140">
        <f>'1.3 INPP'!J43*O$15</f>
        <v>4.2129679083032663</v>
      </c>
      <c r="P43" s="140">
        <f>'1.3 INPP'!K43*P$15</f>
        <v>4.3040451614152966</v>
      </c>
      <c r="Q43" s="140">
        <f>'1.3 INPP'!L43*Q$15</f>
        <v>17.416383772507022</v>
      </c>
      <c r="R43" s="140">
        <f>'1.3 INPP'!M43*R$15</f>
        <v>6.6966825146126299</v>
      </c>
      <c r="S43" s="140">
        <f>'1.3 INPP'!N43*S$15</f>
        <v>26.255625715357404</v>
      </c>
      <c r="T43" s="140">
        <f>'1.3 INPP'!O43*T$15</f>
        <v>3.2040701662591178</v>
      </c>
      <c r="U43" s="219">
        <f>'1.3 INPP'!P43*U$15</f>
        <v>27.234055419271449</v>
      </c>
      <c r="W43" s="142" t="s">
        <v>282</v>
      </c>
      <c r="X43" s="143" t="s">
        <v>281</v>
      </c>
    </row>
    <row r="44" spans="2:27" x14ac:dyDescent="0.35">
      <c r="B44" s="218" t="s">
        <v>283</v>
      </c>
      <c r="C44" s="37">
        <v>2017</v>
      </c>
      <c r="D44" s="37">
        <v>2</v>
      </c>
      <c r="E44" s="219">
        <f>SUM(J44:U44)</f>
        <v>125.76986975196806</v>
      </c>
      <c r="F44" s="141"/>
      <c r="G44" s="141"/>
      <c r="H44" s="218">
        <v>2017</v>
      </c>
      <c r="I44" s="37">
        <v>2</v>
      </c>
      <c r="J44" s="140">
        <f>'1.3 INPP'!E44*J$15</f>
        <v>1.5179123840289601</v>
      </c>
      <c r="K44" s="140">
        <f>'1.3 INPP'!F44*$K$15</f>
        <v>13.87810535829424</v>
      </c>
      <c r="L44" s="140">
        <f>'1.3 INPP'!G44*L$15</f>
        <v>4.4214419629074664</v>
      </c>
      <c r="M44" s="140">
        <f>'1.3 INPP'!H44*M$15</f>
        <v>5.5166794098101999</v>
      </c>
      <c r="N44" s="140">
        <f>'1.3 INPP'!I44*N$15</f>
        <v>11.328238876236096</v>
      </c>
      <c r="O44" s="140">
        <f>'1.3 INPP'!J44*O$15</f>
        <v>4.2279062862245382</v>
      </c>
      <c r="P44" s="140">
        <f>'1.3 INPP'!K44*P$15</f>
        <v>4.2045314430081602</v>
      </c>
      <c r="Q44" s="140">
        <f>'1.3 INPP'!L44*Q$15</f>
        <v>17.008898184212761</v>
      </c>
      <c r="R44" s="140">
        <f>'1.3 INPP'!M44*R$15</f>
        <v>6.6019310269931859</v>
      </c>
      <c r="S44" s="140">
        <f>'1.3 INPP'!N44*S$15</f>
        <v>25.952338306916591</v>
      </c>
      <c r="T44" s="140">
        <f>'1.3 INPP'!O44*T$15</f>
        <v>3.1896617965610319</v>
      </c>
      <c r="U44" s="219">
        <f>'1.3 INPP'!P44*U$15</f>
        <v>27.922224716774842</v>
      </c>
      <c r="W44" s="143" t="s">
        <v>284</v>
      </c>
      <c r="X44" s="143" t="s">
        <v>283</v>
      </c>
    </row>
    <row r="45" spans="2:27" x14ac:dyDescent="0.35">
      <c r="B45" s="218" t="s">
        <v>285</v>
      </c>
      <c r="C45" s="37">
        <v>2017</v>
      </c>
      <c r="D45" s="37">
        <v>3</v>
      </c>
      <c r="E45" s="219">
        <f>SUM(J45:U45)</f>
        <v>124.67272352300785</v>
      </c>
      <c r="F45" s="141"/>
      <c r="G45" s="141"/>
      <c r="H45" s="218">
        <v>2017</v>
      </c>
      <c r="I45" s="37">
        <v>3</v>
      </c>
      <c r="J45" s="140">
        <f>'1.3 INPP'!E45*J$15</f>
        <v>1.524623323294152</v>
      </c>
      <c r="K45" s="140">
        <f>'1.3 INPP'!F45*$K$15</f>
        <v>13.705669672487968</v>
      </c>
      <c r="L45" s="140">
        <f>'1.3 INPP'!G45*L$15</f>
        <v>4.4376962861067266</v>
      </c>
      <c r="M45" s="140">
        <f>'1.3 INPP'!H45*M$15</f>
        <v>5.52915552487194</v>
      </c>
      <c r="N45" s="140">
        <f>'1.3 INPP'!I45*N$15</f>
        <v>11.213994234989281</v>
      </c>
      <c r="O45" s="140">
        <f>'1.3 INPP'!J45*O$15</f>
        <v>4.2282686764297708</v>
      </c>
      <c r="P45" s="140">
        <f>'1.3 INPP'!K45*P$15</f>
        <v>4.1310654802494717</v>
      </c>
      <c r="Q45" s="140">
        <f>'1.3 INPP'!L45*Q$15</f>
        <v>16.633998421326467</v>
      </c>
      <c r="R45" s="140">
        <f>'1.3 INPP'!M45*R$15</f>
        <v>6.4890525588003367</v>
      </c>
      <c r="S45" s="140">
        <f>'1.3 INPP'!N45*S$15</f>
        <v>25.473606065759434</v>
      </c>
      <c r="T45" s="140">
        <f>'1.3 INPP'!O45*T$15</f>
        <v>3.1467306596990161</v>
      </c>
      <c r="U45" s="219">
        <f>'1.3 INPP'!P45*U$15</f>
        <v>28.15886261899329</v>
      </c>
      <c r="W45" s="143" t="s">
        <v>286</v>
      </c>
      <c r="X45" s="143" t="s">
        <v>285</v>
      </c>
    </row>
    <row r="46" spans="2:27" x14ac:dyDescent="0.35">
      <c r="B46" s="218" t="s">
        <v>287</v>
      </c>
      <c r="C46" s="37">
        <v>2017</v>
      </c>
      <c r="D46" s="37">
        <v>4</v>
      </c>
      <c r="E46" s="219">
        <f t="shared" ref="E46:E64" si="1">SUM(J46:U46)</f>
        <v>123.34285957983136</v>
      </c>
      <c r="F46" s="141"/>
      <c r="G46" s="141"/>
      <c r="H46" s="218">
        <v>2017</v>
      </c>
      <c r="I46" s="37">
        <v>4</v>
      </c>
      <c r="J46" s="140">
        <f>'1.3 INPP'!E46*J$15</f>
        <v>1.5167546110455121</v>
      </c>
      <c r="K46" s="140">
        <f>'1.3 INPP'!F46*$K$15</f>
        <v>13.082365556186641</v>
      </c>
      <c r="L46" s="140">
        <f>'1.3 INPP'!G46*L$15</f>
        <v>4.4195308113334582</v>
      </c>
      <c r="M46" s="140">
        <f>'1.3 INPP'!H46*M$15</f>
        <v>5.5213230171889798</v>
      </c>
      <c r="N46" s="140">
        <f>'1.3 INPP'!I46*N$15</f>
        <v>11.076374924583552</v>
      </c>
      <c r="O46" s="140">
        <f>'1.3 INPP'!J46*O$15</f>
        <v>4.2072125549006483</v>
      </c>
      <c r="P46" s="140">
        <f>'1.3 INPP'!K46*P$15</f>
        <v>4.0699761276762247</v>
      </c>
      <c r="Q46" s="140">
        <f>'1.3 INPP'!L46*Q$15</f>
        <v>16.380185466994021</v>
      </c>
      <c r="R46" s="140">
        <f>'1.3 INPP'!M46*R$15</f>
        <v>6.5706033492212947</v>
      </c>
      <c r="S46" s="140">
        <f>'1.3 INPP'!N46*S$15</f>
        <v>25.179666843511306</v>
      </c>
      <c r="T46" s="140">
        <f>'1.3 INPP'!O46*T$15</f>
        <v>3.1258650268087838</v>
      </c>
      <c r="U46" s="219">
        <f>'1.3 INPP'!P46*U$15</f>
        <v>28.19300129038092</v>
      </c>
      <c r="W46" s="143" t="s">
        <v>288</v>
      </c>
      <c r="X46" s="143" t="s">
        <v>287</v>
      </c>
    </row>
    <row r="47" spans="2:27" x14ac:dyDescent="0.35">
      <c r="B47" s="218" t="s">
        <v>289</v>
      </c>
      <c r="C47" s="37">
        <v>2017</v>
      </c>
      <c r="D47" s="37">
        <v>5</v>
      </c>
      <c r="E47" s="219">
        <f t="shared" si="1"/>
        <v>123.4966948034198</v>
      </c>
      <c r="F47" s="141"/>
      <c r="G47" s="141"/>
      <c r="H47" s="218">
        <v>2017</v>
      </c>
      <c r="I47" s="37">
        <v>5</v>
      </c>
      <c r="J47" s="140">
        <f>'1.3 INPP'!E47*J$15</f>
        <v>1.516887520288716</v>
      </c>
      <c r="K47" s="140">
        <f>'1.3 INPP'!F47*$K$15</f>
        <v>13.035605238529552</v>
      </c>
      <c r="L47" s="140">
        <f>'1.3 INPP'!G47*L$15</f>
        <v>4.4245173165109826</v>
      </c>
      <c r="M47" s="140">
        <f>'1.3 INPP'!H47*M$15</f>
        <v>5.564169256182975</v>
      </c>
      <c r="N47" s="140">
        <f>'1.3 INPP'!I47*N$15</f>
        <v>10.923936634590049</v>
      </c>
      <c r="O47" s="140">
        <f>'1.3 INPP'!J47*O$15</f>
        <v>4.198172202074562</v>
      </c>
      <c r="P47" s="140">
        <f>'1.3 INPP'!K47*P$15</f>
        <v>4.0790076715136001</v>
      </c>
      <c r="Q47" s="140">
        <f>'1.3 INPP'!L47*Q$15</f>
        <v>16.4699786547983</v>
      </c>
      <c r="R47" s="140">
        <f>'1.3 INPP'!M47*R$15</f>
        <v>6.6161699745518856</v>
      </c>
      <c r="S47" s="140">
        <f>'1.3 INPP'!N47*S$15</f>
        <v>25.222779805506082</v>
      </c>
      <c r="T47" s="140">
        <f>'1.3 INPP'!O47*T$15</f>
        <v>3.1479070586107558</v>
      </c>
      <c r="U47" s="219">
        <f>'1.3 INPP'!P47*U$15</f>
        <v>28.29756347026235</v>
      </c>
      <c r="W47" s="143" t="s">
        <v>290</v>
      </c>
      <c r="X47" s="143" t="s">
        <v>289</v>
      </c>
    </row>
    <row r="48" spans="2:27" x14ac:dyDescent="0.35">
      <c r="B48" s="218" t="s">
        <v>291</v>
      </c>
      <c r="C48" s="37">
        <v>2017</v>
      </c>
      <c r="D48" s="37">
        <v>6</v>
      </c>
      <c r="E48" s="219">
        <f t="shared" si="1"/>
        <v>122.31754498845592</v>
      </c>
      <c r="F48" s="141"/>
      <c r="G48" s="141"/>
      <c r="H48" s="218">
        <v>2017</v>
      </c>
      <c r="I48" s="37">
        <v>6</v>
      </c>
      <c r="J48" s="140">
        <f>'1.3 INPP'!E48*J$15</f>
        <v>1.5286675765676521</v>
      </c>
      <c r="K48" s="140">
        <f>'1.3 INPP'!F48*$K$15</f>
        <v>12.843281298916432</v>
      </c>
      <c r="L48" s="140">
        <f>'1.3 INPP'!G48*L$15</f>
        <v>4.363067968899462</v>
      </c>
      <c r="M48" s="140">
        <f>'1.3 INPP'!H48*M$15</f>
        <v>5.5786168479837146</v>
      </c>
      <c r="N48" s="140">
        <f>'1.3 INPP'!I48*N$15</f>
        <v>10.792224912355392</v>
      </c>
      <c r="O48" s="140">
        <f>'1.3 INPP'!J48*O$15</f>
        <v>4.1911640306329225</v>
      </c>
      <c r="P48" s="140">
        <f>'1.3 INPP'!K48*P$15</f>
        <v>4.0164970891320326</v>
      </c>
      <c r="Q48" s="140">
        <f>'1.3 INPP'!L48*Q$15</f>
        <v>16.13313998854526</v>
      </c>
      <c r="R48" s="140">
        <f>'1.3 INPP'!M48*R$15</f>
        <v>6.5683495448477291</v>
      </c>
      <c r="S48" s="140">
        <f>'1.3 INPP'!N48*S$15</f>
        <v>24.886019086612428</v>
      </c>
      <c r="T48" s="140">
        <f>'1.3 INPP'!O48*T$15</f>
        <v>3.1138134360907856</v>
      </c>
      <c r="U48" s="219">
        <f>'1.3 INPP'!P48*U$15</f>
        <v>28.302703207872106</v>
      </c>
      <c r="W48" s="143" t="s">
        <v>292</v>
      </c>
      <c r="X48" s="143" t="s">
        <v>291</v>
      </c>
    </row>
    <row r="49" spans="2:24" x14ac:dyDescent="0.35">
      <c r="B49" s="218" t="s">
        <v>293</v>
      </c>
      <c r="C49" s="37">
        <v>2017</v>
      </c>
      <c r="D49" s="37">
        <v>7</v>
      </c>
      <c r="E49" s="219">
        <f t="shared" si="1"/>
        <v>121.63651076348273</v>
      </c>
      <c r="F49" s="141"/>
      <c r="G49" s="141"/>
      <c r="H49" s="218">
        <v>2017</v>
      </c>
      <c r="I49" s="37">
        <v>7</v>
      </c>
      <c r="J49" s="140">
        <f>'1.3 INPP'!E49*J$15</f>
        <v>1.5238805448727319</v>
      </c>
      <c r="K49" s="140">
        <f>'1.3 INPP'!F49*$K$15</f>
        <v>12.632957514890384</v>
      </c>
      <c r="L49" s="140">
        <f>'1.3 INPP'!G49*L$15</f>
        <v>4.3546761409652603</v>
      </c>
      <c r="M49" s="140">
        <f>'1.3 INPP'!H49*M$15</f>
        <v>5.6391229033157702</v>
      </c>
      <c r="N49" s="140">
        <f>'1.3 INPP'!I49*N$15</f>
        <v>10.605411086528063</v>
      </c>
      <c r="O49" s="140">
        <f>'1.3 INPP'!J49*O$15</f>
        <v>4.2154019748921945</v>
      </c>
      <c r="P49" s="140">
        <f>'1.3 INPP'!K49*P$15</f>
        <v>3.993275353147296</v>
      </c>
      <c r="Q49" s="140">
        <f>'1.3 INPP'!L49*Q$15</f>
        <v>15.937218716200615</v>
      </c>
      <c r="R49" s="140">
        <f>'1.3 INPP'!M49*R$15</f>
        <v>6.5254231928817719</v>
      </c>
      <c r="S49" s="140">
        <f>'1.3 INPP'!N49*S$15</f>
        <v>24.766260646966284</v>
      </c>
      <c r="T49" s="140">
        <f>'1.3 INPP'!O49*T$15</f>
        <v>3.1019873021408175</v>
      </c>
      <c r="U49" s="219">
        <f>'1.3 INPP'!P49*U$15</f>
        <v>28.340895386681538</v>
      </c>
      <c r="W49" s="143" t="s">
        <v>294</v>
      </c>
      <c r="X49" s="143" t="s">
        <v>293</v>
      </c>
    </row>
    <row r="50" spans="2:24" x14ac:dyDescent="0.35">
      <c r="B50" s="218" t="s">
        <v>295</v>
      </c>
      <c r="C50" s="37">
        <v>2017</v>
      </c>
      <c r="D50" s="37">
        <v>8</v>
      </c>
      <c r="E50" s="219">
        <f t="shared" si="1"/>
        <v>121.90843697493987</v>
      </c>
      <c r="F50" s="141"/>
      <c r="G50" s="141"/>
      <c r="H50" s="218">
        <v>2017</v>
      </c>
      <c r="I50" s="37">
        <v>8</v>
      </c>
      <c r="J50" s="140">
        <f>'1.3 INPP'!E50*J$15</f>
        <v>1.526141457284268</v>
      </c>
      <c r="K50" s="140">
        <f>'1.3 INPP'!F50*$K$15</f>
        <v>12.610487028277602</v>
      </c>
      <c r="L50" s="140">
        <f>'1.3 INPP'!G50*L$15</f>
        <v>4.3782720212945083</v>
      </c>
      <c r="M50" s="140">
        <f>'1.3 INPP'!H50*M$15</f>
        <v>5.6627090772837301</v>
      </c>
      <c r="N50" s="140">
        <f>'1.3 INPP'!I50*N$15</f>
        <v>10.676674347298176</v>
      </c>
      <c r="O50" s="140">
        <f>'1.3 INPP'!J50*O$15</f>
        <v>4.1924998717820303</v>
      </c>
      <c r="P50" s="140">
        <f>'1.3 INPP'!K50*P$15</f>
        <v>3.9823786609871039</v>
      </c>
      <c r="Q50" s="140">
        <f>'1.3 INPP'!L50*Q$15</f>
        <v>15.897757224910555</v>
      </c>
      <c r="R50" s="140">
        <f>'1.3 INPP'!M50*R$15</f>
        <v>6.5318932398770251</v>
      </c>
      <c r="S50" s="140">
        <f>'1.3 INPP'!N50*S$15</f>
        <v>24.946768438163531</v>
      </c>
      <c r="T50" s="140">
        <f>'1.3 INPP'!O50*T$15</f>
        <v>3.1042476908104479</v>
      </c>
      <c r="U50" s="219">
        <f>'1.3 INPP'!P50*U$15</f>
        <v>28.398607916970892</v>
      </c>
      <c r="W50" s="143" t="s">
        <v>296</v>
      </c>
      <c r="X50" s="143" t="s">
        <v>295</v>
      </c>
    </row>
    <row r="51" spans="2:24" x14ac:dyDescent="0.35">
      <c r="B51" s="218" t="s">
        <v>297</v>
      </c>
      <c r="C51" s="37">
        <v>2017</v>
      </c>
      <c r="D51" s="37">
        <v>9</v>
      </c>
      <c r="E51" s="219">
        <f t="shared" si="1"/>
        <v>122.30822556856988</v>
      </c>
      <c r="F51" s="141"/>
      <c r="G51" s="141"/>
      <c r="H51" s="218">
        <v>2017</v>
      </c>
      <c r="I51" s="37">
        <v>9</v>
      </c>
      <c r="J51" s="140">
        <f>'1.3 INPP'!E51*J$15</f>
        <v>1.5153374815382281</v>
      </c>
      <c r="K51" s="140">
        <f>'1.3 INPP'!F51*K$15</f>
        <v>12.777914539266016</v>
      </c>
      <c r="L51" s="140">
        <f>'1.3 INPP'!G51*L$15</f>
        <v>4.4050655705035231</v>
      </c>
      <c r="M51" s="140">
        <f>'1.3 INPP'!H51*M$15</f>
        <v>5.6597826649987804</v>
      </c>
      <c r="N51" s="140">
        <f>'1.3 INPP'!I51*N$15</f>
        <v>10.786386459530689</v>
      </c>
      <c r="O51" s="140">
        <f>'1.3 INPP'!J51*O$15</f>
        <v>4.205505448315848</v>
      </c>
      <c r="P51" s="140">
        <f>'1.3 INPP'!K51*P$15</f>
        <v>3.985701341447808</v>
      </c>
      <c r="Q51" s="140">
        <f>'1.3 INPP'!L51*Q$15</f>
        <v>15.917618969048538</v>
      </c>
      <c r="R51" s="140">
        <f>'1.3 INPP'!M51*R$15</f>
        <v>6.5472311896455277</v>
      </c>
      <c r="S51" s="140">
        <f>'1.3 INPP'!N51*S$15</f>
        <v>24.931251003552585</v>
      </c>
      <c r="T51" s="140">
        <f>'1.3 INPP'!O51*T$15</f>
        <v>3.1105074237792878</v>
      </c>
      <c r="U51" s="219">
        <f>'1.3 INPP'!P51*U$15</f>
        <v>28.465923476943058</v>
      </c>
      <c r="W51" s="143" t="s">
        <v>298</v>
      </c>
      <c r="X51" s="143" t="s">
        <v>297</v>
      </c>
    </row>
    <row r="52" spans="2:24" x14ac:dyDescent="0.35">
      <c r="B52" s="218" t="s">
        <v>299</v>
      </c>
      <c r="C52" s="37">
        <v>2017</v>
      </c>
      <c r="D52" s="37">
        <v>10</v>
      </c>
      <c r="E52" s="219">
        <f t="shared" si="1"/>
        <v>124.42972217793425</v>
      </c>
      <c r="F52" s="141"/>
      <c r="G52" s="141"/>
      <c r="H52" s="218">
        <v>2017</v>
      </c>
      <c r="I52" s="37">
        <v>10</v>
      </c>
      <c r="J52" s="140">
        <f>'1.3 INPP'!E52*J$15</f>
        <v>1.52285980838808</v>
      </c>
      <c r="K52" s="140">
        <f>'1.3 INPP'!F52*K$15</f>
        <v>13.081596584960401</v>
      </c>
      <c r="L52" s="140">
        <f>'1.3 INPP'!G52*L$15</f>
        <v>4.4678091628202026</v>
      </c>
      <c r="M52" s="140">
        <f>'1.3 INPP'!H52*M$15</f>
        <v>5.6416337120742748</v>
      </c>
      <c r="N52" s="140">
        <f>'1.3 INPP'!I52*N$15</f>
        <v>11.035121586753025</v>
      </c>
      <c r="O52" s="140">
        <f>'1.3 INPP'!J52*O$15</f>
        <v>4.2568912252376503</v>
      </c>
      <c r="P52" s="140">
        <f>'1.3 INPP'!K52*P$15</f>
        <v>4.0771704677633283</v>
      </c>
      <c r="Q52" s="140">
        <f>'1.3 INPP'!L52*Q$15</f>
        <v>16.43691239177879</v>
      </c>
      <c r="R52" s="140">
        <f>'1.3 INPP'!M52*R$15</f>
        <v>6.7361393255649045</v>
      </c>
      <c r="S52" s="140">
        <f>'1.3 INPP'!N52*S$15</f>
        <v>25.462048046616502</v>
      </c>
      <c r="T52" s="140">
        <f>'1.3 INPP'!O52*T$15</f>
        <v>3.1610813945865179</v>
      </c>
      <c r="U52" s="219">
        <f>'1.3 INPP'!P52*U$15</f>
        <v>28.550458471390577</v>
      </c>
      <c r="W52" s="143" t="s">
        <v>300</v>
      </c>
      <c r="X52" s="143" t="s">
        <v>299</v>
      </c>
    </row>
    <row r="53" spans="2:24" x14ac:dyDescent="0.35">
      <c r="B53" s="218" t="s">
        <v>301</v>
      </c>
      <c r="C53" s="37">
        <v>2017</v>
      </c>
      <c r="D53" s="37">
        <v>11</v>
      </c>
      <c r="E53" s="219">
        <f t="shared" si="1"/>
        <v>125.65791794284523</v>
      </c>
      <c r="F53" s="141"/>
      <c r="G53" s="141"/>
      <c r="H53" s="218">
        <v>2017</v>
      </c>
      <c r="I53" s="37">
        <v>11</v>
      </c>
      <c r="J53" s="140">
        <f>'1.3 INPP'!E53*J$15</f>
        <v>1.5488739573333121</v>
      </c>
      <c r="K53" s="140">
        <f>'1.3 INPP'!F53*K$15</f>
        <v>13.526376921131536</v>
      </c>
      <c r="L53" s="140">
        <f>'1.3 INPP'!G53*L$15</f>
        <v>4.5019005391354927</v>
      </c>
      <c r="M53" s="140">
        <f>'1.3 INPP'!H53*M$15</f>
        <v>5.63579439430716</v>
      </c>
      <c r="N53" s="140">
        <f>'1.3 INPP'!I53*N$15</f>
        <v>11.155689913026144</v>
      </c>
      <c r="O53" s="140">
        <f>'1.3 INPP'!J53*O$15</f>
        <v>4.274637355664316</v>
      </c>
      <c r="P53" s="140">
        <f>'1.3 INPP'!K53*P$15</f>
        <v>4.1254415012560637</v>
      </c>
      <c r="Q53" s="140">
        <f>'1.3 INPP'!L53*Q$15</f>
        <v>16.575335855429273</v>
      </c>
      <c r="R53" s="140">
        <f>'1.3 INPP'!M53*R$15</f>
        <v>6.7782708022460625</v>
      </c>
      <c r="S53" s="140">
        <f>'1.3 INPP'!N53*S$15</f>
        <v>25.764249939948538</v>
      </c>
      <c r="T53" s="140">
        <f>'1.3 INPP'!O53*T$15</f>
        <v>3.1790105062277116</v>
      </c>
      <c r="U53" s="219">
        <f>'1.3 INPP'!P53*U$15</f>
        <v>28.592336257139625</v>
      </c>
      <c r="W53" s="143" t="s">
        <v>302</v>
      </c>
      <c r="X53" s="143" t="s">
        <v>301</v>
      </c>
    </row>
    <row r="54" spans="2:24" x14ac:dyDescent="0.35">
      <c r="B54" s="218" t="s">
        <v>303</v>
      </c>
      <c r="C54" s="37">
        <v>2017</v>
      </c>
      <c r="D54" s="37">
        <v>12</v>
      </c>
      <c r="E54" s="219">
        <f t="shared" si="1"/>
        <v>125.81426959283185</v>
      </c>
      <c r="F54" s="141"/>
      <c r="G54" s="141"/>
      <c r="H54" s="218">
        <v>2017</v>
      </c>
      <c r="I54" s="37">
        <v>12</v>
      </c>
      <c r="J54" s="140">
        <f>'1.3 INPP'!E54*J$15</f>
        <v>1.5481807427274481</v>
      </c>
      <c r="K54" s="140">
        <f>'1.3 INPP'!F54*K$15</f>
        <v>13.607555410001057</v>
      </c>
      <c r="L54" s="140">
        <f>'1.3 INPP'!G54*L$15</f>
        <v>4.5143275891041705</v>
      </c>
      <c r="M54" s="140">
        <f>'1.3 INPP'!H54*M$15</f>
        <v>5.6174530561667098</v>
      </c>
      <c r="N54" s="140">
        <f>'1.3 INPP'!I54*N$15</f>
        <v>11.123186404535232</v>
      </c>
      <c r="O54" s="140">
        <f>'1.3 INPP'!J54*O$15</f>
        <v>4.304715359501369</v>
      </c>
      <c r="P54" s="140">
        <f>'1.3 INPP'!K54*P$15</f>
        <v>4.1342675334780479</v>
      </c>
      <c r="Q54" s="140">
        <f>'1.3 INPP'!L54*Q$15</f>
        <v>16.596429705142057</v>
      </c>
      <c r="R54" s="140">
        <f>'1.3 INPP'!M54*R$15</f>
        <v>6.7843400036882899</v>
      </c>
      <c r="S54" s="140">
        <f>'1.3 INPP'!N54*S$15</f>
        <v>25.808082348464652</v>
      </c>
      <c r="T54" s="140">
        <f>'1.3 INPP'!O54*T$15</f>
        <v>3.188425156140458</v>
      </c>
      <c r="U54" s="219">
        <f>'1.3 INPP'!P54*U$15</f>
        <v>28.587306283882352</v>
      </c>
      <c r="W54" s="144" t="s">
        <v>304</v>
      </c>
      <c r="X54" s="144" t="s">
        <v>303</v>
      </c>
    </row>
    <row r="55" spans="2:24" x14ac:dyDescent="0.35">
      <c r="B55" s="218" t="s">
        <v>305</v>
      </c>
      <c r="C55" s="37">
        <v>2018</v>
      </c>
      <c r="D55" s="37">
        <v>1</v>
      </c>
      <c r="E55" s="219">
        <f t="shared" si="1"/>
        <v>127.59366858130304</v>
      </c>
      <c r="F55" s="141"/>
      <c r="G55" s="141"/>
      <c r="H55" s="218">
        <v>2017</v>
      </c>
      <c r="I55" s="37">
        <v>1</v>
      </c>
      <c r="J55" s="140">
        <f>'1.3 INPP'!E55*J$15</f>
        <v>1.5534019570646642</v>
      </c>
      <c r="K55" s="140">
        <f>'1.3 INPP'!F55*K$15</f>
        <v>13.903205849477953</v>
      </c>
      <c r="L55" s="140">
        <f>'1.3 INPP'!G55*L$15</f>
        <v>4.5627955900383981</v>
      </c>
      <c r="M55" s="140">
        <f>'1.3 INPP'!H55*M$15</f>
        <v>5.7002731902537294</v>
      </c>
      <c r="N55" s="140">
        <f>'1.3 INPP'!I55*N$15</f>
        <v>11.498899618648224</v>
      </c>
      <c r="O55" s="140">
        <f>'1.3 INPP'!J55*O$15</f>
        <v>4.3452906400217621</v>
      </c>
      <c r="P55" s="140">
        <f>'1.3 INPP'!K55*P$15</f>
        <v>4.1622257318732485</v>
      </c>
      <c r="Q55" s="140">
        <f>'1.3 INPP'!L55*Q$15</f>
        <v>16.601183770092643</v>
      </c>
      <c r="R55" s="140">
        <f>'1.3 INPP'!M55*R$15</f>
        <v>6.8249266973094302</v>
      </c>
      <c r="S55" s="140">
        <f>'1.3 INPP'!N55*S$15</f>
        <v>26.019019069979603</v>
      </c>
      <c r="T55" s="140">
        <f>'1.3 INPP'!O55*T$15</f>
        <v>3.199756706068936</v>
      </c>
      <c r="U55" s="219">
        <f>'1.3 INPP'!P55*U$15</f>
        <v>29.222689760474427</v>
      </c>
      <c r="W55" s="142" t="s">
        <v>306</v>
      </c>
      <c r="X55" s="142" t="s">
        <v>305</v>
      </c>
    </row>
    <row r="56" spans="2:24" x14ac:dyDescent="0.35">
      <c r="B56" s="218" t="s">
        <v>307</v>
      </c>
      <c r="C56" s="37">
        <v>2018</v>
      </c>
      <c r="D56" s="37">
        <v>2</v>
      </c>
      <c r="E56" s="219">
        <f t="shared" si="1"/>
        <v>127.66801324605939</v>
      </c>
      <c r="F56" s="141"/>
      <c r="G56" s="141"/>
      <c r="H56" s="218">
        <v>2018</v>
      </c>
      <c r="I56" s="37">
        <v>2</v>
      </c>
      <c r="J56" s="140">
        <f>'1.3 INPP'!E56*J$15</f>
        <v>1.5650786717139722</v>
      </c>
      <c r="K56" s="140">
        <f>'1.3 INPP'!F56*K$15</f>
        <v>14.04426989850192</v>
      </c>
      <c r="L56" s="140">
        <f>'1.3 INPP'!G56*L$15</f>
        <v>4.5919921057097026</v>
      </c>
      <c r="M56" s="140">
        <f>'1.3 INPP'!H56*M$15</f>
        <v>5.7287905643585244</v>
      </c>
      <c r="N56" s="140">
        <f>'1.3 INPP'!I56*N$15</f>
        <v>11.524228414870946</v>
      </c>
      <c r="O56" s="140">
        <f>'1.3 INPP'!J56*O$15</f>
        <v>4.3639907865942664</v>
      </c>
      <c r="P56" s="140">
        <f>'1.3 INPP'!K56*P$15</f>
        <v>4.1465515738891519</v>
      </c>
      <c r="Q56" s="140">
        <f>'1.3 INPP'!L56*Q$15</f>
        <v>16.371301183223114</v>
      </c>
      <c r="R56" s="140">
        <f>'1.3 INPP'!M56*R$15</f>
        <v>6.7990546231611182</v>
      </c>
      <c r="S56" s="140">
        <f>'1.3 INPP'!N56*S$15</f>
        <v>25.788695402045146</v>
      </c>
      <c r="T56" s="140">
        <f>'1.3 INPP'!O56*T$15</f>
        <v>3.1840372693167738</v>
      </c>
      <c r="U56" s="219">
        <f>'1.3 INPP'!P56*U$15</f>
        <v>29.560022752674758</v>
      </c>
      <c r="W56" s="143" t="s">
        <v>308</v>
      </c>
      <c r="X56" s="143" t="s">
        <v>307</v>
      </c>
    </row>
    <row r="57" spans="2:24" x14ac:dyDescent="0.35">
      <c r="B57" s="218" t="s">
        <v>309</v>
      </c>
      <c r="C57" s="37">
        <v>2018</v>
      </c>
      <c r="D57" s="37">
        <v>3</v>
      </c>
      <c r="E57" s="219">
        <f t="shared" si="1"/>
        <v>128.1064134248831</v>
      </c>
      <c r="F57" s="141"/>
      <c r="G57" s="141"/>
      <c r="H57" s="218">
        <v>2018</v>
      </c>
      <c r="I57" s="37">
        <v>3</v>
      </c>
      <c r="J57" s="140">
        <f>'1.3 INPP'!E57*J$15</f>
        <v>1.58168494330554</v>
      </c>
      <c r="K57" s="140">
        <f>'1.3 INPP'!F57*K$15</f>
        <v>13.946423469933585</v>
      </c>
      <c r="L57" s="140">
        <f>'1.3 INPP'!G57*L$15</f>
        <v>4.6003740235208666</v>
      </c>
      <c r="M57" s="140">
        <f>'1.3 INPP'!H57*M$15</f>
        <v>5.74831797484239</v>
      </c>
      <c r="N57" s="140">
        <f>'1.3 INPP'!I57*N$15</f>
        <v>11.589001338935713</v>
      </c>
      <c r="O57" s="140">
        <f>'1.3 INPP'!J57*O$15</f>
        <v>4.387788361349684</v>
      </c>
      <c r="P57" s="140">
        <f>'1.3 INPP'!K57*P$15</f>
        <v>4.1651210527716156</v>
      </c>
      <c r="Q57" s="140">
        <f>'1.3 INPP'!L57*Q$15</f>
        <v>16.427978728965595</v>
      </c>
      <c r="R57" s="140">
        <f>'1.3 INPP'!M57*R$15</f>
        <v>6.8085990791723701</v>
      </c>
      <c r="S57" s="140">
        <f>'1.3 INPP'!N57*S$15</f>
        <v>25.838719458843745</v>
      </c>
      <c r="T57" s="140">
        <f>'1.3 INPP'!O57*T$15</f>
        <v>3.1972482911624058</v>
      </c>
      <c r="U57" s="219">
        <f>'1.3 INPP'!P57*U$15</f>
        <v>29.815156702079591</v>
      </c>
      <c r="W57" s="143" t="s">
        <v>310</v>
      </c>
      <c r="X57" s="143" t="s">
        <v>309</v>
      </c>
    </row>
    <row r="58" spans="2:24" x14ac:dyDescent="0.35">
      <c r="B58" s="218" t="s">
        <v>311</v>
      </c>
      <c r="C58" s="37">
        <v>2018</v>
      </c>
      <c r="D58" s="37">
        <v>4</v>
      </c>
      <c r="E58" s="219">
        <f t="shared" si="1"/>
        <v>128.06823206159319</v>
      </c>
      <c r="F58" s="141"/>
      <c r="G58" s="141"/>
      <c r="H58" s="218">
        <v>2018</v>
      </c>
      <c r="I58" s="37">
        <v>4</v>
      </c>
      <c r="J58" s="140">
        <f>'1.3 INPP'!E58*J$15</f>
        <v>1.594313512558464</v>
      </c>
      <c r="K58" s="140">
        <f>'1.3 INPP'!F58*K$15</f>
        <v>13.779406057588977</v>
      </c>
      <c r="L58" s="140">
        <f>'1.3 INPP'!G58*L$15</f>
        <v>4.5946524900435044</v>
      </c>
      <c r="M58" s="140">
        <f>'1.3 INPP'!H58*M$15</f>
        <v>5.7649342810688093</v>
      </c>
      <c r="N58" s="140">
        <f>'1.3 INPP'!I58*N$15</f>
        <v>11.675946450024192</v>
      </c>
      <c r="O58" s="140">
        <f>'1.3 INPP'!J58*O$15</f>
        <v>4.4077010673114545</v>
      </c>
      <c r="P58" s="140">
        <f>'1.3 INPP'!K58*P$15</f>
        <v>4.13937867987344</v>
      </c>
      <c r="Q58" s="140">
        <f>'1.3 INPP'!L58*Q$15</f>
        <v>16.254581069511666</v>
      </c>
      <c r="R58" s="140">
        <f>'1.3 INPP'!M58*R$15</f>
        <v>6.7708539176936</v>
      </c>
      <c r="S58" s="140">
        <f>'1.3 INPP'!N58*S$15</f>
        <v>25.691561284907024</v>
      </c>
      <c r="T58" s="140">
        <f>'1.3 INPP'!O58*T$15</f>
        <v>3.1829107879189138</v>
      </c>
      <c r="U58" s="219">
        <f>'1.3 INPP'!P58*U$15</f>
        <v>30.211992463093146</v>
      </c>
      <c r="W58" s="143" t="s">
        <v>312</v>
      </c>
      <c r="X58" s="143" t="s">
        <v>311</v>
      </c>
    </row>
    <row r="59" spans="2:24" x14ac:dyDescent="0.35">
      <c r="B59" s="218" t="s">
        <v>313</v>
      </c>
      <c r="C59" s="37">
        <v>2018</v>
      </c>
      <c r="D59" s="37">
        <v>5</v>
      </c>
      <c r="E59" s="219">
        <f t="shared" si="1"/>
        <v>130.83136342044648</v>
      </c>
      <c r="F59" s="141"/>
      <c r="G59" s="141"/>
      <c r="H59" s="218">
        <v>2018</v>
      </c>
      <c r="I59" s="37">
        <v>5</v>
      </c>
      <c r="J59" s="140">
        <f>'1.3 INPP'!E59*J$15</f>
        <v>1.595777753588304</v>
      </c>
      <c r="K59" s="140">
        <f>'1.3 INPP'!F59*K$15</f>
        <v>13.963706374213793</v>
      </c>
      <c r="L59" s="140">
        <f>'1.3 INPP'!G59*L$15</f>
        <v>4.6496699512522621</v>
      </c>
      <c r="M59" s="140">
        <f>'1.3 INPP'!H59*M$15</f>
        <v>5.8164393074858545</v>
      </c>
      <c r="N59" s="140">
        <f>'1.3 INPP'!I59*N$15</f>
        <v>12.249792501813216</v>
      </c>
      <c r="O59" s="140">
        <f>'1.3 INPP'!J59*O$15</f>
        <v>4.4879113825659198</v>
      </c>
      <c r="P59" s="140">
        <f>'1.3 INPP'!K59*P$15</f>
        <v>4.259622683351008</v>
      </c>
      <c r="Q59" s="140">
        <f>'1.3 INPP'!L59*Q$15</f>
        <v>16.767209239567666</v>
      </c>
      <c r="R59" s="140">
        <f>'1.3 INPP'!M59*R$15</f>
        <v>6.9057743413021164</v>
      </c>
      <c r="S59" s="140">
        <f>'1.3 INPP'!N59*S$15</f>
        <v>26.323691674765463</v>
      </c>
      <c r="T59" s="140">
        <f>'1.3 INPP'!O59*T$15</f>
        <v>3.2553768660243221</v>
      </c>
      <c r="U59" s="219">
        <f>'1.3 INPP'!P59*U$15</f>
        <v>30.55639134451657</v>
      </c>
      <c r="W59" s="143" t="s">
        <v>314</v>
      </c>
      <c r="X59" s="143" t="s">
        <v>313</v>
      </c>
    </row>
    <row r="60" spans="2:24" x14ac:dyDescent="0.35">
      <c r="B60" s="218" t="s">
        <v>315</v>
      </c>
      <c r="C60" s="37">
        <v>2018</v>
      </c>
      <c r="D60" s="37">
        <v>6</v>
      </c>
      <c r="E60" s="219">
        <f t="shared" si="1"/>
        <v>133.48201623035192</v>
      </c>
      <c r="F60" s="141"/>
      <c r="G60" s="141"/>
      <c r="H60" s="218">
        <v>2018</v>
      </c>
      <c r="I60" s="37">
        <v>6</v>
      </c>
      <c r="J60" s="140">
        <f>'1.3 INPP'!E60*J$15</f>
        <v>1.5930969021649082</v>
      </c>
      <c r="K60" s="140">
        <f>'1.3 INPP'!F60*K$15</f>
        <v>14.180535425527072</v>
      </c>
      <c r="L60" s="140">
        <f>'1.3 INPP'!G60*L$15</f>
        <v>4.6827704066581664</v>
      </c>
      <c r="M60" s="140">
        <f>'1.3 INPP'!H60*M$15</f>
        <v>5.8398566622000301</v>
      </c>
      <c r="N60" s="140">
        <f>'1.3 INPP'!I60*N$15</f>
        <v>12.798470951008129</v>
      </c>
      <c r="O60" s="140">
        <f>'1.3 INPP'!J60*O$15</f>
        <v>4.5765243321685585</v>
      </c>
      <c r="P60" s="140">
        <f>'1.3 INPP'!K60*P$15</f>
        <v>4.3933015200433285</v>
      </c>
      <c r="Q60" s="140">
        <f>'1.3 INPP'!L60*Q$15</f>
        <v>17.300754724667655</v>
      </c>
      <c r="R60" s="140">
        <f>'1.3 INPP'!M60*R$15</f>
        <v>7.0477806542844981</v>
      </c>
      <c r="S60" s="140">
        <f>'1.3 INPP'!N60*S$15</f>
        <v>26.832570796081658</v>
      </c>
      <c r="T60" s="140">
        <f>'1.3 INPP'!O60*T$15</f>
        <v>3.2973274726699318</v>
      </c>
      <c r="U60" s="219">
        <f>'1.3 INPP'!P60*U$15</f>
        <v>30.939026382877959</v>
      </c>
      <c r="W60" s="143" t="s">
        <v>316</v>
      </c>
      <c r="X60" s="143" t="s">
        <v>315</v>
      </c>
    </row>
    <row r="61" spans="2:24" x14ac:dyDescent="0.35">
      <c r="B61" s="218" t="s">
        <v>317</v>
      </c>
      <c r="C61" s="37">
        <v>2018</v>
      </c>
      <c r="D61" s="37">
        <v>7</v>
      </c>
      <c r="E61" s="219">
        <f t="shared" si="1"/>
        <v>131.84611912430597</v>
      </c>
      <c r="F61" s="141"/>
      <c r="G61" s="141"/>
      <c r="H61" s="218">
        <v>2018</v>
      </c>
      <c r="I61" s="37">
        <v>7</v>
      </c>
      <c r="J61" s="140">
        <f>'1.3 INPP'!E61*J$15</f>
        <v>1.5967284533952599</v>
      </c>
      <c r="K61" s="140">
        <f>'1.3 INPP'!F61*K$15</f>
        <v>14.03088881366816</v>
      </c>
      <c r="L61" s="140">
        <f>'1.3 INPP'!G61*L$15</f>
        <v>4.6590336737440623</v>
      </c>
      <c r="M61" s="140">
        <f>'1.3 INPP'!H61*M$15</f>
        <v>5.8474623276744753</v>
      </c>
      <c r="N61" s="140">
        <f>'1.3 INPP'!I61*N$15</f>
        <v>12.495076494710112</v>
      </c>
      <c r="O61" s="140">
        <f>'1.3 INPP'!J61*O$15</f>
        <v>4.544934902301768</v>
      </c>
      <c r="P61" s="140">
        <f>'1.3 INPP'!K61*P$15</f>
        <v>4.2942127791610885</v>
      </c>
      <c r="Q61" s="140">
        <f>'1.3 INPP'!L61*Q$15</f>
        <v>16.769556930981327</v>
      </c>
      <c r="R61" s="140">
        <f>'1.3 INPP'!M61*R$15</f>
        <v>6.9253041002013136</v>
      </c>
      <c r="S61" s="140">
        <f>'1.3 INPP'!N61*S$15</f>
        <v>26.2388198335989</v>
      </c>
      <c r="T61" s="140">
        <f>'1.3 INPP'!O61*T$15</f>
        <v>3.2564527281944318</v>
      </c>
      <c r="U61" s="219">
        <f>'1.3 INPP'!P61*U$15</f>
        <v>31.187648086675061</v>
      </c>
      <c r="W61" s="143" t="s">
        <v>318</v>
      </c>
      <c r="X61" s="143" t="s">
        <v>317</v>
      </c>
    </row>
    <row r="62" spans="2:24" x14ac:dyDescent="0.35">
      <c r="B62" s="218" t="s">
        <v>319</v>
      </c>
      <c r="C62" s="37">
        <v>2018</v>
      </c>
      <c r="D62" s="37">
        <v>8</v>
      </c>
      <c r="E62" s="219">
        <f t="shared" si="1"/>
        <v>131.17898057980568</v>
      </c>
      <c r="F62" s="141"/>
      <c r="G62" s="141"/>
      <c r="H62" s="218">
        <v>2018</v>
      </c>
      <c r="I62" s="37">
        <v>8</v>
      </c>
      <c r="J62" s="140">
        <f>'1.3 INPP'!E62*J$15</f>
        <v>1.597169290070148</v>
      </c>
      <c r="K62" s="140">
        <f>'1.3 INPP'!F62*K$15</f>
        <v>13.90719002467312</v>
      </c>
      <c r="L62" s="140">
        <f>'1.3 INPP'!G62*L$15</f>
        <v>4.6052092351782123</v>
      </c>
      <c r="M62" s="140">
        <f>'1.3 INPP'!H62*M$15</f>
        <v>5.8327790013659691</v>
      </c>
      <c r="N62" s="140">
        <f>'1.3 INPP'!I62*N$15</f>
        <v>12.215080645364736</v>
      </c>
      <c r="O62" s="140">
        <f>'1.3 INPP'!J62*O$15</f>
        <v>4.547233657870164</v>
      </c>
      <c r="P62" s="140">
        <f>'1.3 INPP'!K62*P$15</f>
        <v>4.2718339615213763</v>
      </c>
      <c r="Q62" s="140">
        <f>'1.3 INPP'!L62*Q$15</f>
        <v>16.635767414603148</v>
      </c>
      <c r="R62" s="140">
        <f>'1.3 INPP'!M62*R$15</f>
        <v>6.952338348791872</v>
      </c>
      <c r="S62" s="140">
        <f>'1.3 INPP'!N62*S$15</f>
        <v>26.086934590695382</v>
      </c>
      <c r="T62" s="140">
        <f>'1.3 INPP'!O62*T$15</f>
        <v>3.2417069404603001</v>
      </c>
      <c r="U62" s="219">
        <f>'1.3 INPP'!P62*U$15</f>
        <v>31.285737469211242</v>
      </c>
      <c r="W62" s="143" t="s">
        <v>320</v>
      </c>
      <c r="X62" s="143" t="s">
        <v>319</v>
      </c>
    </row>
    <row r="63" spans="2:24" x14ac:dyDescent="0.35">
      <c r="B63" s="218" t="s">
        <v>321</v>
      </c>
      <c r="C63" s="37">
        <v>2018</v>
      </c>
      <c r="D63" s="37">
        <v>9</v>
      </c>
      <c r="E63" s="219">
        <f t="shared" si="1"/>
        <v>131.67461098495087</v>
      </c>
      <c r="F63" s="141"/>
      <c r="G63" s="141"/>
      <c r="H63" s="218">
        <v>2018</v>
      </c>
      <c r="I63" s="37">
        <v>9</v>
      </c>
      <c r="J63" s="140">
        <f>'1.3 INPP'!E63*J$15</f>
        <v>1.6054998101290798</v>
      </c>
      <c r="K63" s="140">
        <f>'1.3 INPP'!F63*K$15</f>
        <v>13.992682770620847</v>
      </c>
      <c r="L63" s="140">
        <f>'1.3 INPP'!G63*L$15</f>
        <v>4.6640252863603786</v>
      </c>
      <c r="M63" s="140">
        <f>'1.3 INPP'!H63*M$15</f>
        <v>5.8371449998462195</v>
      </c>
      <c r="N63" s="140">
        <f>'1.3 INPP'!I63*N$15</f>
        <v>11.999192775965664</v>
      </c>
      <c r="O63" s="140">
        <f>'1.3 INPP'!J63*O$15</f>
        <v>4.5465767089921476</v>
      </c>
      <c r="P63" s="140">
        <f>'1.3 INPP'!K63*P$15</f>
        <v>4.3075357719754237</v>
      </c>
      <c r="Q63" s="140">
        <f>'1.3 INPP'!L63*Q$15</f>
        <v>16.760803953512681</v>
      </c>
      <c r="R63" s="140">
        <f>'1.3 INPP'!M63*R$15</f>
        <v>7.0185801709045919</v>
      </c>
      <c r="S63" s="140">
        <f>'1.3 INPP'!N63*S$15</f>
        <v>26.231067154779922</v>
      </c>
      <c r="T63" s="140">
        <f>'1.3 INPP'!O63*T$15</f>
        <v>3.2635299367196495</v>
      </c>
      <c r="U63" s="219">
        <f>'1.3 INPP'!P63*U$15</f>
        <v>31.447971645144271</v>
      </c>
      <c r="W63" s="143" t="s">
        <v>322</v>
      </c>
      <c r="X63" s="143" t="s">
        <v>321</v>
      </c>
    </row>
    <row r="64" spans="2:24" ht="18.75" thickBot="1" x14ac:dyDescent="0.4">
      <c r="B64" s="224" t="s">
        <v>323</v>
      </c>
      <c r="C64" s="221">
        <v>2018</v>
      </c>
      <c r="D64" s="221">
        <v>10</v>
      </c>
      <c r="E64" s="222">
        <f t="shared" si="1"/>
        <v>131.931607897455</v>
      </c>
      <c r="F64" s="141"/>
      <c r="G64" s="141"/>
      <c r="H64" s="224">
        <v>2018</v>
      </c>
      <c r="I64" s="221">
        <v>10</v>
      </c>
      <c r="J64" s="225">
        <f>'1.3 INPP'!E64*J$15</f>
        <v>1.600365989030484</v>
      </c>
      <c r="K64" s="225">
        <f>'1.3 INPP'!F64*K$15</f>
        <v>14.056381348272145</v>
      </c>
      <c r="L64" s="225">
        <f>'1.3 INPP'!G64*L$15</f>
        <v>4.6618492121444639</v>
      </c>
      <c r="M64" s="225">
        <f>'1.3 INPP'!H64*M$15</f>
        <v>5.8473322582367251</v>
      </c>
      <c r="N64" s="225">
        <f>'1.3 INPP'!I64*N$15</f>
        <v>12.055093451878079</v>
      </c>
      <c r="O64" s="225">
        <f>'1.3 INPP'!J64*O$15</f>
        <v>4.5706656826125682</v>
      </c>
      <c r="P64" s="225">
        <f>'1.3 INPP'!K64*P$15</f>
        <v>4.3191013084341439</v>
      </c>
      <c r="Q64" s="225">
        <f>'1.3 INPP'!L64*Q$15</f>
        <v>16.819042668756932</v>
      </c>
      <c r="R64" s="225">
        <f>'1.3 INPP'!M64*R$15</f>
        <v>7.0352498299397022</v>
      </c>
      <c r="S64" s="225">
        <f>'1.3 INPP'!N64*S$15</f>
        <v>26.276244984865723</v>
      </c>
      <c r="T64" s="225">
        <f>'1.3 INPP'!O64*T$15</f>
        <v>3.2812519095506278</v>
      </c>
      <c r="U64" s="222">
        <f>'1.3 INPP'!P64*U$15</f>
        <v>31.409029253733387</v>
      </c>
      <c r="W64" s="143" t="s">
        <v>324</v>
      </c>
      <c r="X64" s="143" t="s">
        <v>323</v>
      </c>
    </row>
    <row r="65" spans="6:24" x14ac:dyDescent="0.35">
      <c r="W65" s="143" t="s">
        <v>326</v>
      </c>
      <c r="X65" s="143" t="s">
        <v>325</v>
      </c>
    </row>
    <row r="66" spans="6:24" x14ac:dyDescent="0.35">
      <c r="W66" s="144" t="s">
        <v>328</v>
      </c>
      <c r="X66" s="144" t="s">
        <v>327</v>
      </c>
    </row>
    <row r="67" spans="6:24" hidden="1" x14ac:dyDescent="0.35">
      <c r="F67" s="56"/>
      <c r="G67" s="56"/>
    </row>
    <row r="68" spans="6:24" hidden="1" x14ac:dyDescent="0.35">
      <c r="F68" s="56"/>
      <c r="G68" s="56"/>
    </row>
    <row r="69" spans="6:24" hidden="1" x14ac:dyDescent="0.35">
      <c r="F69" s="56"/>
      <c r="G69" s="56"/>
    </row>
  </sheetData>
  <customSheetViews>
    <customSheetView guid="{1EB9453C-0363-4D90-8555-9240052C0B12}" scale="55" showGridLines="0" hiddenColumns="1" topLeftCell="A9">
      <selection activeCell="O17" sqref="O17"/>
      <pageMargins left="0.7" right="0.7" top="0.75" bottom="0.75" header="0.3" footer="0.3"/>
      <pageSetup orientation="portrait" r:id="rId1"/>
    </customSheetView>
    <customSheetView guid="{9BE0F493-361D-434E-B2A3-57925E56343F}" scale="70" showGridLines="0" hiddenColumns="1" topLeftCell="A16">
      <selection activeCell="M16" sqref="M16"/>
      <pageMargins left="0.7" right="0.7" top="0.75" bottom="0.75" header="0.3" footer="0.3"/>
      <pageSetup orientation="portrait" r:id="rId2"/>
    </customSheetView>
  </customSheetViews>
  <mergeCells count="22">
    <mergeCell ref="B3:F3"/>
    <mergeCell ref="T17:T18"/>
    <mergeCell ref="U17:U18"/>
    <mergeCell ref="O17:O18"/>
    <mergeCell ref="P17:P18"/>
    <mergeCell ref="Q17:Q18"/>
    <mergeCell ref="R17:R18"/>
    <mergeCell ref="S17:S18"/>
    <mergeCell ref="B17:B18"/>
    <mergeCell ref="C17:C18"/>
    <mergeCell ref="D17:D18"/>
    <mergeCell ref="E17:E18"/>
    <mergeCell ref="N17:N18"/>
    <mergeCell ref="H17:H18"/>
    <mergeCell ref="P3:T3"/>
    <mergeCell ref="I17:I18"/>
    <mergeCell ref="I3:M3"/>
    <mergeCell ref="J17:J18"/>
    <mergeCell ref="K17:K18"/>
    <mergeCell ref="L17:L18"/>
    <mergeCell ref="M17:M18"/>
    <mergeCell ref="H15:I15"/>
  </mergeCells>
  <dataValidations count="1">
    <dataValidation type="list" allowBlank="1" showInputMessage="1" showErrorMessage="1" sqref="E5 U5 S5 N5 L5 G5" xr:uid="{00000000-0002-0000-1000-000000000000}">
      <formula1>$W$19:$W$66</formula1>
    </dataValidation>
  </dataValidations>
  <hyperlinks>
    <hyperlink ref="G2" location="Contenido!A1" display="regresar" xr:uid="{00000000-0004-0000-1000-000000000000}"/>
  </hyperlinks>
  <pageMargins left="0.7" right="0.7" top="0.75" bottom="0.75" header="0.3" footer="0.3"/>
  <pageSetup orientation="portrait" r:id="rId3"/>
  <ignoredErrors>
    <ignoredError sqref="B19:B51 B52:B64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44546A"/>
  </sheetPr>
  <dimension ref="A1:AS100"/>
  <sheetViews>
    <sheetView showGridLines="0" zoomScale="55" zoomScaleNormal="55" workbookViewId="0">
      <pane ySplit="2" topLeftCell="A66" activePane="bottomLeft" state="frozen"/>
      <selection pane="bottomLeft" activeCell="G13" sqref="G13"/>
    </sheetView>
  </sheetViews>
  <sheetFormatPr baseColWidth="10" defaultColWidth="0" defaultRowHeight="18" zeroHeight="1" x14ac:dyDescent="0.35"/>
  <cols>
    <col min="1" max="1" width="3.7109375" style="9" customWidth="1"/>
    <col min="2" max="2" width="11.5703125" style="9" customWidth="1"/>
    <col min="3" max="3" width="13.28515625" style="9" customWidth="1"/>
    <col min="4" max="4" width="12.7109375" style="9" customWidth="1"/>
    <col min="5" max="5" width="21.85546875" style="9" customWidth="1"/>
    <col min="6" max="6" width="16.28515625" style="9" customWidth="1"/>
    <col min="7" max="8" width="14.7109375" style="9" customWidth="1"/>
    <col min="9" max="9" width="13.140625" style="9" customWidth="1"/>
    <col min="10" max="11" width="11.5703125" style="9" customWidth="1"/>
    <col min="12" max="12" width="15.140625" style="9" customWidth="1"/>
    <col min="13" max="13" width="16.7109375" style="9" customWidth="1"/>
    <col min="14" max="14" width="17.85546875" style="9" customWidth="1"/>
    <col min="15" max="15" width="15.7109375" style="9" customWidth="1"/>
    <col min="16" max="16" width="14.5703125" style="9" customWidth="1"/>
    <col min="17" max="17" width="23.28515625" style="9" customWidth="1"/>
    <col min="18" max="18" width="20.140625" style="9" customWidth="1"/>
    <col min="19" max="19" width="14.7109375" style="9" customWidth="1"/>
    <col min="20" max="20" width="20.140625" style="9" customWidth="1"/>
    <col min="21" max="21" width="18.140625" style="9" customWidth="1"/>
    <col min="22" max="27" width="15.28515625" style="11" customWidth="1"/>
    <col min="28" max="28" width="15.28515625" style="11" hidden="1" customWidth="1"/>
    <col min="29" max="29" width="28.28515625" style="9" hidden="1" customWidth="1"/>
    <col min="30" max="30" width="18.42578125" style="148" hidden="1" customWidth="1"/>
    <col min="31" max="31" width="9.7109375" style="148" hidden="1" customWidth="1"/>
    <col min="32" max="32" width="25.5703125" style="9" hidden="1" customWidth="1"/>
    <col min="33" max="33" width="33.5703125" style="9" hidden="1" customWidth="1"/>
    <col min="34" max="34" width="29.5703125" style="9" hidden="1" customWidth="1"/>
    <col min="35" max="35" width="24.28515625" style="9" hidden="1" customWidth="1"/>
    <col min="36" max="45" width="0" style="9" hidden="1" customWidth="1"/>
    <col min="46" max="16384" width="11.5703125" style="9" hidden="1"/>
  </cols>
  <sheetData>
    <row r="1" spans="2:45" s="124" customFormat="1" ht="18" customHeight="1" collapsed="1" x14ac:dyDescent="0.25">
      <c r="B1" s="17" t="s">
        <v>606</v>
      </c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27"/>
      <c r="AD1" s="147"/>
      <c r="AE1" s="147"/>
      <c r="AG1" s="917"/>
      <c r="AH1" s="917"/>
      <c r="AI1" s="917"/>
      <c r="AJ1" s="917"/>
      <c r="AK1" s="917"/>
      <c r="AL1" s="917"/>
      <c r="AM1" s="917"/>
      <c r="AN1" s="917"/>
      <c r="AO1" s="917"/>
      <c r="AP1" s="917"/>
      <c r="AQ1" s="917"/>
      <c r="AR1" s="917"/>
      <c r="AS1" s="968"/>
    </row>
    <row r="2" spans="2:45" x14ac:dyDescent="0.35">
      <c r="B2" s="44"/>
      <c r="C2" s="44"/>
      <c r="D2" s="44"/>
      <c r="E2" s="44"/>
      <c r="F2" s="44"/>
      <c r="G2" s="737" t="s">
        <v>601</v>
      </c>
      <c r="H2" s="44"/>
      <c r="I2" s="44"/>
      <c r="J2" s="44"/>
    </row>
    <row r="3" spans="2:45" ht="22.9" customHeight="1" x14ac:dyDescent="0.35">
      <c r="B3" s="1076" t="s">
        <v>542</v>
      </c>
      <c r="C3" s="1076"/>
      <c r="D3" s="1076"/>
      <c r="E3" s="1076"/>
      <c r="F3" s="1076"/>
      <c r="I3" s="1076" t="s">
        <v>696</v>
      </c>
      <c r="J3" s="1076"/>
      <c r="K3" s="1076"/>
      <c r="L3" s="1076"/>
      <c r="M3" s="1076"/>
    </row>
    <row r="4" spans="2:45" s="117" customFormat="1" x14ac:dyDescent="0.35">
      <c r="G4" s="130" t="str">
        <f>G5</f>
        <v>Octubre 2019</v>
      </c>
      <c r="H4" s="9"/>
      <c r="N4" s="130" t="str">
        <f>N5</f>
        <v>Octubre 2020</v>
      </c>
      <c r="Q4" s="9"/>
      <c r="R4" s="9"/>
      <c r="S4" s="9"/>
      <c r="T4" s="9"/>
      <c r="U4" s="9"/>
      <c r="V4" s="149"/>
      <c r="AD4" s="148"/>
      <c r="AE4" s="148"/>
    </row>
    <row r="5" spans="2:45" s="11" customFormat="1" x14ac:dyDescent="0.35">
      <c r="B5" s="116" t="s">
        <v>215</v>
      </c>
      <c r="C5" s="9"/>
      <c r="D5" s="54" t="s">
        <v>216</v>
      </c>
      <c r="E5" s="131" t="s">
        <v>324</v>
      </c>
      <c r="F5" s="132" t="s">
        <v>218</v>
      </c>
      <c r="G5" s="131" t="s">
        <v>543</v>
      </c>
      <c r="H5" s="9"/>
      <c r="I5" s="116" t="s">
        <v>215</v>
      </c>
      <c r="J5" s="9"/>
      <c r="K5" s="54" t="s">
        <v>216</v>
      </c>
      <c r="L5" s="131" t="s">
        <v>543</v>
      </c>
      <c r="M5" s="132" t="s">
        <v>218</v>
      </c>
      <c r="N5" s="131" t="s">
        <v>695</v>
      </c>
      <c r="Q5" s="9"/>
      <c r="R5" s="9"/>
      <c r="S5" s="9"/>
      <c r="T5" s="9"/>
      <c r="U5" s="9"/>
      <c r="V5" s="150"/>
      <c r="AD5" s="148"/>
      <c r="AE5" s="148"/>
    </row>
    <row r="6" spans="2:45" s="117" customFormat="1" x14ac:dyDescent="0.35">
      <c r="B6" s="133"/>
      <c r="C6" s="134"/>
      <c r="D6" s="134"/>
      <c r="E6" s="117" t="str">
        <f>VLOOKUP(E5,$AD$19:$AE$78,2,FALSE)</f>
        <v>201810</v>
      </c>
      <c r="F6" s="134"/>
      <c r="G6" s="117">
        <f>VLOOKUP(G5,$AD$19:$AE$78,2,FALSE)</f>
        <v>201910</v>
      </c>
      <c r="H6" s="9"/>
      <c r="I6" s="133"/>
      <c r="J6" s="134"/>
      <c r="K6" s="134"/>
      <c r="L6" s="117">
        <f>VLOOKUP(L5,$AD$19:$AE$88,2,FALSE)</f>
        <v>201910</v>
      </c>
      <c r="M6" s="134"/>
      <c r="N6" s="117">
        <f>VLOOKUP(N5,$AD$19:$AE$88,2,FALSE)</f>
        <v>202010</v>
      </c>
      <c r="Q6" s="9"/>
      <c r="R6" s="9"/>
      <c r="S6" s="9"/>
      <c r="T6" s="9"/>
      <c r="U6" s="9"/>
      <c r="V6" s="134"/>
      <c r="AD6" s="148"/>
      <c r="AE6" s="148"/>
    </row>
    <row r="7" spans="2:45" x14ac:dyDescent="0.35">
      <c r="E7" s="7"/>
      <c r="L7" s="7"/>
    </row>
    <row r="8" spans="2:45" x14ac:dyDescent="0.35">
      <c r="B8" s="9" t="str">
        <f>"Variación del INPP en el periodo de referencia"</f>
        <v>Variación del INPP en el periodo de referencia</v>
      </c>
      <c r="E8" s="135">
        <f>((VLOOKUP(G6,B19:E78,4,FALSE)-VLOOKUP(E6,B19:E78,4,FALSE)))/VLOOKUP(E6,B19:E78,4,FALSE)</f>
        <v>2.3564853643643392E-2</v>
      </c>
      <c r="F8" s="93"/>
      <c r="I8" s="9" t="str">
        <f>"Variación del INPP en el periodo de referencia"</f>
        <v>Variación del INPP en el periodo de referencia</v>
      </c>
      <c r="L8" s="135">
        <f>((VLOOKUP(N6,B19:E88,4,FALSE)-VLOOKUP(L6,B19:E88,4,FALSE)))/VLOOKUP(L6,B19:E88,4,FALSE)</f>
        <v>6.2749799404846526E-2</v>
      </c>
      <c r="M8" s="93"/>
    </row>
    <row r="9" spans="2:45" x14ac:dyDescent="0.35">
      <c r="E9" s="11"/>
    </row>
    <row r="10" spans="2:45" x14ac:dyDescent="0.35">
      <c r="E10" s="7"/>
      <c r="Z10" s="9"/>
    </row>
    <row r="11" spans="2:45" x14ac:dyDescent="0.35"/>
    <row r="12" spans="2:45" ht="21.75" x14ac:dyDescent="0.35">
      <c r="B12" s="17" t="s">
        <v>510</v>
      </c>
      <c r="C12" s="73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27"/>
      <c r="AG12" s="918"/>
      <c r="AH12" s="967"/>
      <c r="AI12" s="967"/>
      <c r="AJ12" s="967"/>
      <c r="AK12" s="967"/>
      <c r="AL12" s="967"/>
      <c r="AM12" s="967"/>
      <c r="AN12" s="967"/>
      <c r="AO12" s="967"/>
      <c r="AP12" s="967"/>
      <c r="AQ12" s="967"/>
      <c r="AR12" s="967"/>
      <c r="AS12" s="3"/>
    </row>
    <row r="13" spans="2:45" s="11" customFormat="1" x14ac:dyDescent="0.35">
      <c r="B13" s="126"/>
      <c r="C13" s="126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D13" s="148"/>
      <c r="AE13" s="148"/>
    </row>
    <row r="14" spans="2:45" s="11" customFormat="1" ht="18.75" thickBot="1" x14ac:dyDescent="0.4">
      <c r="B14" s="126"/>
      <c r="C14" s="126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D14" s="148"/>
      <c r="AE14" s="148"/>
    </row>
    <row r="15" spans="2:45" ht="44.45" customHeight="1" thickBot="1" x14ac:dyDescent="0.4">
      <c r="H15" s="1064" t="s">
        <v>329</v>
      </c>
      <c r="I15" s="1065"/>
      <c r="J15" s="226">
        <v>1.2E-2</v>
      </c>
      <c r="K15" s="227">
        <v>0.112</v>
      </c>
      <c r="L15" s="227">
        <v>3.4000000000000002E-2</v>
      </c>
      <c r="M15" s="227">
        <v>4.4999999999999998E-2</v>
      </c>
      <c r="N15" s="227">
        <v>9.6000000000000002E-2</v>
      </c>
      <c r="O15" s="227">
        <v>3.4000000000000002E-2</v>
      </c>
      <c r="P15" s="227">
        <v>3.2000000000000001E-2</v>
      </c>
      <c r="Q15" s="227">
        <v>0.126</v>
      </c>
      <c r="R15" s="227">
        <v>5.2999999999999999E-2</v>
      </c>
      <c r="S15" s="227">
        <v>0.20399999999999999</v>
      </c>
      <c r="T15" s="227">
        <v>2.5999999999999999E-2</v>
      </c>
      <c r="U15" s="228">
        <v>0.22700000000000001</v>
      </c>
      <c r="V15" s="151"/>
      <c r="W15" s="151"/>
      <c r="X15" s="151"/>
      <c r="Y15" s="151"/>
      <c r="Z15" s="151"/>
      <c r="AA15" s="151"/>
      <c r="AB15" s="151"/>
    </row>
    <row r="16" spans="2:45" s="11" customFormat="1" ht="18.75" thickBot="1" x14ac:dyDescent="0.4">
      <c r="H16" s="126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D16" s="148"/>
      <c r="AE16" s="148"/>
    </row>
    <row r="17" spans="2:34" s="136" customFormat="1" ht="124.15" customHeight="1" x14ac:dyDescent="0.35">
      <c r="B17" s="1068" t="s">
        <v>232</v>
      </c>
      <c r="C17" s="1070" t="s">
        <v>95</v>
      </c>
      <c r="D17" s="1070" t="s">
        <v>233</v>
      </c>
      <c r="E17" s="1072" t="s">
        <v>234</v>
      </c>
      <c r="H17" s="1068" t="s">
        <v>95</v>
      </c>
      <c r="I17" s="1070" t="s">
        <v>233</v>
      </c>
      <c r="J17" s="1062" t="s">
        <v>220</v>
      </c>
      <c r="K17" s="1062" t="s">
        <v>221</v>
      </c>
      <c r="L17" s="1062" t="s">
        <v>222</v>
      </c>
      <c r="M17" s="1062" t="s">
        <v>223</v>
      </c>
      <c r="N17" s="1062" t="s">
        <v>224</v>
      </c>
      <c r="O17" s="1062" t="s">
        <v>225</v>
      </c>
      <c r="P17" s="1062" t="s">
        <v>226</v>
      </c>
      <c r="Q17" s="1062" t="s">
        <v>227</v>
      </c>
      <c r="R17" s="1062" t="s">
        <v>228</v>
      </c>
      <c r="S17" s="1062" t="s">
        <v>229</v>
      </c>
      <c r="T17" s="1062" t="s">
        <v>230</v>
      </c>
      <c r="U17" s="1074" t="s">
        <v>231</v>
      </c>
      <c r="V17" s="152"/>
      <c r="W17" s="152"/>
      <c r="X17" s="152"/>
      <c r="Y17" s="152"/>
      <c r="Z17" s="152"/>
      <c r="AA17" s="152"/>
      <c r="AB17" s="152"/>
      <c r="AD17" s="153"/>
      <c r="AE17" s="153"/>
      <c r="AG17" s="969"/>
      <c r="AH17" s="970"/>
    </row>
    <row r="18" spans="2:34" ht="40.15" customHeight="1" thickBot="1" x14ac:dyDescent="0.4">
      <c r="B18" s="1069"/>
      <c r="C18" s="1071"/>
      <c r="D18" s="1071"/>
      <c r="E18" s="1073"/>
      <c r="F18" s="137"/>
      <c r="G18" s="138"/>
      <c r="H18" s="1069"/>
      <c r="I18" s="1071"/>
      <c r="J18" s="1063"/>
      <c r="K18" s="1063"/>
      <c r="L18" s="1063"/>
      <c r="M18" s="1063"/>
      <c r="N18" s="1063"/>
      <c r="O18" s="1063"/>
      <c r="P18" s="1063"/>
      <c r="Q18" s="1063"/>
      <c r="R18" s="1063"/>
      <c r="S18" s="1063"/>
      <c r="T18" s="1063"/>
      <c r="U18" s="1075"/>
      <c r="V18" s="152"/>
      <c r="W18" s="152"/>
      <c r="X18" s="152"/>
      <c r="Y18" s="152"/>
      <c r="Z18" s="152"/>
      <c r="AA18" s="152"/>
      <c r="AB18" s="152"/>
      <c r="AD18" s="148" t="s">
        <v>185</v>
      </c>
      <c r="AE18" s="148" t="s">
        <v>458</v>
      </c>
      <c r="AG18" s="971"/>
      <c r="AH18" s="972"/>
    </row>
    <row r="19" spans="2:34" x14ac:dyDescent="0.35">
      <c r="B19" s="783" t="s">
        <v>235</v>
      </c>
      <c r="C19" s="784">
        <v>2015</v>
      </c>
      <c r="D19" s="785">
        <v>1</v>
      </c>
      <c r="E19" s="786">
        <f>SUM(J19:U19)</f>
        <v>76.386409024498249</v>
      </c>
      <c r="F19" s="141"/>
      <c r="G19" s="141"/>
      <c r="H19" s="789">
        <v>2015</v>
      </c>
      <c r="I19" s="790">
        <v>1</v>
      </c>
      <c r="J19" s="791">
        <f>'1.4 INPP NB'!E19*'3.2 Factores de Ajuste NB'!$J$15</f>
        <v>0.91509492663013214</v>
      </c>
      <c r="K19" s="791">
        <f>'1.4 INPP NB'!F19*'3.2 Factores de Ajuste NB'!$K$15</f>
        <v>8.6885672167048167</v>
      </c>
      <c r="L19" s="791">
        <f>'1.4 INPP NB'!G19*'3.2 Factores de Ajuste NB'!$L$15</f>
        <v>2.5437989500099762</v>
      </c>
      <c r="M19" s="791">
        <f>'1.4 INPP NB'!H19*'3.2 Factores de Ajuste NB'!$M$15</f>
        <v>3.5171175892911748</v>
      </c>
      <c r="N19" s="791">
        <f>'1.4 INPP NB'!I19*'3.2 Factores de Ajuste NB'!$N$15</f>
        <v>6.90098101670592</v>
      </c>
      <c r="O19" s="791">
        <f>'1.4 INPP NB'!J19*'3.2 Factores de Ajuste NB'!$O$15</f>
        <v>2.5440164446167759</v>
      </c>
      <c r="P19" s="791">
        <f>'1.4 INPP NB'!K19*'3.2 Factores de Ajuste NB'!$P$15</f>
        <v>2.4954595677344962</v>
      </c>
      <c r="Q19" s="791">
        <f>'1.4 INPP NB'!L19*'3.2 Factores de Ajuste NB'!$Q$15</f>
        <v>9.5692549905323272</v>
      </c>
      <c r="R19" s="791">
        <f>'1.4 INPP NB'!M19*'3.2 Factores de Ajuste NB'!$R$15</f>
        <v>4.0226005925513855</v>
      </c>
      <c r="S19" s="791">
        <f>'1.4 INPP NB'!N19*'3.2 Factores de Ajuste NB'!$S$15</f>
        <v>16.280504372695201</v>
      </c>
      <c r="T19" s="791">
        <f>'1.4 INPP NB'!O19*'3.2 Factores de Ajuste NB'!$T$15</f>
        <v>2.0436953432887419</v>
      </c>
      <c r="U19" s="786">
        <f>'1.4 INPP NB'!P19*'3.2 Factores de Ajuste NB'!$U$15</f>
        <v>16.865318013737294</v>
      </c>
      <c r="V19" s="115"/>
      <c r="W19" s="115"/>
      <c r="X19" s="115"/>
      <c r="Y19" s="115"/>
      <c r="Z19" s="115"/>
      <c r="AA19" s="115"/>
      <c r="AB19" s="115"/>
      <c r="AD19" s="148" t="s">
        <v>217</v>
      </c>
      <c r="AE19" s="148" t="s">
        <v>235</v>
      </c>
      <c r="AG19" s="971"/>
      <c r="AH19" s="972"/>
    </row>
    <row r="20" spans="2:34" x14ac:dyDescent="0.35">
      <c r="B20" s="787" t="s">
        <v>236</v>
      </c>
      <c r="C20" s="781">
        <v>2015</v>
      </c>
      <c r="D20" s="778">
        <v>2</v>
      </c>
      <c r="E20" s="773">
        <f t="shared" ref="E20:E42" si="0">SUM(J20:U20)</f>
        <v>76.813409996482648</v>
      </c>
      <c r="F20" s="141"/>
      <c r="G20" s="141"/>
      <c r="H20" s="770">
        <v>2015</v>
      </c>
      <c r="I20" s="771">
        <v>2</v>
      </c>
      <c r="J20" s="772">
        <f>'1.4 INPP NB'!E20*'3.2 Factores de Ajuste NB'!$J$15</f>
        <v>0.91299519014313613</v>
      </c>
      <c r="K20" s="772">
        <f>'1.4 INPP NB'!F20*'3.2 Factores de Ajuste NB'!$K$15</f>
        <v>8.5329606271329279</v>
      </c>
      <c r="L20" s="772">
        <f>'1.4 INPP NB'!G20*'3.2 Factores de Ajuste NB'!$L$15</f>
        <v>2.580980949067186</v>
      </c>
      <c r="M20" s="772">
        <f>'1.4 INPP NB'!H20*'3.2 Factores de Ajuste NB'!$M$15</f>
        <v>3.537359788056615</v>
      </c>
      <c r="N20" s="772">
        <f>'1.4 INPP NB'!I20*'3.2 Factores de Ajuste NB'!$N$15</f>
        <v>6.9546648366113288</v>
      </c>
      <c r="O20" s="772">
        <f>'1.4 INPP NB'!J20*'3.2 Factores de Ajuste NB'!$O$15</f>
        <v>2.5613926249764942</v>
      </c>
      <c r="P20" s="772">
        <f>'1.4 INPP NB'!K20*'3.2 Factores de Ajuste NB'!$P$15</f>
        <v>2.5226423957126398</v>
      </c>
      <c r="Q20" s="772">
        <f>'1.4 INPP NB'!L20*'3.2 Factores de Ajuste NB'!$Q$15</f>
        <v>9.6556690742891398</v>
      </c>
      <c r="R20" s="772">
        <f>'1.4 INPP NB'!M20*'3.2 Factores de Ajuste NB'!$R$15</f>
        <v>4.0597800887841995</v>
      </c>
      <c r="S20" s="772">
        <f>'1.4 INPP NB'!N20*'3.2 Factores de Ajuste NB'!$S$15</f>
        <v>16.46187753071516</v>
      </c>
      <c r="T20" s="772">
        <f>'1.4 INPP NB'!O20*'3.2 Factores de Ajuste NB'!$T$15</f>
        <v>2.0670666733609098</v>
      </c>
      <c r="U20" s="773">
        <f>'1.4 INPP NB'!P20*'3.2 Factores de Ajuste NB'!$U$15</f>
        <v>16.966020217632902</v>
      </c>
      <c r="V20" s="115"/>
      <c r="W20" s="115"/>
      <c r="X20" s="115"/>
      <c r="Y20" s="115"/>
      <c r="Z20" s="115"/>
      <c r="AA20" s="115"/>
      <c r="AB20" s="115"/>
      <c r="AD20" s="148" t="s">
        <v>237</v>
      </c>
      <c r="AE20" s="148" t="s">
        <v>236</v>
      </c>
      <c r="AG20" s="971"/>
      <c r="AH20" s="972"/>
    </row>
    <row r="21" spans="2:34" x14ac:dyDescent="0.35">
      <c r="B21" s="787" t="s">
        <v>238</v>
      </c>
      <c r="C21" s="781">
        <v>2015</v>
      </c>
      <c r="D21" s="778">
        <v>3</v>
      </c>
      <c r="E21" s="773">
        <f t="shared" si="0"/>
        <v>77.336850446938655</v>
      </c>
      <c r="F21" s="141"/>
      <c r="G21" s="141"/>
      <c r="H21" s="770">
        <v>2015</v>
      </c>
      <c r="I21" s="771">
        <v>3</v>
      </c>
      <c r="J21" s="772">
        <f>'1.4 INPP NB'!E21*'3.2 Factores de Ajuste NB'!$J$15</f>
        <v>0.918192424559784</v>
      </c>
      <c r="K21" s="772">
        <f>'1.4 INPP NB'!F21*'3.2 Factores de Ajuste NB'!$K$15</f>
        <v>8.5810065815798247</v>
      </c>
      <c r="L21" s="772">
        <f>'1.4 INPP NB'!G21*'3.2 Factores de Ajuste NB'!$L$15</f>
        <v>2.5976981809162383</v>
      </c>
      <c r="M21" s="772">
        <f>'1.4 INPP NB'!H21*'3.2 Factores de Ajuste NB'!$M$15</f>
        <v>3.55123037308545</v>
      </c>
      <c r="N21" s="772">
        <f>'1.4 INPP NB'!I21*'3.2 Factores de Ajuste NB'!$N$15</f>
        <v>6.9417721138671356</v>
      </c>
      <c r="O21" s="772">
        <f>'1.4 INPP NB'!J21*'3.2 Factores de Ajuste NB'!$O$15</f>
        <v>2.5792333763199204</v>
      </c>
      <c r="P21" s="772">
        <f>'1.4 INPP NB'!K21*'3.2 Factores de Ajuste NB'!$P$15</f>
        <v>2.5614864330018561</v>
      </c>
      <c r="Q21" s="772">
        <f>'1.4 INPP NB'!L21*'3.2 Factores de Ajuste NB'!$Q$15</f>
        <v>9.8144964529369378</v>
      </c>
      <c r="R21" s="772">
        <f>'1.4 INPP NB'!M21*'3.2 Factores de Ajuste NB'!$R$15</f>
        <v>4.1150617035184229</v>
      </c>
      <c r="S21" s="772">
        <f>'1.4 INPP NB'!N21*'3.2 Factores de Ajuste NB'!$S$15</f>
        <v>16.635851418940668</v>
      </c>
      <c r="T21" s="772">
        <f>'1.4 INPP NB'!O21*'3.2 Factores de Ajuste NB'!$T$15</f>
        <v>2.0831359031020198</v>
      </c>
      <c r="U21" s="773">
        <f>'1.4 INPP NB'!P21*'3.2 Factores de Ajuste NB'!$U$15</f>
        <v>16.95768548511041</v>
      </c>
      <c r="V21" s="115"/>
      <c r="W21" s="115"/>
      <c r="X21" s="115"/>
      <c r="Y21" s="115"/>
      <c r="Z21" s="115"/>
      <c r="AA21" s="115"/>
      <c r="AB21" s="115"/>
      <c r="AD21" s="148" t="s">
        <v>239</v>
      </c>
      <c r="AE21" s="148" t="s">
        <v>238</v>
      </c>
      <c r="AG21" s="971"/>
      <c r="AH21" s="972"/>
    </row>
    <row r="22" spans="2:34" x14ac:dyDescent="0.35">
      <c r="B22" s="787" t="s">
        <v>240</v>
      </c>
      <c r="C22" s="781">
        <v>2015</v>
      </c>
      <c r="D22" s="778">
        <v>4</v>
      </c>
      <c r="E22" s="773">
        <f t="shared" si="0"/>
        <v>77.576018716835108</v>
      </c>
      <c r="F22" s="141"/>
      <c r="G22" s="141"/>
      <c r="H22" s="770">
        <v>2015</v>
      </c>
      <c r="I22" s="771">
        <v>4</v>
      </c>
      <c r="J22" s="772">
        <f>'1.4 INPP NB'!E22*'3.2 Factores de Ajuste NB'!$J$15</f>
        <v>0.92187574278009599</v>
      </c>
      <c r="K22" s="772">
        <f>'1.4 INPP NB'!F22*'3.2 Factores de Ajuste NB'!$K$15</f>
        <v>8.6726674728515363</v>
      </c>
      <c r="L22" s="772">
        <f>'1.4 INPP NB'!G22*'3.2 Factores de Ajuste NB'!$L$15</f>
        <v>2.5995558611343204</v>
      </c>
      <c r="M22" s="772">
        <f>'1.4 INPP NB'!H22*'3.2 Factores de Ajuste NB'!$M$15</f>
        <v>3.5738700621516899</v>
      </c>
      <c r="N22" s="772">
        <f>'1.4 INPP NB'!I22*'3.2 Factores de Ajuste NB'!$N$15</f>
        <v>6.9218363185762559</v>
      </c>
      <c r="O22" s="772">
        <f>'1.4 INPP NB'!J22*'3.2 Factores de Ajuste NB'!$O$15</f>
        <v>2.5856637390952342</v>
      </c>
      <c r="P22" s="772">
        <f>'1.4 INPP NB'!K22*'3.2 Factores de Ajuste NB'!$P$15</f>
        <v>2.5711711859380797</v>
      </c>
      <c r="Q22" s="772">
        <f>'1.4 INPP NB'!L22*'3.2 Factores de Ajuste NB'!$Q$15</f>
        <v>9.8477360477533793</v>
      </c>
      <c r="R22" s="772">
        <f>'1.4 INPP NB'!M22*'3.2 Factores de Ajuste NB'!$R$15</f>
        <v>4.1208854845025575</v>
      </c>
      <c r="S22" s="772">
        <f>'1.4 INPP NB'!N22*'3.2 Factores de Ajuste NB'!$S$15</f>
        <v>16.68036301629559</v>
      </c>
      <c r="T22" s="772">
        <f>'1.4 INPP NB'!O22*'3.2 Factores de Ajuste NB'!$T$15</f>
        <v>2.0870917878423079</v>
      </c>
      <c r="U22" s="773">
        <f>'1.4 INPP NB'!P22*'3.2 Factores de Ajuste NB'!$U$15</f>
        <v>16.993301997914056</v>
      </c>
      <c r="V22" s="115"/>
      <c r="W22" s="115"/>
      <c r="X22" s="115"/>
      <c r="Y22" s="115"/>
      <c r="Z22" s="115"/>
      <c r="AA22" s="115"/>
      <c r="AB22" s="115"/>
      <c r="AD22" s="148" t="s">
        <v>241</v>
      </c>
      <c r="AE22" s="148" t="s">
        <v>240</v>
      </c>
      <c r="AG22" s="971"/>
      <c r="AH22" s="972"/>
    </row>
    <row r="23" spans="2:34" x14ac:dyDescent="0.35">
      <c r="B23" s="787" t="s">
        <v>242</v>
      </c>
      <c r="C23" s="781">
        <v>2015</v>
      </c>
      <c r="D23" s="778">
        <v>5</v>
      </c>
      <c r="E23" s="773">
        <f t="shared" si="0"/>
        <v>77.792564315163361</v>
      </c>
      <c r="F23" s="141"/>
      <c r="G23" s="141"/>
      <c r="H23" s="770">
        <v>2015</v>
      </c>
      <c r="I23" s="771">
        <v>5</v>
      </c>
      <c r="J23" s="772">
        <f>'1.4 INPP NB'!E23*'3.2 Factores de Ajuste NB'!$J$15</f>
        <v>0.923872693141368</v>
      </c>
      <c r="K23" s="772">
        <f>'1.4 INPP NB'!F23*'3.2 Factores de Ajuste NB'!$K$15</f>
        <v>8.745686454142513</v>
      </c>
      <c r="L23" s="772">
        <f>'1.4 INPP NB'!G23*'3.2 Factores de Ajuste NB'!$L$15</f>
        <v>2.600295675227748</v>
      </c>
      <c r="M23" s="772">
        <f>'1.4 INPP NB'!H23*'3.2 Factores de Ajuste NB'!$M$15</f>
        <v>3.58936416873216</v>
      </c>
      <c r="N23" s="772">
        <f>'1.4 INPP NB'!I23*'3.2 Factores de Ajuste NB'!$N$15</f>
        <v>6.9239090830581125</v>
      </c>
      <c r="O23" s="772">
        <f>'1.4 INPP NB'!J23*'3.2 Factores de Ajuste NB'!$O$15</f>
        <v>2.587321422398992</v>
      </c>
      <c r="P23" s="772">
        <f>'1.4 INPP NB'!K23*'3.2 Factores de Ajuste NB'!$P$15</f>
        <v>2.5689823257783679</v>
      </c>
      <c r="Q23" s="772">
        <f>'1.4 INPP NB'!L23*'3.2 Factores de Ajuste NB'!$Q$15</f>
        <v>9.8732792154282301</v>
      </c>
      <c r="R23" s="772">
        <f>'1.4 INPP NB'!M23*'3.2 Factores de Ajuste NB'!$R$15</f>
        <v>4.1300289855401102</v>
      </c>
      <c r="S23" s="772">
        <f>'1.4 INPP NB'!N23*'3.2 Factores de Ajuste NB'!$S$15</f>
        <v>16.700918860044371</v>
      </c>
      <c r="T23" s="772">
        <f>'1.4 INPP NB'!O23*'3.2 Factores de Ajuste NB'!$T$15</f>
        <v>2.0886659294505936</v>
      </c>
      <c r="U23" s="773">
        <f>'1.4 INPP NB'!P23*'3.2 Factores de Ajuste NB'!$U$15</f>
        <v>17.060239502220806</v>
      </c>
      <c r="V23" s="115"/>
      <c r="W23" s="115"/>
      <c r="X23" s="115"/>
      <c r="Y23" s="115"/>
      <c r="Z23" s="115"/>
      <c r="AA23" s="115"/>
      <c r="AB23" s="115"/>
      <c r="AD23" s="148" t="s">
        <v>243</v>
      </c>
      <c r="AE23" s="148" t="s">
        <v>242</v>
      </c>
      <c r="AG23" s="971"/>
      <c r="AH23" s="972"/>
    </row>
    <row r="24" spans="2:34" x14ac:dyDescent="0.35">
      <c r="B24" s="787" t="s">
        <v>244</v>
      </c>
      <c r="C24" s="781">
        <v>2015</v>
      </c>
      <c r="D24" s="778">
        <v>6</v>
      </c>
      <c r="E24" s="773">
        <f t="shared" si="0"/>
        <v>78.107598579872857</v>
      </c>
      <c r="F24" s="141"/>
      <c r="G24" s="141"/>
      <c r="H24" s="770">
        <v>2015</v>
      </c>
      <c r="I24" s="771">
        <v>6</v>
      </c>
      <c r="J24" s="772">
        <f>'1.4 INPP NB'!E24*'3.2 Factores de Ajuste NB'!$J$15</f>
        <v>0.92804801657264402</v>
      </c>
      <c r="K24" s="772">
        <f>'1.4 INPP NB'!F24*'3.2 Factores de Ajuste NB'!$K$15</f>
        <v>8.8275273714779203</v>
      </c>
      <c r="L24" s="772">
        <f>'1.4 INPP NB'!G24*'3.2 Factores de Ajuste NB'!$L$15</f>
        <v>2.6121047696553781</v>
      </c>
      <c r="M24" s="772">
        <f>'1.4 INPP NB'!H24*'3.2 Factores de Ajuste NB'!$M$15</f>
        <v>3.6178881094080895</v>
      </c>
      <c r="N24" s="772">
        <f>'1.4 INPP NB'!I24*'3.2 Factores de Ajuste NB'!$N$15</f>
        <v>6.7971904044997444</v>
      </c>
      <c r="O24" s="772">
        <f>'1.4 INPP NB'!J24*'3.2 Factores de Ajuste NB'!$O$15</f>
        <v>2.59806081530607</v>
      </c>
      <c r="P24" s="772">
        <f>'1.4 INPP NB'!K24*'3.2 Factores de Ajuste NB'!$P$15</f>
        <v>2.5853708574184004</v>
      </c>
      <c r="Q24" s="772">
        <f>'1.4 INPP NB'!L24*'3.2 Factores de Ajuste NB'!$Q$15</f>
        <v>9.9639567976069792</v>
      </c>
      <c r="R24" s="772">
        <f>'1.4 INPP NB'!M24*'3.2 Factores de Ajuste NB'!$R$15</f>
        <v>4.1526432071453518</v>
      </c>
      <c r="S24" s="772">
        <f>'1.4 INPP NB'!N24*'3.2 Factores de Ajuste NB'!$S$15</f>
        <v>16.818668613849635</v>
      </c>
      <c r="T24" s="772">
        <f>'1.4 INPP NB'!O24*'3.2 Factores de Ajuste NB'!$T$15</f>
        <v>2.0963968234138282</v>
      </c>
      <c r="U24" s="773">
        <f>'1.4 INPP NB'!P24*'3.2 Factores de Ajuste NB'!$U$15</f>
        <v>17.109742793518816</v>
      </c>
      <c r="V24" s="115"/>
      <c r="W24" s="115"/>
      <c r="X24" s="115"/>
      <c r="Y24" s="115"/>
      <c r="Z24" s="115"/>
      <c r="AA24" s="115"/>
      <c r="AB24" s="115"/>
      <c r="AD24" s="148" t="s">
        <v>245</v>
      </c>
      <c r="AE24" s="148" t="s">
        <v>244</v>
      </c>
      <c r="AG24" s="971"/>
      <c r="AH24" s="972"/>
    </row>
    <row r="25" spans="2:34" x14ac:dyDescent="0.35">
      <c r="B25" s="787" t="s">
        <v>246</v>
      </c>
      <c r="C25" s="781">
        <v>2015</v>
      </c>
      <c r="D25" s="778">
        <v>7</v>
      </c>
      <c r="E25" s="773">
        <f t="shared" si="0"/>
        <v>78.804169649060171</v>
      </c>
      <c r="F25" s="141"/>
      <c r="G25" s="141"/>
      <c r="H25" s="770">
        <v>2015</v>
      </c>
      <c r="I25" s="771">
        <v>7</v>
      </c>
      <c r="J25" s="772">
        <f>'1.4 INPP NB'!E25*'3.2 Factores de Ajuste NB'!$J$15</f>
        <v>0.93822176150243997</v>
      </c>
      <c r="K25" s="772">
        <f>'1.4 INPP NB'!F25*'3.2 Factores de Ajuste NB'!$K$15</f>
        <v>8.9137388074813124</v>
      </c>
      <c r="L25" s="772">
        <f>'1.4 INPP NB'!G25*'3.2 Factores de Ajuste NB'!$L$15</f>
        <v>2.6431400175120441</v>
      </c>
      <c r="M25" s="772">
        <f>'1.4 INPP NB'!H25*'3.2 Factores de Ajuste NB'!$M$15</f>
        <v>3.6324092813926048</v>
      </c>
      <c r="N25" s="772">
        <f>'1.4 INPP NB'!I25*'3.2 Factores de Ajuste NB'!$N$15</f>
        <v>6.767313895004353</v>
      </c>
      <c r="O25" s="772">
        <f>'1.4 INPP NB'!J25*'3.2 Factores de Ajuste NB'!$O$15</f>
        <v>2.6119272803990139</v>
      </c>
      <c r="P25" s="772">
        <f>'1.4 INPP NB'!K25*'3.2 Factores de Ajuste NB'!$P$15</f>
        <v>2.6137936359792322</v>
      </c>
      <c r="Q25" s="772">
        <f>'1.4 INPP NB'!L25*'3.2 Factores de Ajuste NB'!$Q$15</f>
        <v>10.14507656730099</v>
      </c>
      <c r="R25" s="772">
        <f>'1.4 INPP NB'!M25*'3.2 Factores de Ajuste NB'!$R$15</f>
        <v>4.1963978443358734</v>
      </c>
      <c r="S25" s="772">
        <f>'1.4 INPP NB'!N25*'3.2 Factores de Ajuste NB'!$S$15</f>
        <v>17.050904385854363</v>
      </c>
      <c r="T25" s="772">
        <f>'1.4 INPP NB'!O25*'3.2 Factores de Ajuste NB'!$T$15</f>
        <v>2.1114308292603758</v>
      </c>
      <c r="U25" s="773">
        <f>'1.4 INPP NB'!P25*'3.2 Factores de Ajuste NB'!$U$15</f>
        <v>17.179815343037557</v>
      </c>
      <c r="V25" s="115"/>
      <c r="W25" s="115"/>
      <c r="X25" s="115"/>
      <c r="Y25" s="115"/>
      <c r="Z25" s="115"/>
      <c r="AA25" s="115"/>
      <c r="AB25" s="115"/>
      <c r="AD25" s="148" t="s">
        <v>247</v>
      </c>
      <c r="AE25" s="148" t="s">
        <v>246</v>
      </c>
      <c r="AG25" s="971"/>
      <c r="AH25" s="972"/>
    </row>
    <row r="26" spans="2:34" x14ac:dyDescent="0.35">
      <c r="B26" s="787" t="s">
        <v>248</v>
      </c>
      <c r="C26" s="781">
        <v>2015</v>
      </c>
      <c r="D26" s="778">
        <v>8</v>
      </c>
      <c r="E26" s="773">
        <f t="shared" si="0"/>
        <v>79.860395965535702</v>
      </c>
      <c r="F26" s="141"/>
      <c r="G26" s="141"/>
      <c r="H26" s="770">
        <v>2015</v>
      </c>
      <c r="I26" s="771">
        <v>8</v>
      </c>
      <c r="J26" s="772">
        <f>'1.4 INPP NB'!E26*'3.2 Factores de Ajuste NB'!$J$15</f>
        <v>0.928813640583528</v>
      </c>
      <c r="K26" s="772">
        <f>'1.4 INPP NB'!F26*'3.2 Factores de Ajuste NB'!$K$15</f>
        <v>9.0720954458377605</v>
      </c>
      <c r="L26" s="772">
        <f>'1.4 INPP NB'!G26*'3.2 Factores de Ajuste NB'!$L$15</f>
        <v>2.6718289812009606</v>
      </c>
      <c r="M26" s="772">
        <f>'1.4 INPP NB'!H26*'3.2 Factores de Ajuste NB'!$M$15</f>
        <v>3.6677049243331945</v>
      </c>
      <c r="N26" s="772">
        <f>'1.4 INPP NB'!I26*'3.2 Factores de Ajuste NB'!$N$15</f>
        <v>6.8301427910592958</v>
      </c>
      <c r="O26" s="772">
        <f>'1.4 INPP NB'!J26*'3.2 Factores de Ajuste NB'!$O$15</f>
        <v>2.6345487601256261</v>
      </c>
      <c r="P26" s="772">
        <f>'1.4 INPP NB'!K26*'3.2 Factores de Ajuste NB'!$P$15</f>
        <v>2.6626263376848645</v>
      </c>
      <c r="Q26" s="772">
        <f>'1.4 INPP NB'!L26*'3.2 Factores de Ajuste NB'!$Q$15</f>
        <v>10.302447051387038</v>
      </c>
      <c r="R26" s="772">
        <f>'1.4 INPP NB'!M26*'3.2 Factores de Ajuste NB'!$R$15</f>
        <v>4.2551567278486848</v>
      </c>
      <c r="S26" s="772">
        <f>'1.4 INPP NB'!N26*'3.2 Factores de Ajuste NB'!$S$15</f>
        <v>17.372368841629402</v>
      </c>
      <c r="T26" s="772">
        <f>'1.4 INPP NB'!O26*'3.2 Factores de Ajuste NB'!$T$15</f>
        <v>2.1406062310239617</v>
      </c>
      <c r="U26" s="773">
        <f>'1.4 INPP NB'!P26*'3.2 Factores de Ajuste NB'!$U$15</f>
        <v>17.322056232821392</v>
      </c>
      <c r="V26" s="115"/>
      <c r="W26" s="115"/>
      <c r="X26" s="115"/>
      <c r="Y26" s="115"/>
      <c r="Z26" s="115"/>
      <c r="AA26" s="115"/>
      <c r="AB26" s="115"/>
      <c r="AD26" s="148" t="s">
        <v>249</v>
      </c>
      <c r="AE26" s="148" t="s">
        <v>248</v>
      </c>
      <c r="AG26" s="971"/>
      <c r="AH26" s="972"/>
    </row>
    <row r="27" spans="2:34" x14ac:dyDescent="0.35">
      <c r="B27" s="787" t="s">
        <v>250</v>
      </c>
      <c r="C27" s="781">
        <v>2015</v>
      </c>
      <c r="D27" s="778">
        <v>9</v>
      </c>
      <c r="E27" s="773">
        <f t="shared" si="0"/>
        <v>80.301776939108748</v>
      </c>
      <c r="F27" s="141"/>
      <c r="G27" s="141"/>
      <c r="H27" s="770">
        <v>2015</v>
      </c>
      <c r="I27" s="771">
        <v>9</v>
      </c>
      <c r="J27" s="772">
        <f>'1.4 INPP NB'!E27*'3.2 Factores de Ajuste NB'!$J$15</f>
        <v>0.9315246271236961</v>
      </c>
      <c r="K27" s="772">
        <f>'1.4 INPP NB'!F27*'3.2 Factores de Ajuste NB'!$K$15</f>
        <v>8.9269587292457597</v>
      </c>
      <c r="L27" s="772">
        <f>'1.4 INPP NB'!G27*'3.2 Factores de Ajuste NB'!$L$15</f>
        <v>2.713015101344602</v>
      </c>
      <c r="M27" s="772">
        <f>'1.4 INPP NB'!H27*'3.2 Factores de Ajuste NB'!$M$15</f>
        <v>3.6808155966256648</v>
      </c>
      <c r="N27" s="772">
        <f>'1.4 INPP NB'!I27*'3.2 Factores de Ajuste NB'!$N$15</f>
        <v>6.9057747784974728</v>
      </c>
      <c r="O27" s="772">
        <f>'1.4 INPP NB'!J27*'3.2 Factores de Ajuste NB'!$O$15</f>
        <v>2.654675722824114</v>
      </c>
      <c r="P27" s="772">
        <f>'1.4 INPP NB'!K27*'3.2 Factores de Ajuste NB'!$P$15</f>
        <v>2.6930911786923519</v>
      </c>
      <c r="Q27" s="772">
        <f>'1.4 INPP NB'!L27*'3.2 Factores de Ajuste NB'!$Q$15</f>
        <v>10.476046852714799</v>
      </c>
      <c r="R27" s="772">
        <f>'1.4 INPP NB'!M27*'3.2 Factores de Ajuste NB'!$R$15</f>
        <v>4.2903632837624839</v>
      </c>
      <c r="S27" s="772">
        <f>'1.4 INPP NB'!N27*'3.2 Factores de Ajuste NB'!$S$15</f>
        <v>17.546737393676207</v>
      </c>
      <c r="T27" s="772">
        <f>'1.4 INPP NB'!O27*'3.2 Factores de Ajuste NB'!$T$15</f>
        <v>2.15877254796658</v>
      </c>
      <c r="U27" s="773">
        <f>'1.4 INPP NB'!P27*'3.2 Factores de Ajuste NB'!$U$15</f>
        <v>17.324001126635029</v>
      </c>
      <c r="V27" s="115"/>
      <c r="W27" s="115"/>
      <c r="X27" s="115"/>
      <c r="Y27" s="115"/>
      <c r="Z27" s="115"/>
      <c r="AA27" s="115"/>
      <c r="AB27" s="115"/>
      <c r="AD27" s="148" t="s">
        <v>251</v>
      </c>
      <c r="AE27" s="148" t="s">
        <v>250</v>
      </c>
      <c r="AG27" s="971"/>
      <c r="AH27" s="972"/>
    </row>
    <row r="28" spans="2:34" x14ac:dyDescent="0.35">
      <c r="B28" s="787" t="s">
        <v>252</v>
      </c>
      <c r="C28" s="781">
        <v>2015</v>
      </c>
      <c r="D28" s="778">
        <v>10</v>
      </c>
      <c r="E28" s="773">
        <f t="shared" si="0"/>
        <v>80.315586008136208</v>
      </c>
      <c r="F28" s="141"/>
      <c r="G28" s="141"/>
      <c r="H28" s="770">
        <v>2015</v>
      </c>
      <c r="I28" s="771">
        <v>10</v>
      </c>
      <c r="J28" s="772">
        <f>'1.4 INPP NB'!E28*'3.2 Factores de Ajuste NB'!$J$15</f>
        <v>0.94255790501817605</v>
      </c>
      <c r="K28" s="772">
        <f>'1.4 INPP NB'!F28*'3.2 Factores de Ajuste NB'!$K$15</f>
        <v>8.8346229863311851</v>
      </c>
      <c r="L28" s="772">
        <f>'1.4 INPP NB'!G28*'3.2 Factores de Ajuste NB'!$L$15</f>
        <v>2.7107086299001182</v>
      </c>
      <c r="M28" s="772">
        <f>'1.4 INPP NB'!H28*'3.2 Factores de Ajuste NB'!$M$15</f>
        <v>3.6968467363973545</v>
      </c>
      <c r="N28" s="772">
        <f>'1.4 INPP NB'!I28*'3.2 Factores de Ajuste NB'!$N$15</f>
        <v>6.990702987439585</v>
      </c>
      <c r="O28" s="772">
        <f>'1.4 INPP NB'!J28*'3.2 Factores de Ajuste NB'!$O$15</f>
        <v>2.6528503976744719</v>
      </c>
      <c r="P28" s="772">
        <f>'1.4 INPP NB'!K28*'3.2 Factores de Ajuste NB'!$P$15</f>
        <v>2.6820918617291518</v>
      </c>
      <c r="Q28" s="772">
        <f>'1.4 INPP NB'!L28*'3.2 Factores de Ajuste NB'!$Q$15</f>
        <v>10.531732180774014</v>
      </c>
      <c r="R28" s="772">
        <f>'1.4 INPP NB'!M28*'3.2 Factores de Ajuste NB'!$R$15</f>
        <v>4.2809968903018296</v>
      </c>
      <c r="S28" s="772">
        <f>'1.4 INPP NB'!N28*'3.2 Factores de Ajuste NB'!$S$15</f>
        <v>17.434995951163486</v>
      </c>
      <c r="T28" s="772">
        <f>'1.4 INPP NB'!O28*'3.2 Factores de Ajuste NB'!$T$15</f>
        <v>2.1629112590110999</v>
      </c>
      <c r="U28" s="773">
        <f>'1.4 INPP NB'!P28*'3.2 Factores de Ajuste NB'!$U$15</f>
        <v>17.39456822239573</v>
      </c>
      <c r="V28" s="115"/>
      <c r="W28" s="115"/>
      <c r="X28" s="115"/>
      <c r="Y28" s="115"/>
      <c r="Z28" s="115"/>
      <c r="AA28" s="115"/>
      <c r="AB28" s="115"/>
      <c r="AD28" s="148" t="s">
        <v>253</v>
      </c>
      <c r="AE28" s="148" t="s">
        <v>252</v>
      </c>
      <c r="AG28" s="971"/>
      <c r="AH28" s="972"/>
    </row>
    <row r="29" spans="2:34" x14ac:dyDescent="0.35">
      <c r="B29" s="787" t="s">
        <v>254</v>
      </c>
      <c r="C29" s="781">
        <v>2015</v>
      </c>
      <c r="D29" s="778">
        <v>11</v>
      </c>
      <c r="E29" s="773">
        <f t="shared" si="0"/>
        <v>80.22557112128564</v>
      </c>
      <c r="F29" s="141"/>
      <c r="G29" s="141"/>
      <c r="H29" s="770">
        <v>2015</v>
      </c>
      <c r="I29" s="771">
        <v>11</v>
      </c>
      <c r="J29" s="772">
        <f>'1.4 INPP NB'!E29*'3.2 Factores de Ajuste NB'!$J$15</f>
        <v>0.944750480377332</v>
      </c>
      <c r="K29" s="772">
        <f>'1.4 INPP NB'!F29*'3.2 Factores de Ajuste NB'!$K$15</f>
        <v>8.767519672764271</v>
      </c>
      <c r="L29" s="772">
        <f>'1.4 INPP NB'!G29*'3.2 Factores de Ajuste NB'!$L$15</f>
        <v>2.707908763809542</v>
      </c>
      <c r="M29" s="772">
        <f>'1.4 INPP NB'!H29*'3.2 Factores de Ajuste NB'!$M$15</f>
        <v>3.7095507281073594</v>
      </c>
      <c r="N29" s="772">
        <f>'1.4 INPP NB'!I29*'3.2 Factores de Ajuste NB'!$N$15</f>
        <v>6.87885972366528</v>
      </c>
      <c r="O29" s="772">
        <f>'1.4 INPP NB'!J29*'3.2 Factores de Ajuste NB'!$O$15</f>
        <v>2.6786947050141801</v>
      </c>
      <c r="P29" s="772">
        <f>'1.4 INPP NB'!K29*'3.2 Factores de Ajuste NB'!$P$15</f>
        <v>2.6837807487643839</v>
      </c>
      <c r="Q29" s="772">
        <f>'1.4 INPP NB'!L29*'3.2 Factores de Ajuste NB'!$Q$15</f>
        <v>10.550337195491856</v>
      </c>
      <c r="R29" s="772">
        <f>'1.4 INPP NB'!M29*'3.2 Factores de Ajuste NB'!$R$15</f>
        <v>4.2851207924836139</v>
      </c>
      <c r="S29" s="772">
        <f>'1.4 INPP NB'!N29*'3.2 Factores de Ajuste NB'!$S$15</f>
        <v>17.452498492520313</v>
      </c>
      <c r="T29" s="772">
        <f>'1.4 INPP NB'!O29*'3.2 Factores de Ajuste NB'!$T$15</f>
        <v>2.1665924605277418</v>
      </c>
      <c r="U29" s="773">
        <f>'1.4 INPP NB'!P29*'3.2 Factores de Ajuste NB'!$U$15</f>
        <v>17.399957357759753</v>
      </c>
      <c r="V29" s="115"/>
      <c r="W29" s="115"/>
      <c r="X29" s="115"/>
      <c r="Y29" s="115"/>
      <c r="Z29" s="115"/>
      <c r="AA29" s="115"/>
      <c r="AB29" s="115"/>
      <c r="AD29" s="148" t="s">
        <v>255</v>
      </c>
      <c r="AE29" s="148" t="s">
        <v>254</v>
      </c>
      <c r="AG29" s="971"/>
      <c r="AH29" s="972"/>
    </row>
    <row r="30" spans="2:34" x14ac:dyDescent="0.35">
      <c r="B30" s="787" t="s">
        <v>256</v>
      </c>
      <c r="C30" s="781">
        <v>2015</v>
      </c>
      <c r="D30" s="778">
        <v>12</v>
      </c>
      <c r="E30" s="773">
        <f t="shared" si="0"/>
        <v>80.674764194919049</v>
      </c>
      <c r="F30" s="141"/>
      <c r="G30" s="141"/>
      <c r="H30" s="770">
        <v>2015</v>
      </c>
      <c r="I30" s="771">
        <v>12</v>
      </c>
      <c r="J30" s="772">
        <f>'1.4 INPP NB'!E30*'3.2 Factores de Ajuste NB'!$J$15</f>
        <v>0.94463194539151196</v>
      </c>
      <c r="K30" s="772">
        <f>'1.4 INPP NB'!F30*'3.2 Factores de Ajuste NB'!$K$15</f>
        <v>8.8313657924487519</v>
      </c>
      <c r="L30" s="772">
        <f>'1.4 INPP NB'!G30*'3.2 Factores de Ajuste NB'!$L$15</f>
        <v>2.7261321554569942</v>
      </c>
      <c r="M30" s="772">
        <f>'1.4 INPP NB'!H30*'3.2 Factores de Ajuste NB'!$M$15</f>
        <v>3.7047397043429999</v>
      </c>
      <c r="N30" s="772">
        <f>'1.4 INPP NB'!I30*'3.2 Factores de Ajuste NB'!$N$15</f>
        <v>6.8302461815120648</v>
      </c>
      <c r="O30" s="772">
        <f>'1.4 INPP NB'!J30*'3.2 Factores de Ajuste NB'!$O$15</f>
        <v>2.6917585818030543</v>
      </c>
      <c r="P30" s="772">
        <f>'1.4 INPP NB'!K30*'3.2 Factores de Ajuste NB'!$P$15</f>
        <v>2.70978840459472</v>
      </c>
      <c r="Q30" s="772">
        <f>'1.4 INPP NB'!L30*'3.2 Factores de Ajuste NB'!$Q$15</f>
        <v>10.733399556847884</v>
      </c>
      <c r="R30" s="772">
        <f>'1.4 INPP NB'!M30*'3.2 Factores de Ajuste NB'!$R$15</f>
        <v>4.3138885885892648</v>
      </c>
      <c r="S30" s="772">
        <f>'1.4 INPP NB'!N30*'3.2 Factores de Ajuste NB'!$S$15</f>
        <v>17.618408791477318</v>
      </c>
      <c r="T30" s="772">
        <f>'1.4 INPP NB'!O30*'3.2 Factores de Ajuste NB'!$T$15</f>
        <v>2.1817001909980678</v>
      </c>
      <c r="U30" s="773">
        <f>'1.4 INPP NB'!P30*'3.2 Factores de Ajuste NB'!$U$15</f>
        <v>17.388704301456414</v>
      </c>
      <c r="V30" s="115"/>
      <c r="W30" s="115"/>
      <c r="X30" s="115"/>
      <c r="Y30" s="115"/>
      <c r="Z30" s="115"/>
      <c r="AA30" s="115"/>
      <c r="AB30" s="115"/>
      <c r="AD30" s="148" t="s">
        <v>257</v>
      </c>
      <c r="AE30" s="148" t="s">
        <v>256</v>
      </c>
      <c r="AG30" s="971"/>
      <c r="AH30" s="972"/>
    </row>
    <row r="31" spans="2:34" x14ac:dyDescent="0.35">
      <c r="B31" s="787" t="s">
        <v>258</v>
      </c>
      <c r="C31" s="781">
        <v>2016</v>
      </c>
      <c r="D31" s="778">
        <v>1</v>
      </c>
      <c r="E31" s="773">
        <f t="shared" si="0"/>
        <v>82.084851878521079</v>
      </c>
      <c r="F31" s="141"/>
      <c r="G31" s="141"/>
      <c r="H31" s="770">
        <v>2016</v>
      </c>
      <c r="I31" s="771">
        <v>1</v>
      </c>
      <c r="J31" s="772">
        <f>'1.4 INPP NB'!E31*'3.2 Factores de Ajuste NB'!$J$15</f>
        <v>0.95816686367427606</v>
      </c>
      <c r="K31" s="772">
        <f>'1.4 INPP NB'!F31*'3.2 Factores de Ajuste NB'!$K$15</f>
        <v>8.9883540916581453</v>
      </c>
      <c r="L31" s="772">
        <f>'1.4 INPP NB'!G31*'3.2 Factores de Ajuste NB'!$L$15</f>
        <v>2.764438844187564</v>
      </c>
      <c r="M31" s="772">
        <f>'1.4 INPP NB'!H31*'3.2 Factores de Ajuste NB'!$M$15</f>
        <v>3.7289442386205902</v>
      </c>
      <c r="N31" s="772">
        <f>'1.4 INPP NB'!I31*'3.2 Factores de Ajuste NB'!$N$15</f>
        <v>6.9351718449153594</v>
      </c>
      <c r="O31" s="772">
        <f>'1.4 INPP NB'!J31*'3.2 Factores de Ajuste NB'!$O$15</f>
        <v>2.6881733491390003</v>
      </c>
      <c r="P31" s="772">
        <f>'1.4 INPP NB'!K31*'3.2 Factores de Ajuste NB'!$P$15</f>
        <v>2.7830294725560001</v>
      </c>
      <c r="Q31" s="772">
        <f>'1.4 INPP NB'!L31*'3.2 Factores de Ajuste NB'!$Q$15</f>
        <v>11.085503997203496</v>
      </c>
      <c r="R31" s="772">
        <f>'1.4 INPP NB'!M31*'3.2 Factores de Ajuste NB'!$R$15</f>
        <v>4.4105788858253749</v>
      </c>
      <c r="S31" s="772">
        <f>'1.4 INPP NB'!N31*'3.2 Factores de Ajuste NB'!$S$15</f>
        <v>18.019618207288534</v>
      </c>
      <c r="T31" s="772">
        <f>'1.4 INPP NB'!O31*'3.2 Factores de Ajuste NB'!$T$15</f>
        <v>2.2164862583403799</v>
      </c>
      <c r="U31" s="773">
        <f>'1.4 INPP NB'!P31*'3.2 Factores de Ajuste NB'!$U$15</f>
        <v>17.506385825112353</v>
      </c>
      <c r="V31" s="115"/>
      <c r="W31" s="115"/>
      <c r="X31" s="115"/>
      <c r="Y31" s="115"/>
      <c r="Z31" s="115"/>
      <c r="AA31" s="115"/>
      <c r="AB31" s="115"/>
      <c r="AD31" s="148" t="s">
        <v>259</v>
      </c>
      <c r="AE31" s="148" t="s">
        <v>258</v>
      </c>
      <c r="AG31" s="971"/>
      <c r="AH31" s="972"/>
    </row>
    <row r="32" spans="2:34" x14ac:dyDescent="0.35">
      <c r="B32" s="787" t="s">
        <v>260</v>
      </c>
      <c r="C32" s="781">
        <v>2016</v>
      </c>
      <c r="D32" s="778">
        <v>2</v>
      </c>
      <c r="E32" s="773">
        <f t="shared" si="0"/>
        <v>83.348588935430229</v>
      </c>
      <c r="F32" s="141"/>
      <c r="G32" s="141"/>
      <c r="H32" s="770">
        <v>2016</v>
      </c>
      <c r="I32" s="771">
        <v>2</v>
      </c>
      <c r="J32" s="772">
        <f>'1.4 INPP NB'!E32*'3.2 Factores de Ajuste NB'!$J$15</f>
        <v>0.9802912474909441</v>
      </c>
      <c r="K32" s="772">
        <f>'1.4 INPP NB'!F32*'3.2 Factores de Ajuste NB'!$K$15</f>
        <v>8.9885723526240326</v>
      </c>
      <c r="L32" s="772">
        <f>'1.4 INPP NB'!G32*'3.2 Factores de Ajuste NB'!$L$15</f>
        <v>2.81300851109481</v>
      </c>
      <c r="M32" s="772">
        <f>'1.4 INPP NB'!H32*'3.2 Factores de Ajuste NB'!$M$15</f>
        <v>3.7940083133837397</v>
      </c>
      <c r="N32" s="772">
        <f>'1.4 INPP NB'!I32*'3.2 Factores de Ajuste NB'!$N$15</f>
        <v>7.2304926821934723</v>
      </c>
      <c r="O32" s="772">
        <f>'1.4 INPP NB'!J32*'3.2 Factores de Ajuste NB'!$O$15</f>
        <v>2.7347497087592383</v>
      </c>
      <c r="P32" s="772">
        <f>'1.4 INPP NB'!K32*'3.2 Factores de Ajuste NB'!$P$15</f>
        <v>2.8310449316724164</v>
      </c>
      <c r="Q32" s="772">
        <f>'1.4 INPP NB'!L32*'3.2 Factores de Ajuste NB'!$Q$15</f>
        <v>11.343097580933033</v>
      </c>
      <c r="R32" s="772">
        <f>'1.4 INPP NB'!M32*'3.2 Factores de Ajuste NB'!$R$15</f>
        <v>4.4651100481020034</v>
      </c>
      <c r="S32" s="772">
        <f>'1.4 INPP NB'!N32*'3.2 Factores de Ajuste NB'!$S$15</f>
        <v>18.311443951043902</v>
      </c>
      <c r="T32" s="772">
        <f>'1.4 INPP NB'!O32*'3.2 Factores de Ajuste NB'!$T$15</f>
        <v>2.2463265105536059</v>
      </c>
      <c r="U32" s="773">
        <f>'1.4 INPP NB'!P32*'3.2 Factores de Ajuste NB'!$U$15</f>
        <v>17.610443097579029</v>
      </c>
      <c r="V32" s="115"/>
      <c r="W32" s="115"/>
      <c r="X32" s="115"/>
      <c r="Y32" s="115"/>
      <c r="Z32" s="115"/>
      <c r="AA32" s="115"/>
      <c r="AB32" s="115"/>
      <c r="AD32" s="148" t="s">
        <v>261</v>
      </c>
      <c r="AE32" s="148" t="s">
        <v>260</v>
      </c>
      <c r="AG32" s="971"/>
      <c r="AH32" s="972"/>
    </row>
    <row r="33" spans="2:34" x14ac:dyDescent="0.35">
      <c r="B33" s="787" t="s">
        <v>262</v>
      </c>
      <c r="C33" s="781">
        <v>2016</v>
      </c>
      <c r="D33" s="778">
        <v>3</v>
      </c>
      <c r="E33" s="773">
        <f t="shared" si="0"/>
        <v>82.762228627595746</v>
      </c>
      <c r="F33" s="141"/>
      <c r="G33" s="141"/>
      <c r="H33" s="770">
        <v>2016</v>
      </c>
      <c r="I33" s="771">
        <v>3</v>
      </c>
      <c r="J33" s="772">
        <f>'1.4 INPP NB'!E33*'3.2 Factores de Ajuste NB'!$J$15</f>
        <v>0.99201006197626806</v>
      </c>
      <c r="K33" s="772">
        <f>'1.4 INPP NB'!F33*'3.2 Factores de Ajuste NB'!$K$15</f>
        <v>8.9451045450586406</v>
      </c>
      <c r="L33" s="772">
        <f>'1.4 INPP NB'!G33*'3.2 Factores de Ajuste NB'!$L$15</f>
        <v>2.7978164579470564</v>
      </c>
      <c r="M33" s="772">
        <f>'1.4 INPP NB'!H33*'3.2 Factores de Ajuste NB'!$M$15</f>
        <v>3.80880976217427</v>
      </c>
      <c r="N33" s="772">
        <f>'1.4 INPP NB'!I33*'3.2 Factores de Ajuste NB'!$N$15</f>
        <v>7.1741713878770872</v>
      </c>
      <c r="O33" s="772">
        <f>'1.4 INPP NB'!J33*'3.2 Factores de Ajuste NB'!$O$15</f>
        <v>2.7193740584775821</v>
      </c>
      <c r="P33" s="772">
        <f>'1.4 INPP NB'!K33*'3.2 Factores de Ajuste NB'!$P$15</f>
        <v>2.7940726630211521</v>
      </c>
      <c r="Q33" s="772">
        <f>'1.4 INPP NB'!L33*'3.2 Factores de Ajuste NB'!$Q$15</f>
        <v>11.114156953732014</v>
      </c>
      <c r="R33" s="772">
        <f>'1.4 INPP NB'!M33*'3.2 Factores de Ajuste NB'!$R$15</f>
        <v>4.3944843422795019</v>
      </c>
      <c r="S33" s="772">
        <f>'1.4 INPP NB'!N33*'3.2 Factores de Ajuste NB'!$S$15</f>
        <v>18.082709104053286</v>
      </c>
      <c r="T33" s="772">
        <f>'1.4 INPP NB'!O33*'3.2 Factores de Ajuste NB'!$T$15</f>
        <v>2.2209994859020017</v>
      </c>
      <c r="U33" s="773">
        <f>'1.4 INPP NB'!P33*'3.2 Factores de Ajuste NB'!$U$15</f>
        <v>17.718519805096886</v>
      </c>
      <c r="V33" s="115"/>
      <c r="W33" s="115"/>
      <c r="X33" s="115"/>
      <c r="Y33" s="115"/>
      <c r="Z33" s="115"/>
      <c r="AA33" s="115"/>
      <c r="AB33" s="115"/>
      <c r="AD33" s="148" t="s">
        <v>263</v>
      </c>
      <c r="AE33" s="148" t="s">
        <v>262</v>
      </c>
      <c r="AG33" s="971"/>
      <c r="AH33" s="972"/>
    </row>
    <row r="34" spans="2:34" x14ac:dyDescent="0.35">
      <c r="B34" s="787" t="s">
        <v>264</v>
      </c>
      <c r="C34" s="781">
        <v>2016</v>
      </c>
      <c r="D34" s="778">
        <v>4</v>
      </c>
      <c r="E34" s="773">
        <f t="shared" si="0"/>
        <v>82.867970776935422</v>
      </c>
      <c r="F34" s="141"/>
      <c r="G34" s="141"/>
      <c r="H34" s="770">
        <v>2016</v>
      </c>
      <c r="I34" s="771">
        <v>4</v>
      </c>
      <c r="J34" s="772">
        <f>'1.4 INPP NB'!E34*'3.2 Factores de Ajuste NB'!$J$15</f>
        <v>0.98640422193476396</v>
      </c>
      <c r="K34" s="772">
        <f>'1.4 INPP NB'!F34*'3.2 Factores de Ajuste NB'!$K$15</f>
        <v>8.8525068242281435</v>
      </c>
      <c r="L34" s="772">
        <f>'1.4 INPP NB'!G34*'3.2 Factores de Ajuste NB'!$L$15</f>
        <v>2.7946543046997401</v>
      </c>
      <c r="M34" s="772">
        <f>'1.4 INPP NB'!H34*'3.2 Factores de Ajuste NB'!$M$15</f>
        <v>3.8240479399438798</v>
      </c>
      <c r="N34" s="772">
        <f>'1.4 INPP NB'!I34*'3.2 Factores de Ajuste NB'!$N$15</f>
        <v>7.2259117292748476</v>
      </c>
      <c r="O34" s="772">
        <f>'1.4 INPP NB'!J34*'3.2 Factores de Ajuste NB'!$O$15</f>
        <v>2.7105236346564663</v>
      </c>
      <c r="P34" s="772">
        <f>'1.4 INPP NB'!K34*'3.2 Factores de Ajuste NB'!$P$15</f>
        <v>2.7795168385217282</v>
      </c>
      <c r="Q34" s="772">
        <f>'1.4 INPP NB'!L34*'3.2 Factores de Ajuste NB'!$Q$15</f>
        <v>11.303607846705553</v>
      </c>
      <c r="R34" s="772">
        <f>'1.4 INPP NB'!M34*'3.2 Factores de Ajuste NB'!$R$15</f>
        <v>4.386380198887597</v>
      </c>
      <c r="S34" s="772">
        <f>'1.4 INPP NB'!N34*'3.2 Factores de Ajuste NB'!$S$15</f>
        <v>18.030747968498087</v>
      </c>
      <c r="T34" s="772">
        <f>'1.4 INPP NB'!O34*'3.2 Factores de Ajuste NB'!$T$15</f>
        <v>2.2250445659030156</v>
      </c>
      <c r="U34" s="773">
        <f>'1.4 INPP NB'!P34*'3.2 Factores de Ajuste NB'!$U$15</f>
        <v>17.748624703681585</v>
      </c>
      <c r="V34" s="115"/>
      <c r="W34" s="115"/>
      <c r="X34" s="115"/>
      <c r="Y34" s="115"/>
      <c r="Z34" s="115"/>
      <c r="AA34" s="115"/>
      <c r="AB34" s="115"/>
      <c r="AD34" s="148" t="s">
        <v>265</v>
      </c>
      <c r="AE34" s="148" t="s">
        <v>264</v>
      </c>
    </row>
    <row r="35" spans="2:34" x14ac:dyDescent="0.35">
      <c r="B35" s="787" t="s">
        <v>266</v>
      </c>
      <c r="C35" s="781">
        <v>2016</v>
      </c>
      <c r="D35" s="778">
        <v>5</v>
      </c>
      <c r="E35" s="773">
        <f t="shared" si="0"/>
        <v>84.203664865954707</v>
      </c>
      <c r="F35" s="141"/>
      <c r="G35" s="141"/>
      <c r="H35" s="770">
        <v>2016</v>
      </c>
      <c r="I35" s="771">
        <v>5</v>
      </c>
      <c r="J35" s="772">
        <f>'1.4 INPP NB'!E35*'3.2 Factores de Ajuste NB'!$J$15</f>
        <v>0.99610853851582792</v>
      </c>
      <c r="K35" s="772">
        <f>'1.4 INPP NB'!F35*'3.2 Factores de Ajuste NB'!$K$15</f>
        <v>8.984563099683248</v>
      </c>
      <c r="L35" s="772">
        <f>'1.4 INPP NB'!G35*'3.2 Factores de Ajuste NB'!$L$15</f>
        <v>2.8184570620061042</v>
      </c>
      <c r="M35" s="772">
        <f>'1.4 INPP NB'!H35*'3.2 Factores de Ajuste NB'!$M$15</f>
        <v>3.8541641756905793</v>
      </c>
      <c r="N35" s="772">
        <f>'1.4 INPP NB'!I35*'3.2 Factores de Ajuste NB'!$N$15</f>
        <v>7.5953962678861435</v>
      </c>
      <c r="O35" s="772">
        <f>'1.4 INPP NB'!J35*'3.2 Factores de Ajuste NB'!$O$15</f>
        <v>2.7526714557671483</v>
      </c>
      <c r="P35" s="772">
        <f>'1.4 INPP NB'!K35*'3.2 Factores de Ajuste NB'!$P$15</f>
        <v>2.8182746678881601</v>
      </c>
      <c r="Q35" s="772">
        <f>'1.4 INPP NB'!L35*'3.2 Factores de Ajuste NB'!$Q$15</f>
        <v>11.521769793658489</v>
      </c>
      <c r="R35" s="772">
        <f>'1.4 INPP NB'!M35*'3.2 Factores de Ajuste NB'!$R$15</f>
        <v>4.4387111289078511</v>
      </c>
      <c r="S35" s="772">
        <f>'1.4 INPP NB'!N35*'3.2 Factores de Ajuste NB'!$S$15</f>
        <v>18.246314198393772</v>
      </c>
      <c r="T35" s="772">
        <f>'1.4 INPP NB'!O35*'3.2 Factores de Ajuste NB'!$T$15</f>
        <v>2.2519436383709976</v>
      </c>
      <c r="U35" s="773">
        <f>'1.4 INPP NB'!P35*'3.2 Factores de Ajuste NB'!$U$15</f>
        <v>17.925290839186371</v>
      </c>
      <c r="V35" s="115"/>
      <c r="W35" s="115"/>
      <c r="X35" s="115"/>
      <c r="Y35" s="115"/>
      <c r="Z35" s="115"/>
      <c r="AA35" s="115"/>
      <c r="AB35" s="115"/>
      <c r="AD35" s="148" t="s">
        <v>267</v>
      </c>
      <c r="AE35" s="148" t="s">
        <v>266</v>
      </c>
    </row>
    <row r="36" spans="2:34" x14ac:dyDescent="0.35">
      <c r="B36" s="787" t="s">
        <v>268</v>
      </c>
      <c r="C36" s="781">
        <v>2016</v>
      </c>
      <c r="D36" s="778">
        <v>6</v>
      </c>
      <c r="E36" s="773">
        <f t="shared" si="0"/>
        <v>85.90134194890517</v>
      </c>
      <c r="F36" s="141"/>
      <c r="G36" s="141"/>
      <c r="H36" s="770">
        <v>2016</v>
      </c>
      <c r="I36" s="771">
        <v>6</v>
      </c>
      <c r="J36" s="772">
        <f>'1.4 INPP NB'!E36*'3.2 Factores de Ajuste NB'!$J$15</f>
        <v>0.99809686893284399</v>
      </c>
      <c r="K36" s="772">
        <f>'1.4 INPP NB'!F36*'3.2 Factores de Ajuste NB'!$K$15</f>
        <v>9.2512772758945285</v>
      </c>
      <c r="L36" s="772">
        <f>'1.4 INPP NB'!G36*'3.2 Factores de Ajuste NB'!$L$15</f>
        <v>2.8467778703912741</v>
      </c>
      <c r="M36" s="772">
        <f>'1.4 INPP NB'!H36*'3.2 Factores de Ajuste NB'!$M$15</f>
        <v>3.8629861374118946</v>
      </c>
      <c r="N36" s="772">
        <f>'1.4 INPP NB'!I36*'3.2 Factores de Ajuste NB'!$N$15</f>
        <v>7.9123601794406397</v>
      </c>
      <c r="O36" s="772">
        <f>'1.4 INPP NB'!J36*'3.2 Factores de Ajuste NB'!$O$15</f>
        <v>2.8284691631296424</v>
      </c>
      <c r="P36" s="772">
        <f>'1.4 INPP NB'!K36*'3.2 Factores de Ajuste NB'!$P$15</f>
        <v>2.8856324928643522</v>
      </c>
      <c r="Q36" s="772">
        <f>'1.4 INPP NB'!L36*'3.2 Factores de Ajuste NB'!$Q$15</f>
        <v>11.80796397302529</v>
      </c>
      <c r="R36" s="772">
        <f>'1.4 INPP NB'!M36*'3.2 Factores de Ajuste NB'!$R$15</f>
        <v>4.5033633673235398</v>
      </c>
      <c r="S36" s="772">
        <f>'1.4 INPP NB'!N36*'3.2 Factores de Ajuste NB'!$S$15</f>
        <v>18.586775370883476</v>
      </c>
      <c r="T36" s="772">
        <f>'1.4 INPP NB'!O36*'3.2 Factores de Ajuste NB'!$T$15</f>
        <v>2.2769245973547578</v>
      </c>
      <c r="U36" s="773">
        <f>'1.4 INPP NB'!P36*'3.2 Factores de Ajuste NB'!$U$15</f>
        <v>18.140714652252928</v>
      </c>
      <c r="V36" s="115"/>
      <c r="W36" s="115"/>
      <c r="X36" s="115"/>
      <c r="Y36" s="115"/>
      <c r="Z36" s="115"/>
      <c r="AA36" s="115"/>
      <c r="AB36" s="115"/>
      <c r="AD36" s="148" t="s">
        <v>269</v>
      </c>
      <c r="AE36" s="148" t="s">
        <v>268</v>
      </c>
    </row>
    <row r="37" spans="2:34" x14ac:dyDescent="0.35">
      <c r="B37" s="787" t="s">
        <v>270</v>
      </c>
      <c r="C37" s="781">
        <v>2016</v>
      </c>
      <c r="D37" s="778">
        <v>7</v>
      </c>
      <c r="E37" s="773">
        <f t="shared" si="0"/>
        <v>86.617104170824206</v>
      </c>
      <c r="F37" s="141"/>
      <c r="G37" s="141"/>
      <c r="H37" s="770">
        <v>2016</v>
      </c>
      <c r="I37" s="771">
        <v>7</v>
      </c>
      <c r="J37" s="772">
        <f>'1.4 INPP NB'!E37*'3.2 Factores de Ajuste NB'!$J$15</f>
        <v>0.99633558962657998</v>
      </c>
      <c r="K37" s="772">
        <f>'1.4 INPP NB'!F37*'3.2 Factores de Ajuste NB'!$K$15</f>
        <v>9.3120974053416958</v>
      </c>
      <c r="L37" s="772">
        <f>'1.4 INPP NB'!G37*'3.2 Factores de Ajuste NB'!$L$15</f>
        <v>2.8654908963688661</v>
      </c>
      <c r="M37" s="772">
        <f>'1.4 INPP NB'!H37*'3.2 Factores de Ajuste NB'!$M$15</f>
        <v>3.9194348265036898</v>
      </c>
      <c r="N37" s="772">
        <f>'1.4 INPP NB'!I37*'3.2 Factores de Ajuste NB'!$N$15</f>
        <v>8.2804216127117769</v>
      </c>
      <c r="O37" s="772">
        <f>'1.4 INPP NB'!J37*'3.2 Factores de Ajuste NB'!$O$15</f>
        <v>2.8471034051546842</v>
      </c>
      <c r="P37" s="772">
        <f>'1.4 INPP NB'!K37*'3.2 Factores de Ajuste NB'!$P$15</f>
        <v>2.8945764475464322</v>
      </c>
      <c r="Q37" s="772">
        <f>'1.4 INPP NB'!L37*'3.2 Factores de Ajuste NB'!$Q$15</f>
        <v>11.791596295883124</v>
      </c>
      <c r="R37" s="772">
        <f>'1.4 INPP NB'!M37*'3.2 Factores de Ajuste NB'!$R$15</f>
        <v>4.5048082166565502</v>
      </c>
      <c r="S37" s="772">
        <f>'1.4 INPP NB'!N37*'3.2 Factores de Ajuste NB'!$S$15</f>
        <v>18.579150928772354</v>
      </c>
      <c r="T37" s="772">
        <f>'1.4 INPP NB'!O37*'3.2 Factores de Ajuste NB'!$T$15</f>
        <v>2.2925888727792958</v>
      </c>
      <c r="U37" s="773">
        <f>'1.4 INPP NB'!P37*'3.2 Factores de Ajuste NB'!$U$15</f>
        <v>18.333499673479174</v>
      </c>
      <c r="V37" s="115"/>
      <c r="W37" s="115"/>
      <c r="X37" s="115"/>
      <c r="Y37" s="115"/>
      <c r="Z37" s="115"/>
      <c r="AA37" s="115"/>
      <c r="AB37" s="115"/>
      <c r="AD37" s="148" t="s">
        <v>271</v>
      </c>
      <c r="AE37" s="148" t="s">
        <v>270</v>
      </c>
    </row>
    <row r="38" spans="2:34" x14ac:dyDescent="0.35">
      <c r="B38" s="787" t="s">
        <v>272</v>
      </c>
      <c r="C38" s="781">
        <v>2016</v>
      </c>
      <c r="D38" s="778">
        <v>8</v>
      </c>
      <c r="E38" s="773">
        <f t="shared" si="0"/>
        <v>86.947984754239343</v>
      </c>
      <c r="F38" s="141"/>
      <c r="G38" s="141"/>
      <c r="H38" s="770">
        <v>2016</v>
      </c>
      <c r="I38" s="771">
        <v>8</v>
      </c>
      <c r="J38" s="772">
        <f>'1.4 INPP NB'!E38*'3.2 Factores de Ajuste NB'!$J$15</f>
        <v>1.0006393416611159</v>
      </c>
      <c r="K38" s="772">
        <f>'1.4 INPP NB'!F38*'3.2 Factores de Ajuste NB'!$K$15</f>
        <v>9.4967496677973919</v>
      </c>
      <c r="L38" s="772">
        <f>'1.4 INPP NB'!G38*'3.2 Factores de Ajuste NB'!$L$15</f>
        <v>2.8468136482744963</v>
      </c>
      <c r="M38" s="772">
        <f>'1.4 INPP NB'!H38*'3.2 Factores de Ajuste NB'!$M$15</f>
        <v>3.9372692663576698</v>
      </c>
      <c r="N38" s="772">
        <f>'1.4 INPP NB'!I38*'3.2 Factores de Ajuste NB'!$N$15</f>
        <v>8.3599139361642241</v>
      </c>
      <c r="O38" s="772">
        <f>'1.4 INPP NB'!J38*'3.2 Factores de Ajuste NB'!$O$15</f>
        <v>2.8676406847269362</v>
      </c>
      <c r="P38" s="772">
        <f>'1.4 INPP NB'!K38*'3.2 Factores de Ajuste NB'!$P$15</f>
        <v>2.8941437169586561</v>
      </c>
      <c r="Q38" s="772">
        <f>'1.4 INPP NB'!L38*'3.2 Factores de Ajuste NB'!$Q$15</f>
        <v>11.71083878429976</v>
      </c>
      <c r="R38" s="772">
        <f>'1.4 INPP NB'!M38*'3.2 Factores de Ajuste NB'!$R$15</f>
        <v>4.5002231716820882</v>
      </c>
      <c r="S38" s="772">
        <f>'1.4 INPP NB'!N38*'3.2 Factores de Ajuste NB'!$S$15</f>
        <v>18.576929378494583</v>
      </c>
      <c r="T38" s="772">
        <f>'1.4 INPP NB'!O38*'3.2 Factores de Ajuste NB'!$T$15</f>
        <v>2.3022131076671482</v>
      </c>
      <c r="U38" s="773">
        <f>'1.4 INPP NB'!P38*'3.2 Factores de Ajuste NB'!$U$15</f>
        <v>18.454610050155278</v>
      </c>
      <c r="V38" s="115"/>
      <c r="W38" s="115"/>
      <c r="X38" s="115"/>
      <c r="Y38" s="115"/>
      <c r="Z38" s="115"/>
      <c r="AA38" s="115"/>
      <c r="AB38" s="115"/>
      <c r="AD38" s="148" t="s">
        <v>273</v>
      </c>
      <c r="AE38" s="148" t="s">
        <v>272</v>
      </c>
    </row>
    <row r="39" spans="2:34" x14ac:dyDescent="0.35">
      <c r="B39" s="787" t="s">
        <v>274</v>
      </c>
      <c r="C39" s="781">
        <v>2016</v>
      </c>
      <c r="D39" s="778">
        <v>9</v>
      </c>
      <c r="E39" s="773">
        <f t="shared" si="0"/>
        <v>88.043307552950225</v>
      </c>
      <c r="F39" s="141"/>
      <c r="G39" s="141"/>
      <c r="H39" s="770">
        <v>2016</v>
      </c>
      <c r="I39" s="771">
        <v>9</v>
      </c>
      <c r="J39" s="772">
        <f>'1.4 INPP NB'!E39*'3.2 Factores de Ajuste NB'!$J$15</f>
        <v>1.0002177207235081</v>
      </c>
      <c r="K39" s="772">
        <f>'1.4 INPP NB'!F39*'3.2 Factores de Ajuste NB'!$K$15</f>
        <v>9.6339197575853124</v>
      </c>
      <c r="L39" s="772">
        <f>'1.4 INPP NB'!G39*'3.2 Factores de Ajuste NB'!$L$15</f>
        <v>2.9024988593307524</v>
      </c>
      <c r="M39" s="772">
        <f>'1.4 INPP NB'!H39*'3.2 Factores de Ajuste NB'!$M$15</f>
        <v>3.9598391382129896</v>
      </c>
      <c r="N39" s="772">
        <f>'1.4 INPP NB'!I39*'3.2 Factores de Ajuste NB'!$N$15</f>
        <v>8.4231650706833285</v>
      </c>
      <c r="O39" s="772">
        <f>'1.4 INPP NB'!J39*'3.2 Factores de Ajuste NB'!$O$15</f>
        <v>2.9046828822829061</v>
      </c>
      <c r="P39" s="772">
        <f>'1.4 INPP NB'!K39*'3.2 Factores de Ajuste NB'!$P$15</f>
        <v>2.9500614243394883</v>
      </c>
      <c r="Q39" s="772">
        <f>'1.4 INPP NB'!L39*'3.2 Factores de Ajuste NB'!$Q$15</f>
        <v>11.947043877807779</v>
      </c>
      <c r="R39" s="772">
        <f>'1.4 INPP NB'!M39*'3.2 Factores de Ajuste NB'!$R$15</f>
        <v>4.5765815462287387</v>
      </c>
      <c r="S39" s="772">
        <f>'1.4 INPP NB'!N39*'3.2 Factores de Ajuste NB'!$S$15</f>
        <v>18.887479179200735</v>
      </c>
      <c r="T39" s="772">
        <f>'1.4 INPP NB'!O39*'3.2 Factores de Ajuste NB'!$T$15</f>
        <v>2.3417228935199059</v>
      </c>
      <c r="U39" s="773">
        <f>'1.4 INPP NB'!P39*'3.2 Factores de Ajuste NB'!$U$15</f>
        <v>18.516095203034784</v>
      </c>
      <c r="V39" s="115"/>
      <c r="W39" s="115"/>
      <c r="X39" s="115"/>
      <c r="Y39" s="115"/>
      <c r="Z39" s="115"/>
      <c r="AA39" s="115"/>
      <c r="AB39" s="115"/>
      <c r="AD39" s="148" t="s">
        <v>275</v>
      </c>
      <c r="AE39" s="148" t="s">
        <v>274</v>
      </c>
    </row>
    <row r="40" spans="2:34" x14ac:dyDescent="0.35">
      <c r="B40" s="787" t="s">
        <v>276</v>
      </c>
      <c r="C40" s="781">
        <v>2016</v>
      </c>
      <c r="D40" s="778">
        <v>10</v>
      </c>
      <c r="E40" s="773">
        <f t="shared" si="0"/>
        <v>88.065921935261329</v>
      </c>
      <c r="F40" s="145"/>
      <c r="G40" s="145"/>
      <c r="H40" s="770">
        <v>2016</v>
      </c>
      <c r="I40" s="771">
        <v>10</v>
      </c>
      <c r="J40" s="772">
        <f>'1.4 INPP NB'!E40*'3.2 Factores de Ajuste NB'!$J$15</f>
        <v>1.0047513114181321</v>
      </c>
      <c r="K40" s="772">
        <f>'1.4 INPP NB'!F40*'3.2 Factores de Ajuste NB'!$K$15</f>
        <v>9.8075464958798886</v>
      </c>
      <c r="L40" s="772">
        <f>'1.4 INPP NB'!G40*'3.2 Factores de Ajuste NB'!$L$15</f>
        <v>2.8936681484484481</v>
      </c>
      <c r="M40" s="772">
        <f>'1.4 INPP NB'!H40*'3.2 Factores de Ajuste NB'!$M$15</f>
        <v>3.9695303812646698</v>
      </c>
      <c r="N40" s="772">
        <f>'1.4 INPP NB'!I40*'3.2 Factores de Ajuste NB'!$N$15</f>
        <v>8.2523105871833273</v>
      </c>
      <c r="O40" s="772">
        <f>'1.4 INPP NB'!J40*'3.2 Factores de Ajuste NB'!$O$15</f>
        <v>2.899853849809428</v>
      </c>
      <c r="P40" s="772">
        <f>'1.4 INPP NB'!K40*'3.2 Factores de Ajuste NB'!$P$15</f>
        <v>2.9409660191620803</v>
      </c>
      <c r="Q40" s="772">
        <f>'1.4 INPP NB'!L40*'3.2 Factores de Ajuste NB'!$Q$15</f>
        <v>11.903639544759185</v>
      </c>
      <c r="R40" s="772">
        <f>'1.4 INPP NB'!M40*'3.2 Factores de Ajuste NB'!$R$15</f>
        <v>4.5830992925073257</v>
      </c>
      <c r="S40" s="772">
        <f>'1.4 INPP NB'!N40*'3.2 Factores de Ajuste NB'!$S$15</f>
        <v>18.820147084145592</v>
      </c>
      <c r="T40" s="772">
        <f>'1.4 INPP NB'!O40*'3.2 Factores de Ajuste NB'!$T$15</f>
        <v>2.3394338195731357</v>
      </c>
      <c r="U40" s="773">
        <f>'1.4 INPP NB'!P40*'3.2 Factores de Ajuste NB'!$U$15</f>
        <v>18.65097540111012</v>
      </c>
      <c r="V40" s="115"/>
      <c r="W40" s="115"/>
      <c r="X40" s="115"/>
      <c r="Y40" s="115"/>
      <c r="Z40" s="115"/>
      <c r="AA40" s="115"/>
      <c r="AB40" s="115"/>
      <c r="AD40" s="148" t="s">
        <v>219</v>
      </c>
      <c r="AE40" s="148" t="s">
        <v>276</v>
      </c>
    </row>
    <row r="41" spans="2:34" x14ac:dyDescent="0.35">
      <c r="B41" s="787" t="s">
        <v>277</v>
      </c>
      <c r="C41" s="781">
        <v>2016</v>
      </c>
      <c r="D41" s="778">
        <v>11</v>
      </c>
      <c r="E41" s="773">
        <f t="shared" si="0"/>
        <v>89.624228634044485</v>
      </c>
      <c r="F41" s="141"/>
      <c r="G41" s="141"/>
      <c r="H41" s="770">
        <v>2016</v>
      </c>
      <c r="I41" s="771">
        <v>11</v>
      </c>
      <c r="J41" s="772">
        <f>'1.4 INPP NB'!E41*'3.2 Factores de Ajuste NB'!$J$15</f>
        <v>1.0134168061112641</v>
      </c>
      <c r="K41" s="772">
        <f>'1.4 INPP NB'!F41*'3.2 Factores de Ajuste NB'!$K$15</f>
        <v>10.010004673378416</v>
      </c>
      <c r="L41" s="772">
        <f>'1.4 INPP NB'!G41*'3.2 Factores de Ajuste NB'!$L$15</f>
        <v>2.9359891197122039</v>
      </c>
      <c r="M41" s="772">
        <f>'1.4 INPP NB'!H41*'3.2 Factores de Ajuste NB'!$M$15</f>
        <v>3.9875210061366597</v>
      </c>
      <c r="N41" s="772">
        <f>'1.4 INPP NB'!I41*'3.2 Factores de Ajuste NB'!$N$15</f>
        <v>8.5020040602572156</v>
      </c>
      <c r="O41" s="772">
        <f>'1.4 INPP NB'!J41*'3.2 Factores de Ajuste NB'!$O$15</f>
        <v>2.9369422877920641</v>
      </c>
      <c r="P41" s="772">
        <f>'1.4 INPP NB'!K41*'3.2 Factores de Ajuste NB'!$P$15</f>
        <v>3.0047866500396156</v>
      </c>
      <c r="Q41" s="772">
        <f>'1.4 INPP NB'!L41*'3.2 Factores de Ajuste NB'!$Q$15</f>
        <v>12.238148107720585</v>
      </c>
      <c r="R41" s="772">
        <f>'1.4 INPP NB'!M41*'3.2 Factores de Ajuste NB'!$R$15</f>
        <v>4.6930918995656699</v>
      </c>
      <c r="S41" s="772">
        <f>'1.4 INPP NB'!N41*'3.2 Factores de Ajuste NB'!$S$15</f>
        <v>19.25570453597064</v>
      </c>
      <c r="T41" s="772">
        <f>'1.4 INPP NB'!O41*'3.2 Factores de Ajuste NB'!$T$15</f>
        <v>2.3732738691807342</v>
      </c>
      <c r="U41" s="773">
        <f>'1.4 INPP NB'!P41*'3.2 Factores de Ajuste NB'!$U$15</f>
        <v>18.673345618179415</v>
      </c>
      <c r="V41" s="115"/>
      <c r="W41" s="115"/>
      <c r="X41" s="115"/>
      <c r="Y41" s="115"/>
      <c r="Z41" s="115"/>
      <c r="AA41" s="115"/>
      <c r="AB41" s="115"/>
      <c r="AD41" s="148" t="s">
        <v>278</v>
      </c>
      <c r="AE41" s="148" t="s">
        <v>277</v>
      </c>
    </row>
    <row r="42" spans="2:34" x14ac:dyDescent="0.35">
      <c r="B42" s="787" t="s">
        <v>279</v>
      </c>
      <c r="C42" s="781">
        <v>2016</v>
      </c>
      <c r="D42" s="778">
        <v>12</v>
      </c>
      <c r="E42" s="773">
        <f t="shared" si="0"/>
        <v>90.874399304121198</v>
      </c>
      <c r="F42" s="141"/>
      <c r="G42" s="141"/>
      <c r="H42" s="770">
        <v>2016</v>
      </c>
      <c r="I42" s="771">
        <v>12</v>
      </c>
      <c r="J42" s="772">
        <f>'1.4 INPP NB'!E42*'3.2 Factores de Ajuste NB'!$J$15</f>
        <v>1.01660275609968</v>
      </c>
      <c r="K42" s="772">
        <f>'1.4 INPP NB'!F42*'3.2 Factores de Ajuste NB'!$K$15</f>
        <v>10.197124430338832</v>
      </c>
      <c r="L42" s="772">
        <f>'1.4 INPP NB'!G42*'3.2 Factores de Ajuste NB'!$L$15</f>
        <v>2.9869327937032222</v>
      </c>
      <c r="M42" s="772">
        <f>'1.4 INPP NB'!H42*'3.2 Factores de Ajuste NB'!$M$15</f>
        <v>3.9970648147130552</v>
      </c>
      <c r="N42" s="772">
        <f>'1.4 INPP NB'!I42*'3.2 Factores de Ajuste NB'!$N$15</f>
        <v>8.5411947222750726</v>
      </c>
      <c r="O42" s="772">
        <f>'1.4 INPP NB'!J42*'3.2 Factores de Ajuste NB'!$O$15</f>
        <v>2.9664530344409861</v>
      </c>
      <c r="P42" s="772">
        <f>'1.4 INPP NB'!K42*'3.2 Factores de Ajuste NB'!$P$15</f>
        <v>3.0613743216200642</v>
      </c>
      <c r="Q42" s="772">
        <f>'1.4 INPP NB'!L42*'3.2 Factores de Ajuste NB'!$Q$15</f>
        <v>12.434242943697246</v>
      </c>
      <c r="R42" s="772">
        <f>'1.4 INPP NB'!M42*'3.2 Factores de Ajuste NB'!$R$15</f>
        <v>4.7494956974661582</v>
      </c>
      <c r="S42" s="772">
        <f>'1.4 INPP NB'!N42*'3.2 Factores de Ajuste NB'!$S$15</f>
        <v>19.623756138112245</v>
      </c>
      <c r="T42" s="772">
        <f>'1.4 INPP NB'!O42*'3.2 Factores de Ajuste NB'!$T$15</f>
        <v>2.3973795183828619</v>
      </c>
      <c r="U42" s="773">
        <f>'1.4 INPP NB'!P42*'3.2 Factores de Ajuste NB'!$U$15</f>
        <v>18.902778133271774</v>
      </c>
      <c r="V42" s="115"/>
      <c r="W42" s="115"/>
      <c r="X42" s="115"/>
      <c r="Y42" s="115"/>
      <c r="Z42" s="115"/>
      <c r="AA42" s="115"/>
      <c r="AB42" s="115"/>
      <c r="AD42" s="148" t="s">
        <v>280</v>
      </c>
      <c r="AE42" s="148" t="s">
        <v>279</v>
      </c>
    </row>
    <row r="43" spans="2:34" x14ac:dyDescent="0.35">
      <c r="B43" s="787" t="s">
        <v>281</v>
      </c>
      <c r="C43" s="781">
        <v>2017</v>
      </c>
      <c r="D43" s="778">
        <v>1</v>
      </c>
      <c r="E43" s="773">
        <f>SUM(J43:U43)</f>
        <v>93.637275843574145</v>
      </c>
      <c r="F43" s="146"/>
      <c r="G43" s="146"/>
      <c r="H43" s="770">
        <v>2017</v>
      </c>
      <c r="I43" s="771">
        <v>1</v>
      </c>
      <c r="J43" s="772">
        <f>'1.4 INPP NB'!E43*'3.2 Factores de Ajuste NB'!$J$15</f>
        <v>1.0502091767250119</v>
      </c>
      <c r="K43" s="772">
        <f>'1.4 INPP NB'!F43*'3.2 Factores de Ajuste NB'!$K$15</f>
        <v>10.656338615093361</v>
      </c>
      <c r="L43" s="772">
        <f>'1.4 INPP NB'!G43*'3.2 Factores de Ajuste NB'!$L$15</f>
        <v>3.0694150729999761</v>
      </c>
      <c r="M43" s="772">
        <f>'1.4 INPP NB'!H43*'3.2 Factores de Ajuste NB'!$M$15</f>
        <v>4.0871777596990198</v>
      </c>
      <c r="N43" s="772">
        <f>'1.4 INPP NB'!I43*'3.2 Factores de Ajuste NB'!$N$15</f>
        <v>8.9503484196574075</v>
      </c>
      <c r="O43" s="772">
        <f>'1.4 INPP NB'!J43*'3.2 Factores de Ajuste NB'!$O$15</f>
        <v>3.0427863343474</v>
      </c>
      <c r="P43" s="772">
        <f>'1.4 INPP NB'!K43*'3.2 Factores de Ajuste NB'!$P$15</f>
        <v>3.1426341124569599</v>
      </c>
      <c r="Q43" s="772">
        <f>'1.4 INPP NB'!L43*'3.2 Factores de Ajuste NB'!$Q$15</f>
        <v>12.846661130329865</v>
      </c>
      <c r="R43" s="772">
        <f>'1.4 INPP NB'!M43*'3.2 Factores de Ajuste NB'!$R$15</f>
        <v>4.8834375868773749</v>
      </c>
      <c r="S43" s="772">
        <f>'1.4 INPP NB'!N43*'3.2 Factores de Ajuste NB'!$S$15</f>
        <v>20.021329605398122</v>
      </c>
      <c r="T43" s="772">
        <f>'1.4 INPP NB'!O43*'3.2 Factores de Ajuste NB'!$T$15</f>
        <v>2.4551403903527023</v>
      </c>
      <c r="U43" s="773">
        <f>'1.4 INPP NB'!P43*'3.2 Factores de Ajuste NB'!$U$15</f>
        <v>19.431797639636937</v>
      </c>
      <c r="V43" s="115"/>
      <c r="W43" s="115"/>
      <c r="X43" s="115"/>
      <c r="Y43" s="115"/>
      <c r="Z43" s="115"/>
      <c r="AA43" s="115"/>
      <c r="AB43" s="115"/>
      <c r="AD43" s="148" t="s">
        <v>282</v>
      </c>
      <c r="AE43" s="148" t="s">
        <v>281</v>
      </c>
    </row>
    <row r="44" spans="2:34" x14ac:dyDescent="0.35">
      <c r="B44" s="787" t="s">
        <v>283</v>
      </c>
      <c r="C44" s="781">
        <v>2017</v>
      </c>
      <c r="D44" s="778">
        <v>2</v>
      </c>
      <c r="E44" s="773">
        <f>SUM(J44:U44)</f>
        <v>93.925394299386369</v>
      </c>
      <c r="F44" s="141"/>
      <c r="G44" s="141"/>
      <c r="H44" s="770">
        <v>2017</v>
      </c>
      <c r="I44" s="771">
        <v>2</v>
      </c>
      <c r="J44" s="772">
        <f>'1.4 INPP NB'!E44*'3.2 Factores de Ajuste NB'!$J$15</f>
        <v>1.091090833023</v>
      </c>
      <c r="K44" s="772">
        <f>'1.4 INPP NB'!F44*'3.2 Factores de Ajuste NB'!$K$15</f>
        <v>10.9189676010492</v>
      </c>
      <c r="L44" s="772">
        <f>'1.4 INPP NB'!G44*'3.2 Factores de Ajuste NB'!$L$15</f>
        <v>3.0561616639606659</v>
      </c>
      <c r="M44" s="772">
        <f>'1.4 INPP NB'!H44*'3.2 Factores de Ajuste NB'!$M$15</f>
        <v>4.1445938037437546</v>
      </c>
      <c r="N44" s="772">
        <f>'1.4 INPP NB'!I44*'3.2 Factores de Ajuste NB'!$N$15</f>
        <v>9.0736274691369605</v>
      </c>
      <c r="O44" s="772">
        <f>'1.4 INPP NB'!J44*'3.2 Factores de Ajuste NB'!$O$15</f>
        <v>3.0535754723578283</v>
      </c>
      <c r="P44" s="772">
        <f>'1.4 INPP NB'!K44*'3.2 Factores de Ajuste NB'!$P$15</f>
        <v>3.06997334929232</v>
      </c>
      <c r="Q44" s="772">
        <f>'1.4 INPP NB'!L44*'3.2 Factores de Ajuste NB'!$Q$15</f>
        <v>12.546091888362774</v>
      </c>
      <c r="R44" s="772">
        <f>'1.4 INPP NB'!M44*'3.2 Factores de Ajuste NB'!$R$15</f>
        <v>4.8143417360521576</v>
      </c>
      <c r="S44" s="772">
        <f>'1.4 INPP NB'!N44*'3.2 Factores de Ajuste NB'!$S$15</f>
        <v>19.790056611359326</v>
      </c>
      <c r="T44" s="772">
        <f>'1.4 INPP NB'!O44*'3.2 Factores de Ajuste NB'!$T$15</f>
        <v>2.444099879824122</v>
      </c>
      <c r="U44" s="773">
        <f>'1.4 INPP NB'!P44*'3.2 Factores de Ajuste NB'!$U$15</f>
        <v>19.922813991224263</v>
      </c>
      <c r="V44" s="115"/>
      <c r="W44" s="115"/>
      <c r="X44" s="115"/>
      <c r="Y44" s="115"/>
      <c r="Z44" s="115"/>
      <c r="AA44" s="115"/>
      <c r="AB44" s="115"/>
      <c r="AD44" s="148" t="s">
        <v>284</v>
      </c>
      <c r="AE44" s="148" t="s">
        <v>283</v>
      </c>
    </row>
    <row r="45" spans="2:34" x14ac:dyDescent="0.35">
      <c r="B45" s="787" t="s">
        <v>285</v>
      </c>
      <c r="C45" s="781">
        <v>2017</v>
      </c>
      <c r="D45" s="778">
        <v>3</v>
      </c>
      <c r="E45" s="773">
        <f>SUM(J45:U45)</f>
        <v>93.08231149524913</v>
      </c>
      <c r="F45" s="141"/>
      <c r="G45" s="141"/>
      <c r="H45" s="770">
        <v>2017</v>
      </c>
      <c r="I45" s="771">
        <v>3</v>
      </c>
      <c r="J45" s="772">
        <f>'1.4 INPP NB'!E45*'3.2 Factores de Ajuste NB'!$J$15</f>
        <v>1.095914724303072</v>
      </c>
      <c r="K45" s="772">
        <f>'1.4 INPP NB'!F45*'3.2 Factores de Ajuste NB'!$K$15</f>
        <v>10.783299250220784</v>
      </c>
      <c r="L45" s="772">
        <f>'1.4 INPP NB'!G45*'3.2 Factores de Ajuste NB'!$L$15</f>
        <v>3.067396876330732</v>
      </c>
      <c r="M45" s="772">
        <f>'1.4 INPP NB'!H45*'3.2 Factores de Ajuste NB'!$M$15</f>
        <v>4.1539669112489399</v>
      </c>
      <c r="N45" s="772">
        <f>'1.4 INPP NB'!I45*'3.2 Factores de Ajuste NB'!$N$15</f>
        <v>8.9821204549977605</v>
      </c>
      <c r="O45" s="772">
        <f>'1.4 INPP NB'!J45*'3.2 Factores de Ajuste NB'!$O$15</f>
        <v>3.0538372061256243</v>
      </c>
      <c r="P45" s="772">
        <f>'1.4 INPP NB'!K45*'3.2 Factores de Ajuste NB'!$P$15</f>
        <v>3.0163315699867197</v>
      </c>
      <c r="Q45" s="772">
        <f>'1.4 INPP NB'!L45*'3.2 Factores de Ajuste NB'!$Q$15</f>
        <v>12.2695585807284</v>
      </c>
      <c r="R45" s="772">
        <f>'1.4 INPP NB'!M45*'3.2 Factores de Ajuste NB'!$R$15</f>
        <v>4.7320271044238442</v>
      </c>
      <c r="S45" s="772">
        <f>'1.4 INPP NB'!N45*'3.2 Factores de Ajuste NB'!$S$15</f>
        <v>19.424997477105251</v>
      </c>
      <c r="T45" s="772">
        <f>'1.4 INPP NB'!O45*'3.2 Factores de Ajuste NB'!$T$15</f>
        <v>2.4112036064454521</v>
      </c>
      <c r="U45" s="773">
        <f>'1.4 INPP NB'!P45*'3.2 Factores de Ajuste NB'!$U$15</f>
        <v>20.091657733332539</v>
      </c>
      <c r="V45" s="115"/>
      <c r="W45" s="115"/>
      <c r="X45" s="115"/>
      <c r="Y45" s="115"/>
      <c r="Z45" s="115"/>
      <c r="AA45" s="115"/>
      <c r="AB45" s="115"/>
      <c r="AD45" s="148" t="s">
        <v>286</v>
      </c>
      <c r="AE45" s="148" t="s">
        <v>285</v>
      </c>
    </row>
    <row r="46" spans="2:34" x14ac:dyDescent="0.35">
      <c r="B46" s="787" t="s">
        <v>287</v>
      </c>
      <c r="C46" s="781">
        <v>2017</v>
      </c>
      <c r="D46" s="778">
        <v>4</v>
      </c>
      <c r="E46" s="773">
        <f t="shared" ref="E46:E88" si="1">SUM(J46:U46)</f>
        <v>92.054249139857887</v>
      </c>
      <c r="F46" s="141"/>
      <c r="G46" s="141"/>
      <c r="H46" s="770">
        <v>2017</v>
      </c>
      <c r="I46" s="771">
        <v>4</v>
      </c>
      <c r="J46" s="772">
        <f>'1.4 INPP NB'!E46*'3.2 Factores de Ajuste NB'!$J$15</f>
        <v>1.090258614047604</v>
      </c>
      <c r="K46" s="772">
        <f>'1.4 INPP NB'!F46*'3.2 Factores de Ajuste NB'!$K$15</f>
        <v>10.292898199372209</v>
      </c>
      <c r="L46" s="772">
        <f>'1.4 INPP NB'!G46*'3.2 Factores de Ajuste NB'!$L$15</f>
        <v>3.0548406496346803</v>
      </c>
      <c r="M46" s="772">
        <f>'1.4 INPP NB'!H46*'3.2 Factores de Ajuste NB'!$M$15</f>
        <v>4.1480824723683751</v>
      </c>
      <c r="N46" s="772">
        <f>'1.4 INPP NB'!I46*'3.2 Factores de Ajuste NB'!$N$15</f>
        <v>8.8718909331080642</v>
      </c>
      <c r="O46" s="772">
        <f>'1.4 INPP NB'!J46*'3.2 Factores de Ajuste NB'!$O$15</f>
        <v>3.0386295709768043</v>
      </c>
      <c r="P46" s="772">
        <f>'1.4 INPP NB'!K46*'3.2 Factores de Ajuste NB'!$P$15</f>
        <v>2.9717266747998079</v>
      </c>
      <c r="Q46" s="772">
        <f>'1.4 INPP NB'!L46*'3.2 Factores de Ajuste NB'!$Q$15</f>
        <v>12.082341242308051</v>
      </c>
      <c r="R46" s="772">
        <f>'1.4 INPP NB'!M46*'3.2 Factores de Ajuste NB'!$R$15</f>
        <v>4.7914965796919846</v>
      </c>
      <c r="S46" s="772">
        <f>'1.4 INPP NB'!N46*'3.2 Factores de Ajuste NB'!$S$15</f>
        <v>19.200852978841212</v>
      </c>
      <c r="T46" s="772">
        <f>'1.4 INPP NB'!O46*'3.2 Factores de Ajuste NB'!$T$15</f>
        <v>2.3952151744134378</v>
      </c>
      <c r="U46" s="773">
        <f>'1.4 INPP NB'!P46*'3.2 Factores de Ajuste NB'!$U$15</f>
        <v>20.116016050295656</v>
      </c>
      <c r="V46" s="115"/>
      <c r="W46" s="115"/>
      <c r="X46" s="115"/>
      <c r="Y46" s="115"/>
      <c r="Z46" s="115"/>
      <c r="AA46" s="115"/>
      <c r="AB46" s="115"/>
      <c r="AD46" s="148" t="s">
        <v>288</v>
      </c>
      <c r="AE46" s="148" t="s">
        <v>287</v>
      </c>
    </row>
    <row r="47" spans="2:34" x14ac:dyDescent="0.35">
      <c r="B47" s="787" t="s">
        <v>289</v>
      </c>
      <c r="C47" s="781">
        <v>2017</v>
      </c>
      <c r="D47" s="778">
        <v>5</v>
      </c>
      <c r="E47" s="773">
        <f t="shared" si="1"/>
        <v>92.154991103820635</v>
      </c>
      <c r="F47" s="141"/>
      <c r="G47" s="141"/>
      <c r="H47" s="770">
        <v>2017</v>
      </c>
      <c r="I47" s="771">
        <v>5</v>
      </c>
      <c r="J47" s="772">
        <f>'1.4 INPP NB'!E47*'3.2 Factores de Ajuste NB'!$J$15</f>
        <v>1.0903541505610439</v>
      </c>
      <c r="K47" s="772">
        <f>'1.4 INPP NB'!F47*'3.2 Factores de Ajuste NB'!$K$15</f>
        <v>10.256108278822561</v>
      </c>
      <c r="L47" s="772">
        <f>'1.4 INPP NB'!G47*'3.2 Factores de Ajuste NB'!$L$15</f>
        <v>3.0582873907857726</v>
      </c>
      <c r="M47" s="772">
        <f>'1.4 INPP NB'!H47*'3.2 Factores de Ajuste NB'!$M$15</f>
        <v>4.1802721726312795</v>
      </c>
      <c r="N47" s="772">
        <f>'1.4 INPP NB'!I47*'3.2 Factores de Ajuste NB'!$N$15</f>
        <v>8.7497917903775999</v>
      </c>
      <c r="O47" s="772">
        <f>'1.4 INPP NB'!J47*'3.2 Factores de Ajuste NB'!$O$15</f>
        <v>3.0321002399599002</v>
      </c>
      <c r="P47" s="772">
        <f>'1.4 INPP NB'!K47*'3.2 Factores de Ajuste NB'!$P$15</f>
        <v>2.9783211311047362</v>
      </c>
      <c r="Q47" s="772">
        <f>'1.4 INPP NB'!L47*'3.2 Factores de Ajuste NB'!$Q$15</f>
        <v>12.148574432308903</v>
      </c>
      <c r="R47" s="772">
        <f>'1.4 INPP NB'!M47*'3.2 Factores de Ajuste NB'!$R$15</f>
        <v>4.824725237368539</v>
      </c>
      <c r="S47" s="772">
        <f>'1.4 INPP NB'!N47*'3.2 Factores de Ajuste NB'!$S$15</f>
        <v>19.233728935853904</v>
      </c>
      <c r="T47" s="772">
        <f>'1.4 INPP NB'!O47*'3.2 Factores de Ajuste NB'!$T$15</f>
        <v>2.4121050300515479</v>
      </c>
      <c r="U47" s="773">
        <f>'1.4 INPP NB'!P47*'3.2 Factores de Ajuste NB'!$U$15</f>
        <v>20.190622313994854</v>
      </c>
      <c r="V47" s="115"/>
      <c r="W47" s="115"/>
      <c r="X47" s="115"/>
      <c r="Y47" s="115"/>
      <c r="Z47" s="115"/>
      <c r="AA47" s="115"/>
      <c r="AB47" s="115"/>
      <c r="AD47" s="148" t="s">
        <v>290</v>
      </c>
      <c r="AE47" s="148" t="s">
        <v>289</v>
      </c>
    </row>
    <row r="48" spans="2:34" x14ac:dyDescent="0.35">
      <c r="B48" s="787" t="s">
        <v>291</v>
      </c>
      <c r="C48" s="781">
        <v>2017</v>
      </c>
      <c r="D48" s="778">
        <v>6</v>
      </c>
      <c r="E48" s="773">
        <f t="shared" si="1"/>
        <v>91.261734141069354</v>
      </c>
      <c r="F48" s="141"/>
      <c r="G48" s="141"/>
      <c r="H48" s="770">
        <v>2017</v>
      </c>
      <c r="I48" s="771">
        <v>6</v>
      </c>
      <c r="J48" s="772">
        <f>'1.4 INPP NB'!E48*'3.2 Factores de Ajuste NB'!$J$15</f>
        <v>1.098821774617404</v>
      </c>
      <c r="K48" s="772">
        <f>'1.4 INPP NB'!F48*'3.2 Factores de Ajuste NB'!$K$15</f>
        <v>10.104792316641344</v>
      </c>
      <c r="L48" s="772">
        <f>'1.4 INPP NB'!G48*'3.2 Factores de Ajuste NB'!$L$15</f>
        <v>3.0158127542257582</v>
      </c>
      <c r="M48" s="772">
        <f>'1.4 INPP NB'!H48*'3.2 Factores de Ajuste NB'!$M$15</f>
        <v>4.191126419363445</v>
      </c>
      <c r="N48" s="772">
        <f>'1.4 INPP NB'!I48*'3.2 Factores de Ajuste NB'!$N$15</f>
        <v>8.6442940944046072</v>
      </c>
      <c r="O48" s="772">
        <f>'1.4 INPP NB'!J48*'3.2 Factores de Ajuste NB'!$O$15</f>
        <v>3.027038637603642</v>
      </c>
      <c r="P48" s="772">
        <f>'1.4 INPP NB'!K48*'3.2 Factores de Ajuste NB'!$P$15</f>
        <v>2.9326785132384323</v>
      </c>
      <c r="Q48" s="772">
        <f>'1.4 INPP NB'!L48*'3.2 Factores de Ajuste NB'!$Q$15</f>
        <v>11.900115724837409</v>
      </c>
      <c r="R48" s="772">
        <f>'1.4 INPP NB'!M48*'3.2 Factores de Ajuste NB'!$R$15</f>
        <v>4.789853032612152</v>
      </c>
      <c r="S48" s="772">
        <f>'1.4 INPP NB'!N48*'3.2 Factores de Ajuste NB'!$S$15</f>
        <v>18.976930738613483</v>
      </c>
      <c r="T48" s="772">
        <f>'1.4 INPP NB'!O48*'3.2 Factores de Ajuste NB'!$T$15</f>
        <v>2.38598056168511</v>
      </c>
      <c r="U48" s="773">
        <f>'1.4 INPP NB'!P48*'3.2 Factores de Ajuste NB'!$U$15</f>
        <v>20.194289573226577</v>
      </c>
      <c r="V48" s="115"/>
      <c r="W48" s="115"/>
      <c r="X48" s="115"/>
      <c r="Y48" s="115"/>
      <c r="Z48" s="115"/>
      <c r="AA48" s="115"/>
      <c r="AB48" s="115"/>
      <c r="AD48" s="148" t="s">
        <v>292</v>
      </c>
      <c r="AE48" s="148" t="s">
        <v>291</v>
      </c>
    </row>
    <row r="49" spans="2:31" x14ac:dyDescent="0.35">
      <c r="B49" s="787" t="s">
        <v>293</v>
      </c>
      <c r="C49" s="781">
        <v>2017</v>
      </c>
      <c r="D49" s="778">
        <v>7</v>
      </c>
      <c r="E49" s="773">
        <f t="shared" si="1"/>
        <v>90.734436949931705</v>
      </c>
      <c r="F49" s="141"/>
      <c r="G49" s="141"/>
      <c r="H49" s="770">
        <v>2017</v>
      </c>
      <c r="I49" s="771">
        <v>7</v>
      </c>
      <c r="J49" s="772">
        <f>'1.4 INPP NB'!E49*'3.2 Factores de Ajuste NB'!$J$15</f>
        <v>1.0953808076322959</v>
      </c>
      <c r="K49" s="772">
        <f>'1.4 INPP NB'!F49*'3.2 Factores de Ajuste NB'!$K$15</f>
        <v>9.939314499300929</v>
      </c>
      <c r="L49" s="772">
        <f>'1.4 INPP NB'!G49*'3.2 Factores de Ajuste NB'!$L$15</f>
        <v>3.0100122070200723</v>
      </c>
      <c r="M49" s="772">
        <f>'1.4 INPP NB'!H49*'3.2 Factores de Ajuste NB'!$M$15</f>
        <v>4.2365836597411342</v>
      </c>
      <c r="N49" s="772">
        <f>'1.4 INPP NB'!I49*'3.2 Factores de Ajuste NB'!$N$15</f>
        <v>8.4946610331528003</v>
      </c>
      <c r="O49" s="772">
        <f>'1.4 INPP NB'!J49*'3.2 Factores de Ajuste NB'!$O$15</f>
        <v>3.0445443217602959</v>
      </c>
      <c r="P49" s="772">
        <f>'1.4 INPP NB'!K49*'3.2 Factores de Ajuste NB'!$P$15</f>
        <v>2.9157229709708159</v>
      </c>
      <c r="Q49" s="772">
        <f>'1.4 INPP NB'!L49*'3.2 Factores de Ajuste NB'!$Q$15</f>
        <v>11.755600409436155</v>
      </c>
      <c r="R49" s="772">
        <f>'1.4 INPP NB'!M49*'3.2 Factores de Ajuste NB'!$R$15</f>
        <v>4.7585497477094032</v>
      </c>
      <c r="S49" s="772">
        <f>'1.4 INPP NB'!N49*'3.2 Factores de Ajuste NB'!$S$15</f>
        <v>18.885608474228075</v>
      </c>
      <c r="T49" s="772">
        <f>'1.4 INPP NB'!O49*'3.2 Factores de Ajuste NB'!$T$15</f>
        <v>2.3769187067270061</v>
      </c>
      <c r="U49" s="773">
        <f>'1.4 INPP NB'!P49*'3.2 Factores de Ajuste NB'!$U$15</f>
        <v>20.221540112252733</v>
      </c>
      <c r="V49" s="115"/>
      <c r="W49" s="115"/>
      <c r="X49" s="115"/>
      <c r="Y49" s="115"/>
      <c r="Z49" s="115"/>
      <c r="AA49" s="115"/>
      <c r="AB49" s="115"/>
      <c r="AD49" s="148" t="s">
        <v>294</v>
      </c>
      <c r="AE49" s="148" t="s">
        <v>293</v>
      </c>
    </row>
    <row r="50" spans="2:31" x14ac:dyDescent="0.35">
      <c r="B50" s="787" t="s">
        <v>295</v>
      </c>
      <c r="C50" s="781">
        <v>2017</v>
      </c>
      <c r="D50" s="778">
        <v>8</v>
      </c>
      <c r="E50" s="773">
        <f t="shared" si="1"/>
        <v>90.941163516001296</v>
      </c>
      <c r="F50" s="141"/>
      <c r="G50" s="141"/>
      <c r="H50" s="770">
        <v>2017</v>
      </c>
      <c r="I50" s="771">
        <v>8</v>
      </c>
      <c r="J50" s="772">
        <f>'1.4 INPP NB'!E50*'3.2 Factores de Ajuste NB'!$J$15</f>
        <v>1.0970059744287841</v>
      </c>
      <c r="K50" s="772">
        <f>'1.4 INPP NB'!F50*'3.2 Factores de Ajuste NB'!$K$15</f>
        <v>9.921635247777008</v>
      </c>
      <c r="L50" s="772">
        <f>'1.4 INPP NB'!G50*'3.2 Factores de Ajuste NB'!$L$15</f>
        <v>3.0263220049309085</v>
      </c>
      <c r="M50" s="772">
        <f>'1.4 INPP NB'!H50*'3.2 Factores de Ajuste NB'!$M$15</f>
        <v>4.2543035784131398</v>
      </c>
      <c r="N50" s="772">
        <f>'1.4 INPP NB'!I50*'3.2 Factores de Ajuste NB'!$N$15</f>
        <v>8.551741068940224</v>
      </c>
      <c r="O50" s="772">
        <f>'1.4 INPP NB'!J50*'3.2 Factores de Ajuste NB'!$O$15</f>
        <v>3.0280034394445301</v>
      </c>
      <c r="P50" s="772">
        <f>'1.4 INPP NB'!K50*'3.2 Factores de Ajuste NB'!$P$15</f>
        <v>2.9077666612177282</v>
      </c>
      <c r="Q50" s="772">
        <f>'1.4 INPP NB'!L50*'3.2 Factores de Ajuste NB'!$Q$15</f>
        <v>11.726492851120698</v>
      </c>
      <c r="R50" s="772">
        <f>'1.4 INPP NB'!M50*'3.2 Factores de Ajuste NB'!$R$15</f>
        <v>4.7632679153419089</v>
      </c>
      <c r="S50" s="772">
        <f>'1.4 INPP NB'!N50*'3.2 Factores de Ajuste NB'!$S$15</f>
        <v>19.023255393143089</v>
      </c>
      <c r="T50" s="772">
        <f>'1.4 INPP NB'!O50*'3.2 Factores de Ajuste NB'!$T$15</f>
        <v>2.3786507448013179</v>
      </c>
      <c r="U50" s="773">
        <f>'1.4 INPP NB'!P50*'3.2 Factores de Ajuste NB'!$U$15</f>
        <v>20.262718636441981</v>
      </c>
      <c r="V50" s="115"/>
      <c r="W50" s="115"/>
      <c r="X50" s="115"/>
      <c r="Y50" s="115"/>
      <c r="Z50" s="115"/>
      <c r="AA50" s="115"/>
      <c r="AB50" s="115"/>
      <c r="AD50" s="148" t="s">
        <v>296</v>
      </c>
      <c r="AE50" s="148" t="s">
        <v>295</v>
      </c>
    </row>
    <row r="51" spans="2:31" x14ac:dyDescent="0.35">
      <c r="B51" s="787" t="s">
        <v>297</v>
      </c>
      <c r="C51" s="781">
        <v>2017</v>
      </c>
      <c r="D51" s="778">
        <v>9</v>
      </c>
      <c r="E51" s="773">
        <f t="shared" si="1"/>
        <v>91.247972301397652</v>
      </c>
      <c r="F51" s="141"/>
      <c r="G51" s="141"/>
      <c r="H51" s="770">
        <v>2017</v>
      </c>
      <c r="I51" s="771">
        <v>9</v>
      </c>
      <c r="J51" s="772">
        <f>'1.4 INPP NB'!E51*'3.2 Factores de Ajuste NB'!$J$15</f>
        <v>1.0892399669696282</v>
      </c>
      <c r="K51" s="772">
        <f>'1.4 INPP NB'!F51*'3.2 Factores de Ajuste NB'!$K$15</f>
        <v>10.053363284191807</v>
      </c>
      <c r="L51" s="772">
        <f>'1.4 INPP NB'!G51*'3.2 Factores de Ajuste NB'!$L$15</f>
        <v>3.0448420756727725</v>
      </c>
      <c r="M51" s="772">
        <f>'1.4 INPP NB'!H51*'3.2 Factores de Ajuste NB'!$M$15</f>
        <v>4.2521050112457601</v>
      </c>
      <c r="N51" s="772">
        <f>'1.4 INPP NB'!I51*'3.2 Factores de Ajuste NB'!$N$15</f>
        <v>8.6396176441189443</v>
      </c>
      <c r="O51" s="772">
        <f>'1.4 INPP NB'!J51*'3.2 Factores de Ajuste NB'!$O$15</f>
        <v>3.0373966252956239</v>
      </c>
      <c r="P51" s="772">
        <f>'1.4 INPP NB'!K51*'3.2 Factores de Ajuste NB'!$P$15</f>
        <v>2.9101927437909758</v>
      </c>
      <c r="Q51" s="772">
        <f>'1.4 INPP NB'!L51*'3.2 Factores de Ajuste NB'!$Q$15</f>
        <v>11.741143257297594</v>
      </c>
      <c r="R51" s="772">
        <f>'1.4 INPP NB'!M51*'3.2 Factores de Ajuste NB'!$R$15</f>
        <v>4.7744528446321679</v>
      </c>
      <c r="S51" s="772">
        <f>'1.4 INPP NB'!N51*'3.2 Factores de Ajuste NB'!$S$15</f>
        <v>19.011422512969176</v>
      </c>
      <c r="T51" s="772">
        <f>'1.4 INPP NB'!O51*'3.2 Factores de Ajuste NB'!$T$15</f>
        <v>2.3834473074379239</v>
      </c>
      <c r="U51" s="773">
        <f>'1.4 INPP NB'!P51*'3.2 Factores de Ajuste NB'!$U$15</f>
        <v>20.310749027775294</v>
      </c>
      <c r="V51" s="115"/>
      <c r="W51" s="115"/>
      <c r="X51" s="115"/>
      <c r="Y51" s="115"/>
      <c r="Z51" s="115"/>
      <c r="AA51" s="115"/>
      <c r="AB51" s="115"/>
      <c r="AD51" s="148" t="s">
        <v>298</v>
      </c>
      <c r="AE51" s="148" t="s">
        <v>297</v>
      </c>
    </row>
    <row r="52" spans="2:31" x14ac:dyDescent="0.35">
      <c r="B52" s="787" t="s">
        <v>299</v>
      </c>
      <c r="C52" s="781">
        <v>2017</v>
      </c>
      <c r="D52" s="778">
        <v>10</v>
      </c>
      <c r="E52" s="773">
        <f t="shared" si="1"/>
        <v>92.849803360665703</v>
      </c>
      <c r="F52" s="141"/>
      <c r="G52" s="141"/>
      <c r="H52" s="770">
        <v>2017</v>
      </c>
      <c r="I52" s="771">
        <v>10</v>
      </c>
      <c r="J52" s="772">
        <f>'1.4 INPP NB'!E52*'3.2 Factores de Ajuste NB'!$J$15</f>
        <v>1.094647091883588</v>
      </c>
      <c r="K52" s="772">
        <f>'1.4 INPP NB'!F52*'3.2 Factores de Ajuste NB'!$K$15</f>
        <v>10.292293190857777</v>
      </c>
      <c r="L52" s="772">
        <f>'1.4 INPP NB'!G52*'3.2 Factores de Ajuste NB'!$L$15</f>
        <v>3.0882113120228403</v>
      </c>
      <c r="M52" s="772">
        <f>'1.4 INPP NB'!H52*'3.2 Factores de Ajuste NB'!$M$15</f>
        <v>4.2384699905661902</v>
      </c>
      <c r="N52" s="772">
        <f>'1.4 INPP NB'!I52*'3.2 Factores de Ajuste NB'!$N$15</f>
        <v>8.8388480723930876</v>
      </c>
      <c r="O52" s="772">
        <f>'1.4 INPP NB'!J52*'3.2 Factores de Ajuste NB'!$O$15</f>
        <v>3.0745096399685479</v>
      </c>
      <c r="P52" s="772">
        <f>'1.4 INPP NB'!K52*'3.2 Factores de Ajuste NB'!$P$15</f>
        <v>2.9769796816169602</v>
      </c>
      <c r="Q52" s="772">
        <f>'1.4 INPP NB'!L52*'3.2 Factores de Ajuste NB'!$Q$15</f>
        <v>12.124184117912622</v>
      </c>
      <c r="R52" s="772">
        <f>'1.4 INPP NB'!M52*'3.2 Factores de Ajuste NB'!$R$15</f>
        <v>4.9122107702023703</v>
      </c>
      <c r="S52" s="772">
        <f>'1.4 INPP NB'!N52*'3.2 Factores de Ajuste NB'!$S$15</f>
        <v>19.416183864611195</v>
      </c>
      <c r="T52" s="772">
        <f>'1.4 INPP NB'!O52*'3.2 Factores de Ajuste NB'!$T$15</f>
        <v>2.422199953911452</v>
      </c>
      <c r="U52" s="773">
        <f>'1.4 INPP NB'!P52*'3.2 Factores de Ajuste NB'!$U$15</f>
        <v>20.371065674719091</v>
      </c>
      <c r="V52" s="115"/>
      <c r="W52" s="115"/>
      <c r="X52" s="115"/>
      <c r="Y52" s="115"/>
      <c r="Z52" s="115"/>
      <c r="AA52" s="115"/>
      <c r="AB52" s="115"/>
      <c r="AD52" s="148" t="s">
        <v>300</v>
      </c>
      <c r="AE52" s="148" t="s">
        <v>299</v>
      </c>
    </row>
    <row r="53" spans="2:31" x14ac:dyDescent="0.35">
      <c r="B53" s="787" t="s">
        <v>301</v>
      </c>
      <c r="C53" s="781">
        <v>2017</v>
      </c>
      <c r="D53" s="778">
        <v>11</v>
      </c>
      <c r="E53" s="773">
        <f t="shared" si="1"/>
        <v>93.78914865214179</v>
      </c>
      <c r="F53" s="141"/>
      <c r="G53" s="141"/>
      <c r="H53" s="770">
        <v>2017</v>
      </c>
      <c r="I53" s="771">
        <v>11</v>
      </c>
      <c r="J53" s="772">
        <f>'1.4 INPP NB'!E53*'3.2 Factores de Ajuste NB'!$J$15</f>
        <v>1.1133463262673839</v>
      </c>
      <c r="K53" s="772">
        <f>'1.4 INPP NB'!F53*'3.2 Factores de Ajuste NB'!$K$15</f>
        <v>10.642235921140767</v>
      </c>
      <c r="L53" s="772">
        <f>'1.4 INPP NB'!G53*'3.2 Factores de Ajuste NB'!$L$15</f>
        <v>3.1117757415100105</v>
      </c>
      <c r="M53" s="772">
        <f>'1.4 INPP NB'!H53*'3.2 Factores de Ajuste NB'!$M$15</f>
        <v>4.2340830036782853</v>
      </c>
      <c r="N53" s="772">
        <f>'1.4 INPP NB'!I53*'3.2 Factores de Ajuste NB'!$N$15</f>
        <v>8.9354201953092485</v>
      </c>
      <c r="O53" s="772">
        <f>'1.4 INPP NB'!J53*'3.2 Factores de Ajuste NB'!$O$15</f>
        <v>3.0873266574073424</v>
      </c>
      <c r="P53" s="772">
        <f>'1.4 INPP NB'!K53*'3.2 Factores de Ajuste NB'!$P$15</f>
        <v>3.0122251752883522</v>
      </c>
      <c r="Q53" s="772">
        <f>'1.4 INPP NB'!L53*'3.2 Factores de Ajuste NB'!$Q$15</f>
        <v>12.226287938845553</v>
      </c>
      <c r="R53" s="772">
        <f>'1.4 INPP NB'!M53*'3.2 Factores de Ajuste NB'!$R$15</f>
        <v>4.9429344063262297</v>
      </c>
      <c r="S53" s="772">
        <f>'1.4 INPP NB'!N53*'3.2 Factores de Ajuste NB'!$S$15</f>
        <v>19.646629094877994</v>
      </c>
      <c r="T53" s="772">
        <f>'1.4 INPP NB'!O53*'3.2 Factores de Ajuste NB'!$T$15</f>
        <v>2.435938256716744</v>
      </c>
      <c r="U53" s="773">
        <f>'1.4 INPP NB'!P53*'3.2 Factores de Ajuste NB'!$U$15</f>
        <v>20.400945934773894</v>
      </c>
      <c r="V53" s="115"/>
      <c r="W53" s="115"/>
      <c r="X53" s="115"/>
      <c r="Y53" s="115"/>
      <c r="Z53" s="115"/>
      <c r="AA53" s="115"/>
      <c r="AB53" s="115"/>
      <c r="AD53" s="148" t="s">
        <v>302</v>
      </c>
      <c r="AE53" s="148" t="s">
        <v>301</v>
      </c>
    </row>
    <row r="54" spans="2:31" x14ac:dyDescent="0.35">
      <c r="B54" s="787" t="s">
        <v>303</v>
      </c>
      <c r="C54" s="781">
        <v>2017</v>
      </c>
      <c r="D54" s="778">
        <v>12</v>
      </c>
      <c r="E54" s="773">
        <f t="shared" si="1"/>
        <v>93.906498198241565</v>
      </c>
      <c r="F54" s="141"/>
      <c r="G54" s="141"/>
      <c r="H54" s="770">
        <v>2017</v>
      </c>
      <c r="I54" s="771">
        <v>12</v>
      </c>
      <c r="J54" s="772">
        <f>'1.4 INPP NB'!E54*'3.2 Factores de Ajuste NB'!$J$15</f>
        <v>1.112848036570488</v>
      </c>
      <c r="K54" s="772">
        <f>'1.4 INPP NB'!F54*'3.2 Factores de Ajuste NB'!$K$15</f>
        <v>10.706105251066177</v>
      </c>
      <c r="L54" s="772">
        <f>'1.4 INPP NB'!G54*'3.2 Factores de Ajuste NB'!$L$15</f>
        <v>3.1203654898384903</v>
      </c>
      <c r="M54" s="772">
        <f>'1.4 INPP NB'!H54*'3.2 Factores de Ajuste NB'!$M$15</f>
        <v>4.2203034470352145</v>
      </c>
      <c r="N54" s="772">
        <f>'1.4 INPP NB'!I54*'3.2 Factores de Ajuste NB'!$N$15</f>
        <v>8.9093857224570243</v>
      </c>
      <c r="O54" s="772">
        <f>'1.4 INPP NB'!J54*'3.2 Factores de Ajuste NB'!$O$15</f>
        <v>3.10905028337169</v>
      </c>
      <c r="P54" s="772">
        <f>'1.4 INPP NB'!K54*'3.2 Factores de Ajuste NB'!$P$15</f>
        <v>3.0186695755904323</v>
      </c>
      <c r="Q54" s="772">
        <f>'1.4 INPP NB'!L54*'3.2 Factores de Ajuste NB'!$Q$15</f>
        <v>12.241847169896653</v>
      </c>
      <c r="R54" s="772">
        <f>'1.4 INPP NB'!M54*'3.2 Factores de Ajuste NB'!$R$15</f>
        <v>4.9473602644105004</v>
      </c>
      <c r="S54" s="772">
        <f>'1.4 INPP NB'!N54*'3.2 Factores de Ajuste NB'!$S$15</f>
        <v>19.680053668636582</v>
      </c>
      <c r="T54" s="772">
        <f>'1.4 INPP NB'!O54*'3.2 Factores de Ajuste NB'!$T$15</f>
        <v>2.443152295755314</v>
      </c>
      <c r="U54" s="773">
        <f>'1.4 INPP NB'!P54*'3.2 Factores de Ajuste NB'!$U$15</f>
        <v>20.397356993613023</v>
      </c>
      <c r="V54" s="115"/>
      <c r="W54" s="115"/>
      <c r="X54" s="115"/>
      <c r="Y54" s="115"/>
      <c r="Z54" s="115"/>
      <c r="AA54" s="115"/>
      <c r="AB54" s="115"/>
      <c r="AD54" s="148" t="s">
        <v>304</v>
      </c>
      <c r="AE54" s="148" t="s">
        <v>303</v>
      </c>
    </row>
    <row r="55" spans="2:31" x14ac:dyDescent="0.35">
      <c r="B55" s="787" t="s">
        <v>305</v>
      </c>
      <c r="C55" s="781">
        <v>2018</v>
      </c>
      <c r="D55" s="778">
        <v>1</v>
      </c>
      <c r="E55" s="773">
        <f t="shared" si="1"/>
        <v>95.245231419867451</v>
      </c>
      <c r="F55" s="141"/>
      <c r="G55" s="141"/>
      <c r="H55" s="770">
        <v>2018</v>
      </c>
      <c r="I55" s="771">
        <v>1</v>
      </c>
      <c r="J55" s="772">
        <f>'1.4 INPP NB'!E55*'3.2 Factores de Ajuste NB'!$J$15</f>
        <v>1.11660109844712</v>
      </c>
      <c r="K55" s="772">
        <f>'1.4 INPP NB'!F55*'3.2 Factores de Ajuste NB'!$K$15</f>
        <v>10.93871607844792</v>
      </c>
      <c r="L55" s="772">
        <f>'1.4 INPP NB'!G55*'3.2 Factores de Ajuste NB'!$L$15</f>
        <v>3.1538672405403423</v>
      </c>
      <c r="M55" s="772">
        <f>'1.4 INPP NB'!H55*'3.2 Factores de Ajuste NB'!$M$15</f>
        <v>4.2825249011135256</v>
      </c>
      <c r="N55" s="772">
        <f>'1.4 INPP NB'!I55*'3.2 Factores de Ajuste NB'!$N$15</f>
        <v>9.2103223267552323</v>
      </c>
      <c r="O55" s="772">
        <f>'1.4 INPP NB'!J55*'3.2 Factores de Ajuste NB'!$O$15</f>
        <v>3.1383554933250943</v>
      </c>
      <c r="P55" s="772">
        <f>'1.4 INPP NB'!K55*'3.2 Factores de Ajuste NB'!$P$15</f>
        <v>3.0390834849952961</v>
      </c>
      <c r="Q55" s="772">
        <f>'1.4 INPP NB'!L55*'3.2 Factores de Ajuste NB'!$Q$15</f>
        <v>12.245353860045979</v>
      </c>
      <c r="R55" s="772">
        <f>'1.4 INPP NB'!M55*'3.2 Factores de Ajuste NB'!$R$15</f>
        <v>4.9769573947394532</v>
      </c>
      <c r="S55" s="772">
        <f>'1.4 INPP NB'!N55*'3.2 Factores de Ajuste NB'!$S$15</f>
        <v>19.840904286828625</v>
      </c>
      <c r="T55" s="772">
        <f>'1.4 INPP NB'!O55*'3.2 Factores de Ajuste NB'!$T$15</f>
        <v>2.4518351723688676</v>
      </c>
      <c r="U55" s="773">
        <f>'1.4 INPP NB'!P55*'3.2 Factores de Ajuste NB'!$U$15</f>
        <v>20.850710082260001</v>
      </c>
      <c r="V55" s="115"/>
      <c r="W55" s="115"/>
      <c r="X55" s="115"/>
      <c r="Y55" s="115"/>
      <c r="Z55" s="115"/>
      <c r="AA55" s="115"/>
      <c r="AB55" s="115"/>
      <c r="AD55" s="148" t="s">
        <v>306</v>
      </c>
      <c r="AE55" s="148" t="s">
        <v>305</v>
      </c>
    </row>
    <row r="56" spans="2:31" x14ac:dyDescent="0.35">
      <c r="B56" s="787" t="s">
        <v>307</v>
      </c>
      <c r="C56" s="781">
        <v>2018</v>
      </c>
      <c r="D56" s="778">
        <v>2</v>
      </c>
      <c r="E56" s="773">
        <f t="shared" si="1"/>
        <v>95.293144345598563</v>
      </c>
      <c r="F56" s="141"/>
      <c r="G56" s="141"/>
      <c r="H56" s="770">
        <v>2018</v>
      </c>
      <c r="I56" s="771">
        <v>2</v>
      </c>
      <c r="J56" s="772">
        <f>'1.4 INPP NB'!E56*'3.2 Factores de Ajuste NB'!$J$15</f>
        <v>1.124994439490868</v>
      </c>
      <c r="K56" s="772">
        <f>'1.4 INPP NB'!F56*'3.2 Factores de Ajuste NB'!$K$15</f>
        <v>11.049701961693472</v>
      </c>
      <c r="L56" s="772">
        <f>'1.4 INPP NB'!G56*'3.2 Factores de Ajuste NB'!$L$15</f>
        <v>3.1740482748419421</v>
      </c>
      <c r="M56" s="772">
        <f>'1.4 INPP NB'!H56*'3.2 Factores de Ajuste NB'!$M$15</f>
        <v>4.30394955229107</v>
      </c>
      <c r="N56" s="772">
        <f>'1.4 INPP NB'!I56*'3.2 Factores de Ajuste NB'!$N$15</f>
        <v>9.2306100399362876</v>
      </c>
      <c r="O56" s="772">
        <f>'1.4 INPP NB'!J56*'3.2 Factores de Ajuste NB'!$O$15</f>
        <v>3.1518615421912664</v>
      </c>
      <c r="P56" s="772">
        <f>'1.4 INPP NB'!K56*'3.2 Factores de Ajuste NB'!$P$15</f>
        <v>3.0276388691240643</v>
      </c>
      <c r="Q56" s="772">
        <f>'1.4 INPP NB'!L56*'3.2 Factores de Ajuste NB'!$Q$15</f>
        <v>12.075788022966863</v>
      </c>
      <c r="R56" s="772">
        <f>'1.4 INPP NB'!M56*'3.2 Factores de Ajuste NB'!$R$15</f>
        <v>4.9580906410788153</v>
      </c>
      <c r="S56" s="772">
        <f>'1.4 INPP NB'!N56*'3.2 Factores de Ajuste NB'!$S$15</f>
        <v>19.665270077168877</v>
      </c>
      <c r="T56" s="772">
        <f>'1.4 INPP NB'!O56*'3.2 Factores de Ajuste NB'!$T$15</f>
        <v>2.4397900478611918</v>
      </c>
      <c r="U56" s="773">
        <f>'1.4 INPP NB'!P56*'3.2 Factores de Ajuste NB'!$U$15</f>
        <v>21.091400876953848</v>
      </c>
      <c r="V56" s="115"/>
      <c r="W56" s="115"/>
      <c r="X56" s="115"/>
      <c r="Y56" s="115"/>
      <c r="Z56" s="115"/>
      <c r="AA56" s="115"/>
      <c r="AB56" s="115"/>
      <c r="AD56" s="148" t="s">
        <v>308</v>
      </c>
      <c r="AE56" s="148" t="s">
        <v>307</v>
      </c>
    </row>
    <row r="57" spans="2:31" x14ac:dyDescent="0.35">
      <c r="B57" s="787" t="s">
        <v>309</v>
      </c>
      <c r="C57" s="781">
        <v>2018</v>
      </c>
      <c r="D57" s="778">
        <v>3</v>
      </c>
      <c r="E57" s="773">
        <f t="shared" si="1"/>
        <v>95.610266419394847</v>
      </c>
      <c r="F57" s="141"/>
      <c r="G57" s="141"/>
      <c r="H57" s="770">
        <v>2018</v>
      </c>
      <c r="I57" s="771">
        <v>3</v>
      </c>
      <c r="J57" s="772">
        <f>'1.4 INPP NB'!E57*'3.2 Factores de Ajuste NB'!$J$15</f>
        <v>1.1369311961145721</v>
      </c>
      <c r="K57" s="772">
        <f>'1.4 INPP NB'!F57*'3.2 Factores de Ajuste NB'!$K$15</f>
        <v>10.97271868798056</v>
      </c>
      <c r="L57" s="772">
        <f>'1.4 INPP NB'!G57*'3.2 Factores de Ajuste NB'!$L$15</f>
        <v>3.179841972033866</v>
      </c>
      <c r="M57" s="772">
        <f>'1.4 INPP NB'!H57*'3.2 Factores de Ajuste NB'!$M$15</f>
        <v>4.3186201862871147</v>
      </c>
      <c r="N57" s="772">
        <f>'1.4 INPP NB'!I57*'3.2 Factores de Ajuste NB'!$N$15</f>
        <v>9.2824914832454404</v>
      </c>
      <c r="O57" s="772">
        <f>'1.4 INPP NB'!J57*'3.2 Factores de Ajuste NB'!$O$15</f>
        <v>3.1690491725821039</v>
      </c>
      <c r="P57" s="772">
        <f>'1.4 INPP NB'!K57*'3.2 Factores de Ajuste NB'!$P$15</f>
        <v>3.0411975274554881</v>
      </c>
      <c r="Q57" s="772">
        <f>'1.4 INPP NB'!L57*'3.2 Factores de Ajuste NB'!$Q$15</f>
        <v>12.11759447563602</v>
      </c>
      <c r="R57" s="772">
        <f>'1.4 INPP NB'!M57*'3.2 Factores de Ajuste NB'!$R$15</f>
        <v>4.9650507672502986</v>
      </c>
      <c r="S57" s="772">
        <f>'1.4 INPP NB'!N57*'3.2 Factores de Ajuste NB'!$S$15</f>
        <v>19.70341611643002</v>
      </c>
      <c r="T57" s="772">
        <f>'1.4 INPP NB'!O57*'3.2 Factores de Ajuste NB'!$T$15</f>
        <v>2.4499130825164839</v>
      </c>
      <c r="U57" s="773">
        <f>'1.4 INPP NB'!P57*'3.2 Factores de Ajuste NB'!$U$15</f>
        <v>21.273441751862876</v>
      </c>
      <c r="V57" s="115"/>
      <c r="W57" s="115"/>
      <c r="X57" s="115"/>
      <c r="Y57" s="115"/>
      <c r="Z57" s="115"/>
      <c r="AA57" s="115"/>
      <c r="AB57" s="115"/>
      <c r="AD57" s="148" t="s">
        <v>310</v>
      </c>
      <c r="AE57" s="148" t="s">
        <v>309</v>
      </c>
    </row>
    <row r="58" spans="2:31" x14ac:dyDescent="0.35">
      <c r="B58" s="787" t="s">
        <v>311</v>
      </c>
      <c r="C58" s="781">
        <v>2018</v>
      </c>
      <c r="D58" s="778">
        <v>4</v>
      </c>
      <c r="E58" s="773">
        <f t="shared" si="1"/>
        <v>95.566211916590447</v>
      </c>
      <c r="F58" s="141"/>
      <c r="G58" s="141"/>
      <c r="H58" s="770">
        <v>2018</v>
      </c>
      <c r="I58" s="771">
        <v>4</v>
      </c>
      <c r="J58" s="772">
        <f>'1.4 INPP NB'!E58*'3.2 Factores de Ajuste NB'!$J$15</f>
        <v>1.1460087399115919</v>
      </c>
      <c r="K58" s="772">
        <f>'1.4 INPP NB'!F58*'3.2 Factores de Ajuste NB'!$K$15</f>
        <v>10.841313307554351</v>
      </c>
      <c r="L58" s="772">
        <f>'1.4 INPP NB'!G58*'3.2 Factores de Ajuste NB'!$L$15</f>
        <v>3.1758871691846604</v>
      </c>
      <c r="M58" s="772">
        <f>'1.4 INPP NB'!H58*'3.2 Factores de Ajuste NB'!$M$15</f>
        <v>4.3311037537941743</v>
      </c>
      <c r="N58" s="772">
        <f>'1.4 INPP NB'!I58*'3.2 Factores de Ajuste NB'!$N$15</f>
        <v>9.3521322770968318</v>
      </c>
      <c r="O58" s="772">
        <f>'1.4 INPP NB'!J58*'3.2 Factores de Ajuste NB'!$O$15</f>
        <v>3.18343098390825</v>
      </c>
      <c r="P58" s="772">
        <f>'1.4 INPP NB'!K58*'3.2 Factores de Ajuste NB'!$P$15</f>
        <v>3.0224015213329598</v>
      </c>
      <c r="Q58" s="772">
        <f>'1.4 INPP NB'!L58*'3.2 Factores de Ajuste NB'!$Q$15</f>
        <v>11.989693012226958</v>
      </c>
      <c r="R58" s="772">
        <f>'1.4 INPP NB'!M58*'3.2 Factores de Ajuste NB'!$R$15</f>
        <v>4.9375257741083658</v>
      </c>
      <c r="S58" s="772">
        <f>'1.4 INPP NB'!N58*'3.2 Factores de Ajuste NB'!$S$15</f>
        <v>19.591200077991022</v>
      </c>
      <c r="T58" s="772">
        <f>'1.4 INPP NB'!O58*'3.2 Factores de Ajuste NB'!$T$15</f>
        <v>2.4389268738870622</v>
      </c>
      <c r="U58" s="773">
        <f>'1.4 INPP NB'!P58*'3.2 Factores de Ajuste NB'!$U$15</f>
        <v>21.556588425594235</v>
      </c>
      <c r="V58" s="115"/>
      <c r="W58" s="115"/>
      <c r="X58" s="115"/>
      <c r="Y58" s="115"/>
      <c r="Z58" s="115"/>
      <c r="AA58" s="115"/>
      <c r="AB58" s="115"/>
      <c r="AD58" s="148" t="s">
        <v>312</v>
      </c>
      <c r="AE58" s="148" t="s">
        <v>311</v>
      </c>
    </row>
    <row r="59" spans="2:31" x14ac:dyDescent="0.35">
      <c r="B59" s="787" t="s">
        <v>313</v>
      </c>
      <c r="C59" s="781">
        <v>2018</v>
      </c>
      <c r="D59" s="778">
        <v>5</v>
      </c>
      <c r="E59" s="773">
        <f t="shared" si="1"/>
        <v>97.654161993915608</v>
      </c>
      <c r="F59" s="141"/>
      <c r="G59" s="141"/>
      <c r="H59" s="770">
        <v>2018</v>
      </c>
      <c r="I59" s="771">
        <v>5</v>
      </c>
      <c r="J59" s="772">
        <f>'1.4 INPP NB'!E59*'3.2 Factores de Ajuste NB'!$J$15</f>
        <v>1.147061251230288</v>
      </c>
      <c r="K59" s="772">
        <f>'1.4 INPP NB'!F59*'3.2 Factores de Ajuste NB'!$K$15</f>
        <v>10.986316471468577</v>
      </c>
      <c r="L59" s="772">
        <f>'1.4 INPP NB'!G59*'3.2 Factores de Ajuste NB'!$L$15</f>
        <v>3.2139159971564242</v>
      </c>
      <c r="M59" s="772">
        <f>'1.4 INPP NB'!H59*'3.2 Factores de Ajuste NB'!$M$15</f>
        <v>4.3697986638101547</v>
      </c>
      <c r="N59" s="772">
        <f>'1.4 INPP NB'!I59*'3.2 Factores de Ajuste NB'!$N$15</f>
        <v>9.8117681795044795</v>
      </c>
      <c r="O59" s="772">
        <f>'1.4 INPP NB'!J59*'3.2 Factores de Ajuste NB'!$O$15</f>
        <v>3.2413623179326323</v>
      </c>
      <c r="P59" s="772">
        <f>'1.4 INPP NB'!K59*'3.2 Factores de Ajuste NB'!$P$15</f>
        <v>3.11019867330864</v>
      </c>
      <c r="Q59" s="772">
        <f>'1.4 INPP NB'!L59*'3.2 Factores de Ajuste NB'!$Q$15</f>
        <v>12.367817453706373</v>
      </c>
      <c r="R59" s="772">
        <f>'1.4 INPP NB'!M59*'3.2 Factores de Ajuste NB'!$R$15</f>
        <v>5.0359141128789826</v>
      </c>
      <c r="S59" s="772">
        <f>'1.4 INPP NB'!N59*'3.2 Factores de Ajuste NB'!$S$15</f>
        <v>20.073233567733393</v>
      </c>
      <c r="T59" s="772">
        <f>'1.4 INPP NB'!O59*'3.2 Factores de Ajuste NB'!$T$15</f>
        <v>2.4944544953357117</v>
      </c>
      <c r="U59" s="773">
        <f>'1.4 INPP NB'!P59*'3.2 Factores de Ajuste NB'!$U$15</f>
        <v>21.802320809849949</v>
      </c>
      <c r="V59" s="115"/>
      <c r="W59" s="115"/>
      <c r="X59" s="115"/>
      <c r="Y59" s="115"/>
      <c r="Z59" s="115"/>
      <c r="AA59" s="115"/>
      <c r="AB59" s="115"/>
      <c r="AD59" s="148" t="s">
        <v>314</v>
      </c>
      <c r="AE59" s="148" t="s">
        <v>313</v>
      </c>
    </row>
    <row r="60" spans="2:31" x14ac:dyDescent="0.35">
      <c r="B60" s="787" t="s">
        <v>315</v>
      </c>
      <c r="C60" s="781">
        <v>2018</v>
      </c>
      <c r="D60" s="778">
        <v>6</v>
      </c>
      <c r="E60" s="773">
        <f t="shared" si="1"/>
        <v>99.654703691786665</v>
      </c>
      <c r="F60" s="141"/>
      <c r="G60" s="141"/>
      <c r="H60" s="770">
        <v>2018</v>
      </c>
      <c r="I60" s="771">
        <v>6</v>
      </c>
      <c r="J60" s="772">
        <f>'1.4 INPP NB'!E60*'3.2 Factores de Ajuste NB'!$J$15</f>
        <v>1.145134228008432</v>
      </c>
      <c r="K60" s="772">
        <f>'1.4 INPP NB'!F60*'3.2 Factores de Ajuste NB'!$K$15</f>
        <v>11.156912480443296</v>
      </c>
      <c r="L60" s="772">
        <f>'1.4 INPP NB'!G60*'3.2 Factores de Ajuste NB'!$L$15</f>
        <v>3.2367954884445278</v>
      </c>
      <c r="M60" s="772">
        <f>'1.4 INPP NB'!H60*'3.2 Factores de Ajuste NB'!$M$15</f>
        <v>4.38739175125251</v>
      </c>
      <c r="N60" s="772">
        <f>'1.4 INPP NB'!I60*'3.2 Factores de Ajuste NB'!$N$15</f>
        <v>10.251245480674656</v>
      </c>
      <c r="O60" s="772">
        <f>'1.4 INPP NB'!J60*'3.2 Factores de Ajuste NB'!$O$15</f>
        <v>3.3053623953046145</v>
      </c>
      <c r="P60" s="772">
        <f>'1.4 INPP NB'!K60*'3.2 Factores de Ajuste NB'!$P$15</f>
        <v>3.20780537968544</v>
      </c>
      <c r="Q60" s="772">
        <f>'1.4 INPP NB'!L60*'3.2 Factores de Ajuste NB'!$Q$15</f>
        <v>12.761370910854973</v>
      </c>
      <c r="R60" s="772">
        <f>'1.4 INPP NB'!M60*'3.2 Factores de Ajuste NB'!$R$15</f>
        <v>5.1394697114725734</v>
      </c>
      <c r="S60" s="772">
        <f>'1.4 INPP NB'!N60*'3.2 Factores de Ajuste NB'!$S$15</f>
        <v>20.461281322817651</v>
      </c>
      <c r="T60" s="772">
        <f>'1.4 INPP NB'!O60*'3.2 Factores de Ajuste NB'!$T$15</f>
        <v>2.5265994308181119</v>
      </c>
      <c r="U60" s="773">
        <f>'1.4 INPP NB'!P60*'3.2 Factores de Ajuste NB'!$U$15</f>
        <v>22.075335112009881</v>
      </c>
      <c r="V60" s="115"/>
      <c r="W60" s="115"/>
      <c r="X60" s="115"/>
      <c r="Y60" s="115"/>
      <c r="Z60" s="115"/>
      <c r="AA60" s="115"/>
      <c r="AB60" s="115"/>
      <c r="AD60" s="148" t="s">
        <v>316</v>
      </c>
      <c r="AE60" s="148" t="s">
        <v>315</v>
      </c>
    </row>
    <row r="61" spans="2:31" x14ac:dyDescent="0.35">
      <c r="B61" s="787" t="s">
        <v>317</v>
      </c>
      <c r="C61" s="781">
        <v>2018</v>
      </c>
      <c r="D61" s="778">
        <v>7</v>
      </c>
      <c r="E61" s="773">
        <f t="shared" si="1"/>
        <v>98.402876694827157</v>
      </c>
      <c r="F61" s="141"/>
      <c r="G61" s="141"/>
      <c r="H61" s="770">
        <v>2018</v>
      </c>
      <c r="I61" s="771">
        <v>7</v>
      </c>
      <c r="J61" s="772">
        <f>'1.4 INPP NB'!E61*'3.2 Factores de Ajuste NB'!$J$15</f>
        <v>1.1477446239039959</v>
      </c>
      <c r="K61" s="772">
        <f>'1.4 INPP NB'!F61*'3.2 Factores de Ajuste NB'!$K$15</f>
        <v>11.039174038176927</v>
      </c>
      <c r="L61" s="772">
        <f>'1.4 INPP NB'!G61*'3.2 Factores de Ajuste NB'!$L$15</f>
        <v>3.2203883312844042</v>
      </c>
      <c r="M61" s="772">
        <f>'1.4 INPP NB'!H61*'3.2 Factores de Ajuste NB'!$M$15</f>
        <v>4.3931057671771647</v>
      </c>
      <c r="N61" s="772">
        <f>'1.4 INPP NB'!I61*'3.2 Factores de Ajuste NB'!$N$15</f>
        <v>10.00823433810192</v>
      </c>
      <c r="O61" s="772">
        <f>'1.4 INPP NB'!J61*'3.2 Factores de Ajuste NB'!$O$15</f>
        <v>3.2825471525587822</v>
      </c>
      <c r="P61" s="772">
        <f>'1.4 INPP NB'!K61*'3.2 Factores de Ajuste NB'!$P$15</f>
        <v>3.1354549173695361</v>
      </c>
      <c r="Q61" s="772">
        <f>'1.4 INPP NB'!L61*'3.2 Factores de Ajuste NB'!$Q$15</f>
        <v>12.36954915624708</v>
      </c>
      <c r="R61" s="772">
        <f>'1.4 INPP NB'!M61*'3.2 Factores de Ajuste NB'!$R$15</f>
        <v>5.0501558450296464</v>
      </c>
      <c r="S61" s="772">
        <f>'1.4 INPP NB'!N61*'3.2 Factores de Ajuste NB'!$S$15</f>
        <v>20.00851421483604</v>
      </c>
      <c r="T61" s="772">
        <f>'1.4 INPP NB'!O61*'3.2 Factores de Ajuste NB'!$T$15</f>
        <v>2.4952788819849538</v>
      </c>
      <c r="U61" s="773">
        <f>'1.4 INPP NB'!P61*'3.2 Factores de Ajuste NB'!$U$15</f>
        <v>22.252729428156695</v>
      </c>
      <c r="V61" s="115"/>
      <c r="W61" s="115"/>
      <c r="X61" s="115"/>
      <c r="Y61" s="115"/>
      <c r="Z61" s="115"/>
      <c r="AA61" s="115"/>
      <c r="AB61" s="115"/>
      <c r="AD61" s="148" t="s">
        <v>318</v>
      </c>
      <c r="AE61" s="148" t="s">
        <v>317</v>
      </c>
    </row>
    <row r="62" spans="2:31" x14ac:dyDescent="0.35">
      <c r="B62" s="787" t="s">
        <v>319</v>
      </c>
      <c r="C62" s="781">
        <v>2018</v>
      </c>
      <c r="D62" s="778">
        <v>8</v>
      </c>
      <c r="E62" s="773">
        <f t="shared" si="1"/>
        <v>97.882582070172788</v>
      </c>
      <c r="F62" s="141"/>
      <c r="G62" s="141"/>
      <c r="H62" s="770">
        <v>2018</v>
      </c>
      <c r="I62" s="771">
        <v>8</v>
      </c>
      <c r="J62" s="772">
        <f>'1.4 INPP NB'!E62*'3.2 Factores de Ajuste NB'!$J$15</f>
        <v>1.1480615017817282</v>
      </c>
      <c r="K62" s="772">
        <f>'1.4 INPP NB'!F62*'3.2 Factores de Ajuste NB'!$K$15</f>
        <v>10.94185073398984</v>
      </c>
      <c r="L62" s="772">
        <f>'1.4 INPP NB'!G62*'3.2 Factores de Ajuste NB'!$L$15</f>
        <v>3.1831841370171983</v>
      </c>
      <c r="M62" s="772">
        <f>'1.4 INPP NB'!H62*'3.2 Factores de Ajuste NB'!$M$15</f>
        <v>4.3820744168456098</v>
      </c>
      <c r="N62" s="772">
        <f>'1.4 INPP NB'!I62*'3.2 Factores de Ajuste NB'!$N$15</f>
        <v>9.7839648768360963</v>
      </c>
      <c r="O62" s="772">
        <f>'1.4 INPP NB'!J62*'3.2 Factores de Ajuste NB'!$O$15</f>
        <v>3.2842074125421701</v>
      </c>
      <c r="P62" s="772">
        <f>'1.4 INPP NB'!K62*'3.2 Factores de Ajuste NB'!$P$15</f>
        <v>3.119114838891424</v>
      </c>
      <c r="Q62" s="772">
        <f>'1.4 INPP NB'!L62*'3.2 Factores de Ajuste NB'!$Q$15</f>
        <v>12.270863424343608</v>
      </c>
      <c r="R62" s="772">
        <f>'1.4 INPP NB'!M62*'3.2 Factores de Ajuste NB'!$R$15</f>
        <v>5.0698700939001586</v>
      </c>
      <c r="S62" s="772">
        <f>'1.4 INPP NB'!N62*'3.2 Factores de Ajuste NB'!$S$15</f>
        <v>19.892693531553178</v>
      </c>
      <c r="T62" s="772">
        <f>'1.4 INPP NB'!O62*'3.2 Factores de Ajuste NB'!$T$15</f>
        <v>2.4839798226089078</v>
      </c>
      <c r="U62" s="773">
        <f>'1.4 INPP NB'!P62*'3.2 Factores de Ajuste NB'!$U$15</f>
        <v>22.322717279862875</v>
      </c>
      <c r="V62" s="115"/>
      <c r="W62" s="115"/>
      <c r="X62" s="115"/>
      <c r="Y62" s="115"/>
      <c r="Z62" s="115"/>
      <c r="AA62" s="115"/>
      <c r="AB62" s="115"/>
      <c r="AD62" s="148" t="s">
        <v>320</v>
      </c>
      <c r="AE62" s="148" t="s">
        <v>319</v>
      </c>
    </row>
    <row r="63" spans="2:31" x14ac:dyDescent="0.35">
      <c r="B63" s="787" t="s">
        <v>321</v>
      </c>
      <c r="C63" s="781">
        <v>2018</v>
      </c>
      <c r="D63" s="778">
        <v>9</v>
      </c>
      <c r="E63" s="773">
        <f t="shared" si="1"/>
        <v>98.23536304299256</v>
      </c>
      <c r="F63" s="141"/>
      <c r="G63" s="141"/>
      <c r="H63" s="770">
        <v>2018</v>
      </c>
      <c r="I63" s="771">
        <v>9</v>
      </c>
      <c r="J63" s="772">
        <f>'1.4 INPP NB'!E63*'3.2 Factores de Ajuste NB'!$J$15</f>
        <v>1.154049564179952</v>
      </c>
      <c r="K63" s="772">
        <f>'1.4 INPP NB'!F63*'3.2 Factores de Ajuste NB'!$K$15</f>
        <v>11.009114420136225</v>
      </c>
      <c r="L63" s="772">
        <f>'1.4 INPP NB'!G63*'3.2 Factores de Ajuste NB'!$L$15</f>
        <v>3.223838602767628</v>
      </c>
      <c r="M63" s="772">
        <f>'1.4 INPP NB'!H63*'3.2 Factores de Ajuste NB'!$M$15</f>
        <v>4.385354522304735</v>
      </c>
      <c r="N63" s="772">
        <f>'1.4 INPP NB'!I63*'3.2 Factores de Ajuste NB'!$N$15</f>
        <v>9.611044255772736</v>
      </c>
      <c r="O63" s="772">
        <f>'1.4 INPP NB'!J63*'3.2 Factores de Ajuste NB'!$O$15</f>
        <v>3.2837329358521266</v>
      </c>
      <c r="P63" s="772">
        <f>'1.4 INPP NB'!K63*'3.2 Factores de Ajuste NB'!$P$15</f>
        <v>3.1451828105788802</v>
      </c>
      <c r="Q63" s="772">
        <f>'1.4 INPP NB'!L63*'3.2 Factores de Ajuste NB'!$Q$15</f>
        <v>12.363092790971075</v>
      </c>
      <c r="R63" s="772">
        <f>'1.4 INPP NB'!M63*'3.2 Factores de Ajuste NB'!$R$15</f>
        <v>5.11817577409672</v>
      </c>
      <c r="S63" s="772">
        <f>'1.4 INPP NB'!N63*'3.2 Factores de Ajuste NB'!$S$15</f>
        <v>20.002602379420559</v>
      </c>
      <c r="T63" s="772">
        <f>'1.4 INPP NB'!O63*'3.2 Factores de Ajuste NB'!$T$15</f>
        <v>2.500701840784108</v>
      </c>
      <c r="U63" s="773">
        <f>'1.4 INPP NB'!P63*'3.2 Factores de Ajuste NB'!$U$15</f>
        <v>22.438473146127826</v>
      </c>
      <c r="V63" s="115"/>
      <c r="W63" s="115"/>
      <c r="X63" s="115"/>
      <c r="Y63" s="115"/>
      <c r="Z63" s="115"/>
      <c r="AA63" s="115"/>
      <c r="AB63" s="115"/>
      <c r="AD63" s="148" t="s">
        <v>322</v>
      </c>
      <c r="AE63" s="148" t="s">
        <v>321</v>
      </c>
    </row>
    <row r="64" spans="2:31" x14ac:dyDescent="0.35">
      <c r="B64" s="787" t="s">
        <v>323</v>
      </c>
      <c r="C64" s="781">
        <v>2018</v>
      </c>
      <c r="D64" s="778">
        <v>10</v>
      </c>
      <c r="E64" s="773">
        <f t="shared" si="1"/>
        <v>98.433914847541672</v>
      </c>
      <c r="F64" s="141"/>
      <c r="G64" s="141"/>
      <c r="H64" s="770">
        <v>2018</v>
      </c>
      <c r="I64" s="771">
        <v>10</v>
      </c>
      <c r="J64" s="772">
        <f>'1.4 INPP NB'!E64*'3.2 Factores de Ajuste NB'!$J$15</f>
        <v>1.1503593214505401</v>
      </c>
      <c r="K64" s="772">
        <f>'1.4 INPP NB'!F64*'3.2 Factores de Ajuste NB'!$K$15</f>
        <v>11.059230966138097</v>
      </c>
      <c r="L64" s="772">
        <f>'1.4 INPP NB'!G64*'3.2 Factores de Ajuste NB'!$L$15</f>
        <v>3.2223344702578185</v>
      </c>
      <c r="M64" s="772">
        <f>'1.4 INPP NB'!H64*'3.2 Factores de Ajuste NB'!$M$15</f>
        <v>4.3930080480701248</v>
      </c>
      <c r="N64" s="772">
        <f>'1.4 INPP NB'!I64*'3.2 Factores de Ajuste NB'!$N$15</f>
        <v>9.6558192569043833</v>
      </c>
      <c r="O64" s="772">
        <f>'1.4 INPP NB'!J64*'3.2 Factores de Ajuste NB'!$O$15</f>
        <v>3.3011310270163623</v>
      </c>
      <c r="P64" s="772">
        <f>'1.4 INPP NB'!K64*'3.2 Factores de Ajuste NB'!$P$15</f>
        <v>3.153627482519104</v>
      </c>
      <c r="Q64" s="772">
        <f>'1.4 INPP NB'!L64*'3.2 Factores de Ajuste NB'!$Q$15</f>
        <v>12.406050792424422</v>
      </c>
      <c r="R64" s="772">
        <f>'1.4 INPP NB'!M64*'3.2 Factores de Ajuste NB'!$R$15</f>
        <v>5.1303318288767761</v>
      </c>
      <c r="S64" s="772">
        <f>'1.4 INPP NB'!N64*'3.2 Factores de Ajuste NB'!$S$15</f>
        <v>20.037052909634795</v>
      </c>
      <c r="T64" s="772">
        <f>'1.4 INPP NB'!O64*'3.2 Factores de Ajuste NB'!$T$15</f>
        <v>2.5142814220780099</v>
      </c>
      <c r="U64" s="773">
        <f>'1.4 INPP NB'!P64*'3.2 Factores de Ajuste NB'!$U$15</f>
        <v>22.410687322171228</v>
      </c>
      <c r="V64" s="115"/>
      <c r="W64" s="115"/>
      <c r="X64" s="115"/>
      <c r="Y64" s="115"/>
      <c r="Z64" s="115"/>
      <c r="AA64" s="115"/>
      <c r="AB64" s="115"/>
      <c r="AD64" s="148" t="s">
        <v>324</v>
      </c>
      <c r="AE64" s="148" t="s">
        <v>323</v>
      </c>
    </row>
    <row r="65" spans="2:31" x14ac:dyDescent="0.35">
      <c r="B65" s="787">
        <v>201811</v>
      </c>
      <c r="C65" s="781">
        <v>2018</v>
      </c>
      <c r="D65" s="778">
        <v>11</v>
      </c>
      <c r="E65" s="773">
        <f t="shared" si="1"/>
        <v>100.19371456299415</v>
      </c>
      <c r="H65" s="770">
        <v>2018</v>
      </c>
      <c r="I65" s="771">
        <v>11</v>
      </c>
      <c r="J65" s="772">
        <f>'1.4 INPP NB'!E65*'3.2 Factores de Ajuste NB'!$J$15</f>
        <v>1.155880982460048</v>
      </c>
      <c r="K65" s="772">
        <f>'1.4 INPP NB'!F65*'3.2 Factores de Ajuste NB'!$K$15</f>
        <v>11.29903764737832</v>
      </c>
      <c r="L65" s="772">
        <f>'1.4 INPP NB'!G65*'3.2 Factores de Ajuste NB'!$L$15</f>
        <v>3.2912569359497041</v>
      </c>
      <c r="M65" s="772">
        <f>'1.4 INPP NB'!H65*'3.2 Factores de Ajuste NB'!$M$15</f>
        <v>4.4121686406793197</v>
      </c>
      <c r="N65" s="772">
        <f>'1.4 INPP NB'!I65*'3.2 Factores de Ajuste NB'!$N$15</f>
        <v>9.7863673141028151</v>
      </c>
      <c r="O65" s="772">
        <f>'1.4 INPP NB'!J65*'3.2 Factores de Ajuste NB'!$O$15</f>
        <v>3.3325052134704802</v>
      </c>
      <c r="P65" s="772">
        <f>'1.4 INPP NB'!K65*'3.2 Factores de Ajuste NB'!$P$15</f>
        <v>3.2439547351833924</v>
      </c>
      <c r="Q65" s="772">
        <f>'1.4 INPP NB'!L65*'3.2 Factores de Ajuste NB'!$Q$15</f>
        <v>12.844742218726951</v>
      </c>
      <c r="R65" s="772">
        <f>'1.4 INPP NB'!M65*'3.2 Factores de Ajuste NB'!$R$15</f>
        <v>5.2073519754822062</v>
      </c>
      <c r="S65" s="772">
        <f>'1.4 INPP NB'!N65*'3.2 Factores de Ajuste NB'!$S$15</f>
        <v>20.566137246794398</v>
      </c>
      <c r="T65" s="772">
        <f>'1.4 INPP NB'!O65*'3.2 Factores de Ajuste NB'!$T$15</f>
        <v>2.5711768981411498</v>
      </c>
      <c r="U65" s="773">
        <f>'1.4 INPP NB'!P65*'3.2 Factores de Ajuste NB'!$U$15</f>
        <v>22.483134754625368</v>
      </c>
      <c r="V65" s="115"/>
      <c r="W65" s="115"/>
      <c r="X65" s="115"/>
      <c r="Y65" s="115"/>
      <c r="Z65" s="115"/>
      <c r="AA65" s="115"/>
      <c r="AB65" s="115"/>
      <c r="AD65" s="148" t="s">
        <v>326</v>
      </c>
      <c r="AE65" s="148" t="s">
        <v>325</v>
      </c>
    </row>
    <row r="66" spans="2:31" x14ac:dyDescent="0.35">
      <c r="B66" s="787">
        <v>201812</v>
      </c>
      <c r="C66" s="781">
        <v>2018</v>
      </c>
      <c r="D66" s="778">
        <v>12</v>
      </c>
      <c r="E66" s="773">
        <f t="shared" si="1"/>
        <v>100.50396677731082</v>
      </c>
      <c r="H66" s="770">
        <v>2018</v>
      </c>
      <c r="I66" s="771">
        <v>12</v>
      </c>
      <c r="J66" s="772">
        <f>'1.4 INPP NB'!E66*'3.2 Factores de Ajuste NB'!$J$15</f>
        <v>1.158130057288596</v>
      </c>
      <c r="K66" s="772">
        <f>'1.4 INPP NB'!F66*'3.2 Factores de Ajuste NB'!$K$15</f>
        <v>11.443039402374721</v>
      </c>
      <c r="L66" s="772">
        <f>'1.4 INPP NB'!G66*'3.2 Factores de Ajuste NB'!$L$15</f>
        <v>3.3167822114639223</v>
      </c>
      <c r="M66" s="772">
        <f>'1.4 INPP NB'!H66*'3.2 Factores de Ajuste NB'!$M$15</f>
        <v>4.3974699065441554</v>
      </c>
      <c r="N66" s="772">
        <f>'1.4 INPP NB'!I66*'3.2 Factores de Ajuste NB'!$N$15</f>
        <v>9.8412426199570557</v>
      </c>
      <c r="O66" s="772">
        <f>'1.4 INPP NB'!J66*'3.2 Factores de Ajuste NB'!$O$15</f>
        <v>3.3405533846197164</v>
      </c>
      <c r="P66" s="772">
        <f>'1.4 INPP NB'!K66*'3.2 Factores de Ajuste NB'!$P$15</f>
        <v>3.257357067230688</v>
      </c>
      <c r="Q66" s="772">
        <f>'1.4 INPP NB'!L66*'3.2 Factores de Ajuste NB'!$Q$15</f>
        <v>12.865520947828626</v>
      </c>
      <c r="R66" s="772">
        <f>'1.4 INPP NB'!M66*'3.2 Factores de Ajuste NB'!$R$15</f>
        <v>5.2117882418659542</v>
      </c>
      <c r="S66" s="772">
        <f>'1.4 INPP NB'!N66*'3.2 Factores de Ajuste NB'!$S$15</f>
        <v>20.604450063124343</v>
      </c>
      <c r="T66" s="772">
        <f>'1.4 INPP NB'!O66*'3.2 Factores de Ajuste NB'!$T$15</f>
        <v>2.5731568743328239</v>
      </c>
      <c r="U66" s="773">
        <f>'1.4 INPP NB'!P66*'3.2 Factores de Ajuste NB'!$U$15</f>
        <v>22.494476000680226</v>
      </c>
      <c r="V66" s="115"/>
      <c r="W66" s="115"/>
      <c r="X66" s="115"/>
      <c r="Y66" s="115"/>
      <c r="Z66" s="115"/>
      <c r="AA66" s="115"/>
      <c r="AB66" s="115"/>
      <c r="AD66" s="148" t="s">
        <v>328</v>
      </c>
      <c r="AE66" s="148" t="s">
        <v>327</v>
      </c>
    </row>
    <row r="67" spans="2:31" x14ac:dyDescent="0.35">
      <c r="B67" s="787">
        <v>20191</v>
      </c>
      <c r="C67" s="781">
        <v>2019</v>
      </c>
      <c r="D67" s="778">
        <v>1</v>
      </c>
      <c r="E67" s="773">
        <f t="shared" si="1"/>
        <v>99.826286979242226</v>
      </c>
      <c r="F67" s="56"/>
      <c r="G67" s="56"/>
      <c r="H67" s="770">
        <v>2019</v>
      </c>
      <c r="I67" s="771">
        <v>1</v>
      </c>
      <c r="J67" s="772">
        <f>'1.4 INPP NB'!E67*'3.2 Factores de Ajuste NB'!$J$15</f>
        <v>1.1685262790534039</v>
      </c>
      <c r="K67" s="772">
        <f>'1.4 INPP NB'!F67*'3.2 Factores de Ajuste NB'!$K$15</f>
        <v>11.35306793898928</v>
      </c>
      <c r="L67" s="772">
        <f>'1.4 INPP NB'!G67*'3.2 Factores de Ajuste NB'!$L$15</f>
        <v>3.3239584074401463</v>
      </c>
      <c r="M67" s="772">
        <f>'1.4 INPP NB'!H67*'3.2 Factores de Ajuste NB'!$M$15</f>
        <v>4.4141852457176851</v>
      </c>
      <c r="N67" s="772">
        <f>'1.4 INPP NB'!I67*'3.2 Factores de Ajuste NB'!$N$15</f>
        <v>9.7491158325310092</v>
      </c>
      <c r="O67" s="772">
        <f>'1.4 INPP NB'!J67*'3.2 Factores de Ajuste NB'!$O$15</f>
        <v>3.3566302687296465</v>
      </c>
      <c r="P67" s="772">
        <f>'1.4 INPP NB'!K67*'3.2 Factores de Ajuste NB'!$P$15</f>
        <v>3.1960484085327998</v>
      </c>
      <c r="Q67" s="772">
        <f>'1.4 INPP NB'!L67*'3.2 Factores de Ajuste NB'!$Q$15</f>
        <v>12.584729683052478</v>
      </c>
      <c r="R67" s="772">
        <f>'1.4 INPP NB'!M67*'3.2 Factores de Ajuste NB'!$R$15</f>
        <v>5.2556228763807571</v>
      </c>
      <c r="S67" s="772">
        <f>'1.4 INPP NB'!N67*'3.2 Factores de Ajuste NB'!$S$15</f>
        <v>20.247981124228367</v>
      </c>
      <c r="T67" s="772">
        <f>'1.4 INPP NB'!O67*'3.2 Factores de Ajuste NB'!$T$15</f>
        <v>2.5416983412588041</v>
      </c>
      <c r="U67" s="773">
        <f>'1.4 INPP NB'!P67*'3.2 Factores de Ajuste NB'!$U$15</f>
        <v>22.634722573327846</v>
      </c>
      <c r="V67" s="115"/>
      <c r="W67" s="115"/>
      <c r="X67" s="115"/>
      <c r="Y67" s="115"/>
      <c r="Z67" s="115"/>
      <c r="AA67" s="115"/>
      <c r="AB67" s="115"/>
      <c r="AD67" s="154" t="s">
        <v>544</v>
      </c>
      <c r="AE67" s="155">
        <v>20191</v>
      </c>
    </row>
    <row r="68" spans="2:31" x14ac:dyDescent="0.35">
      <c r="B68" s="787">
        <v>20192</v>
      </c>
      <c r="C68" s="781">
        <v>2019</v>
      </c>
      <c r="D68" s="778">
        <v>2</v>
      </c>
      <c r="E68" s="773">
        <f t="shared" si="1"/>
        <v>99.772373348404273</v>
      </c>
      <c r="F68" s="56"/>
      <c r="G68" s="56"/>
      <c r="H68" s="770">
        <v>2019</v>
      </c>
      <c r="I68" s="771">
        <v>2</v>
      </c>
      <c r="J68" s="772">
        <f>'1.4 INPP NB'!E68*'3.2 Factores de Ajuste NB'!$J$15</f>
        <v>1.17183557756034</v>
      </c>
      <c r="K68" s="772">
        <f>'1.4 INPP NB'!F68*'3.2 Factores de Ajuste NB'!$K$15</f>
        <v>11.220283472535424</v>
      </c>
      <c r="L68" s="772">
        <f>'1.4 INPP NB'!G68*'3.2 Factores de Ajuste NB'!$L$15</f>
        <v>3.335565970518084</v>
      </c>
      <c r="M68" s="772">
        <f>'1.4 INPP NB'!H68*'3.2 Factores de Ajuste NB'!$M$15</f>
        <v>4.4575792527049192</v>
      </c>
      <c r="N68" s="772">
        <f>'1.4 INPP NB'!I68*'3.2 Factores de Ajuste NB'!$N$15</f>
        <v>9.7623673011527039</v>
      </c>
      <c r="O68" s="772">
        <f>'1.4 INPP NB'!J68*'3.2 Factores de Ajuste NB'!$O$15</f>
        <v>3.3755551240840305</v>
      </c>
      <c r="P68" s="772">
        <f>'1.4 INPP NB'!K68*'3.2 Factores de Ajuste NB'!$P$15</f>
        <v>3.1842047485896319</v>
      </c>
      <c r="Q68" s="772">
        <f>'1.4 INPP NB'!L68*'3.2 Factores de Ajuste NB'!$Q$15</f>
        <v>12.569055898856185</v>
      </c>
      <c r="R68" s="772">
        <f>'1.4 INPP NB'!M68*'3.2 Factores de Ajuste NB'!$R$15</f>
        <v>5.2639859012472332</v>
      </c>
      <c r="S68" s="772">
        <f>'1.4 INPP NB'!N68*'3.2 Factores de Ajuste NB'!$S$15</f>
        <v>20.21622562225615</v>
      </c>
      <c r="T68" s="772">
        <f>'1.4 INPP NB'!O68*'3.2 Factores de Ajuste NB'!$T$15</f>
        <v>2.5477969335719939</v>
      </c>
      <c r="U68" s="773">
        <f>'1.4 INPP NB'!P68*'3.2 Factores de Ajuste NB'!$U$15</f>
        <v>22.667917545327576</v>
      </c>
      <c r="V68" s="115"/>
      <c r="W68" s="115"/>
      <c r="X68" s="115"/>
      <c r="Y68" s="115"/>
      <c r="Z68" s="115"/>
      <c r="AA68" s="115"/>
      <c r="AB68" s="115"/>
      <c r="AD68" s="154" t="s">
        <v>545</v>
      </c>
      <c r="AE68" s="155">
        <v>20192</v>
      </c>
    </row>
    <row r="69" spans="2:31" x14ac:dyDescent="0.35">
      <c r="B69" s="787">
        <v>20193</v>
      </c>
      <c r="C69" s="781">
        <v>2019</v>
      </c>
      <c r="D69" s="778">
        <v>3</v>
      </c>
      <c r="E69" s="773">
        <f t="shared" si="1"/>
        <v>99.838032847472277</v>
      </c>
      <c r="F69" s="56"/>
      <c r="G69" s="56"/>
      <c r="H69" s="770">
        <v>2019</v>
      </c>
      <c r="I69" s="771">
        <v>3</v>
      </c>
      <c r="J69" s="772">
        <f>'1.4 INPP NB'!E69*'3.2 Factores de Ajuste NB'!$J$15</f>
        <v>1.1796047104312439</v>
      </c>
      <c r="K69" s="772">
        <f>'1.4 INPP NB'!F69*'3.2 Factores de Ajuste NB'!$K$15</f>
        <v>11.204914220055024</v>
      </c>
      <c r="L69" s="772">
        <f>'1.4 INPP NB'!G69*'3.2 Factores de Ajuste NB'!$L$15</f>
        <v>3.341278584548292</v>
      </c>
      <c r="M69" s="772">
        <f>'1.4 INPP NB'!H69*'3.2 Factores de Ajuste NB'!$M$15</f>
        <v>4.4766339139296898</v>
      </c>
      <c r="N69" s="772">
        <f>'1.4 INPP NB'!I69*'3.2 Factores de Ajuste NB'!$N$15</f>
        <v>9.741180654178752</v>
      </c>
      <c r="O69" s="772">
        <f>'1.4 INPP NB'!J69*'3.2 Factores de Ajuste NB'!$O$15</f>
        <v>3.3829231484406121</v>
      </c>
      <c r="P69" s="772">
        <f>'1.4 INPP NB'!K69*'3.2 Factores de Ajuste NB'!$P$15</f>
        <v>3.1855457663826243</v>
      </c>
      <c r="Q69" s="772">
        <f>'1.4 INPP NB'!L69*'3.2 Factores de Ajuste NB'!$Q$15</f>
        <v>12.598730550152586</v>
      </c>
      <c r="R69" s="772">
        <f>'1.4 INPP NB'!M69*'3.2 Factores de Ajuste NB'!$R$15</f>
        <v>5.2761520852379356</v>
      </c>
      <c r="S69" s="772">
        <f>'1.4 INPP NB'!N69*'3.2 Factores de Ajuste NB'!$S$15</f>
        <v>20.240008521774865</v>
      </c>
      <c r="T69" s="772">
        <f>'1.4 INPP NB'!O69*'3.2 Factores de Ajuste NB'!$T$15</f>
        <v>2.5809140973169837</v>
      </c>
      <c r="U69" s="773">
        <f>'1.4 INPP NB'!P69*'3.2 Factores de Ajuste NB'!$U$15</f>
        <v>22.630146595023682</v>
      </c>
      <c r="V69" s="115"/>
      <c r="W69" s="115"/>
      <c r="X69" s="115"/>
      <c r="Y69" s="115"/>
      <c r="Z69" s="115"/>
      <c r="AA69" s="115"/>
      <c r="AB69" s="115"/>
      <c r="AD69" s="154" t="s">
        <v>546</v>
      </c>
      <c r="AE69" s="155">
        <v>20193</v>
      </c>
    </row>
    <row r="70" spans="2:31" x14ac:dyDescent="0.35">
      <c r="B70" s="787">
        <v>20194</v>
      </c>
      <c r="C70" s="781">
        <v>2019</v>
      </c>
      <c r="D70" s="778">
        <v>4</v>
      </c>
      <c r="E70" s="773">
        <f t="shared" si="1"/>
        <v>99.55636115082298</v>
      </c>
      <c r="H70" s="770">
        <v>2019</v>
      </c>
      <c r="I70" s="771">
        <v>4</v>
      </c>
      <c r="J70" s="772">
        <f>'1.4 INPP NB'!E70*'3.2 Factores de Ajuste NB'!$J$15</f>
        <v>1.185456442850412</v>
      </c>
      <c r="K70" s="772">
        <f>'1.4 INPP NB'!F70*'3.2 Factores de Ajuste NB'!$K$15</f>
        <v>11.199283651567985</v>
      </c>
      <c r="L70" s="772">
        <f>'1.4 INPP NB'!G70*'3.2 Factores de Ajuste NB'!$L$15</f>
        <v>3.3377429997147785</v>
      </c>
      <c r="M70" s="772">
        <f>'1.4 INPP NB'!H70*'3.2 Factores de Ajuste NB'!$M$15</f>
        <v>4.4593849445381997</v>
      </c>
      <c r="N70" s="772">
        <f>'1.4 INPP NB'!I70*'3.2 Factores de Ajuste NB'!$N$15</f>
        <v>9.6287545938000001</v>
      </c>
      <c r="O70" s="772">
        <f>'1.4 INPP NB'!J70*'3.2 Factores de Ajuste NB'!$O$15</f>
        <v>3.374710159665522</v>
      </c>
      <c r="P70" s="772">
        <f>'1.4 INPP NB'!K70*'3.2 Factores de Ajuste NB'!$P$15</f>
        <v>3.1882092902337282</v>
      </c>
      <c r="Q70" s="772">
        <f>'1.4 INPP NB'!L70*'3.2 Factores de Ajuste NB'!$Q$15</f>
        <v>12.473553051028944</v>
      </c>
      <c r="R70" s="772">
        <f>'1.4 INPP NB'!M70*'3.2 Factores de Ajuste NB'!$R$15</f>
        <v>5.2681905450045265</v>
      </c>
      <c r="S70" s="772">
        <f>'1.4 INPP NB'!N70*'3.2 Factores de Ajuste NB'!$S$15</f>
        <v>20.228921039655685</v>
      </c>
      <c r="T70" s="772">
        <f>'1.4 INPP NB'!O70*'3.2 Factores de Ajuste NB'!$T$15</f>
        <v>2.5878690001106022</v>
      </c>
      <c r="U70" s="773">
        <f>'1.4 INPP NB'!P70*'3.2 Factores de Ajuste NB'!$U$15</f>
        <v>22.624285432652602</v>
      </c>
      <c r="V70" s="115"/>
      <c r="W70" s="115"/>
      <c r="X70" s="115"/>
      <c r="Y70" s="115"/>
      <c r="Z70" s="115"/>
      <c r="AA70" s="115"/>
      <c r="AB70" s="115"/>
      <c r="AD70" s="154" t="s">
        <v>547</v>
      </c>
      <c r="AE70" s="155">
        <v>20194</v>
      </c>
    </row>
    <row r="71" spans="2:31" x14ac:dyDescent="0.35">
      <c r="B71" s="787">
        <v>20195</v>
      </c>
      <c r="C71" s="781">
        <v>2019</v>
      </c>
      <c r="D71" s="778">
        <v>5</v>
      </c>
      <c r="E71" s="773">
        <f t="shared" si="1"/>
        <v>99.673125242314939</v>
      </c>
      <c r="H71" s="770">
        <v>2019</v>
      </c>
      <c r="I71" s="771">
        <v>5</v>
      </c>
      <c r="J71" s="772">
        <f>'1.4 INPP NB'!E71*'3.2 Factores de Ajuste NB'!$J$15</f>
        <v>1.1974961286858481</v>
      </c>
      <c r="K71" s="772">
        <f>'1.4 INPP NB'!F71*'3.2 Factores de Ajuste NB'!$K$15</f>
        <v>11.153712124894865</v>
      </c>
      <c r="L71" s="772">
        <f>'1.4 INPP NB'!G71*'3.2 Factores de Ajuste NB'!$L$15</f>
        <v>3.3943809284076742</v>
      </c>
      <c r="M71" s="772">
        <f>'1.4 INPP NB'!H71*'3.2 Factores de Ajuste NB'!$M$15</f>
        <v>4.4785704428624253</v>
      </c>
      <c r="N71" s="772">
        <f>'1.4 INPP NB'!I71*'3.2 Factores de Ajuste NB'!$N$15</f>
        <v>9.5235862260822728</v>
      </c>
      <c r="O71" s="772">
        <f>'1.4 INPP NB'!J71*'3.2 Factores de Ajuste NB'!$O$15</f>
        <v>3.3908998777889225</v>
      </c>
      <c r="P71" s="772">
        <f>'1.4 INPP NB'!K71*'3.2 Factores de Ajuste NB'!$P$15</f>
        <v>3.1941587722447999</v>
      </c>
      <c r="Q71" s="772">
        <f>'1.4 INPP NB'!L71*'3.2 Factores de Ajuste NB'!$Q$15</f>
        <v>12.499482806732503</v>
      </c>
      <c r="R71" s="772">
        <f>'1.4 INPP NB'!M71*'3.2 Factores de Ajuste NB'!$R$15</f>
        <v>5.2849299321528189</v>
      </c>
      <c r="S71" s="772">
        <f>'1.4 INPP NB'!N71*'3.2 Factores de Ajuste NB'!$S$15</f>
        <v>20.271098982174443</v>
      </c>
      <c r="T71" s="772">
        <f>'1.4 INPP NB'!O71*'3.2 Factores de Ajuste NB'!$T$15</f>
        <v>2.5908009505088101</v>
      </c>
      <c r="U71" s="773">
        <f>'1.4 INPP NB'!P71*'3.2 Factores de Ajuste NB'!$U$15</f>
        <v>22.694008069779557</v>
      </c>
      <c r="V71" s="115"/>
      <c r="W71" s="115"/>
      <c r="X71" s="115"/>
      <c r="Y71" s="115"/>
      <c r="Z71" s="115"/>
      <c r="AA71" s="115"/>
      <c r="AB71" s="115"/>
      <c r="AD71" s="154" t="s">
        <v>548</v>
      </c>
      <c r="AE71" s="155">
        <v>20195</v>
      </c>
    </row>
    <row r="72" spans="2:31" x14ac:dyDescent="0.35">
      <c r="B72" s="787">
        <v>20196</v>
      </c>
      <c r="C72" s="781">
        <v>2019</v>
      </c>
      <c r="D72" s="778">
        <v>6</v>
      </c>
      <c r="E72" s="773">
        <f t="shared" si="1"/>
        <v>100.25232395237995</v>
      </c>
      <c r="H72" s="770">
        <v>2019</v>
      </c>
      <c r="I72" s="771">
        <v>6</v>
      </c>
      <c r="J72" s="772">
        <f>'1.4 INPP NB'!E72*'3.2 Factores de Ajuste NB'!$J$15</f>
        <v>1.2003138366039481</v>
      </c>
      <c r="K72" s="772">
        <f>'1.4 INPP NB'!F72*'3.2 Factores de Ajuste NB'!$K$15</f>
        <v>11.2266585822076</v>
      </c>
      <c r="L72" s="772">
        <f>'1.4 INPP NB'!G72*'3.2 Factores de Ajuste NB'!$L$15</f>
        <v>3.3920479103163363</v>
      </c>
      <c r="M72" s="772">
        <f>'1.4 INPP NB'!H72*'3.2 Factores de Ajuste NB'!$M$15</f>
        <v>4.5012577692262044</v>
      </c>
      <c r="N72" s="772">
        <f>'1.4 INPP NB'!I72*'3.2 Factores de Ajuste NB'!$N$15</f>
        <v>9.5694216567052806</v>
      </c>
      <c r="O72" s="772">
        <f>'1.4 INPP NB'!J72*'3.2 Factores de Ajuste NB'!$O$15</f>
        <v>3.4055213597729663</v>
      </c>
      <c r="P72" s="772">
        <f>'1.4 INPP NB'!K72*'3.2 Factores de Ajuste NB'!$P$15</f>
        <v>3.2092756645050242</v>
      </c>
      <c r="Q72" s="772">
        <f>'1.4 INPP NB'!L72*'3.2 Factores de Ajuste NB'!$Q$15</f>
        <v>12.639194779972069</v>
      </c>
      <c r="R72" s="772">
        <f>'1.4 INPP NB'!M72*'3.2 Factores de Ajuste NB'!$R$15</f>
        <v>5.3016789582398678</v>
      </c>
      <c r="S72" s="772">
        <f>'1.4 INPP NB'!N72*'3.2 Factores de Ajuste NB'!$S$15</f>
        <v>20.453029812396057</v>
      </c>
      <c r="T72" s="772">
        <f>'1.4 INPP NB'!O72*'3.2 Factores de Ajuste NB'!$T$15</f>
        <v>2.6040237919262319</v>
      </c>
      <c r="U72" s="773">
        <f>'1.4 INPP NB'!P72*'3.2 Factores de Ajuste NB'!$U$15</f>
        <v>22.749899830508348</v>
      </c>
      <c r="V72" s="115"/>
      <c r="W72" s="115"/>
      <c r="X72" s="115"/>
      <c r="Y72" s="115"/>
      <c r="Z72" s="115"/>
      <c r="AA72" s="115"/>
      <c r="AB72" s="115"/>
      <c r="AD72" s="154" t="s">
        <v>549</v>
      </c>
      <c r="AE72" s="155">
        <v>20196</v>
      </c>
    </row>
    <row r="73" spans="2:31" x14ac:dyDescent="0.35">
      <c r="B73" s="787">
        <v>20197</v>
      </c>
      <c r="C73" s="781">
        <v>2019</v>
      </c>
      <c r="D73" s="778">
        <v>7</v>
      </c>
      <c r="E73" s="773">
        <f t="shared" si="1"/>
        <v>100.1</v>
      </c>
      <c r="H73" s="770">
        <v>2019</v>
      </c>
      <c r="I73" s="771">
        <v>7</v>
      </c>
      <c r="J73" s="772">
        <f>'1.4 INPP NB'!E73*'3.2 Factores de Ajuste NB'!$J$15</f>
        <v>1.2</v>
      </c>
      <c r="K73" s="772">
        <f>'1.4 INPP NB'!F73*'3.2 Factores de Ajuste NB'!$K$15</f>
        <v>11.200000000000001</v>
      </c>
      <c r="L73" s="772">
        <f>'1.4 INPP NB'!G73*'3.2 Factores de Ajuste NB'!$L$15</f>
        <v>3.4000000000000004</v>
      </c>
      <c r="M73" s="772">
        <f>'1.4 INPP NB'!H73*'3.2 Factores de Ajuste NB'!$M$15</f>
        <v>4.5</v>
      </c>
      <c r="N73" s="772">
        <f>'1.4 INPP NB'!I73*'3.2 Factores de Ajuste NB'!$N$15</f>
        <v>9.6</v>
      </c>
      <c r="O73" s="772">
        <f>'1.4 INPP NB'!J73*'3.2 Factores de Ajuste NB'!$O$15</f>
        <v>3.4000000000000004</v>
      </c>
      <c r="P73" s="772">
        <f>'1.4 INPP NB'!K73*'3.2 Factores de Ajuste NB'!$P$15</f>
        <v>3.2</v>
      </c>
      <c r="Q73" s="772">
        <f>'1.4 INPP NB'!L73*'3.2 Factores de Ajuste NB'!$Q$15</f>
        <v>12.6</v>
      </c>
      <c r="R73" s="772">
        <f>'1.4 INPP NB'!M73*'3.2 Factores de Ajuste NB'!$R$15</f>
        <v>5.3</v>
      </c>
      <c r="S73" s="772">
        <f>'1.4 INPP NB'!N73*'3.2 Factores de Ajuste NB'!$S$15</f>
        <v>20.399999999999999</v>
      </c>
      <c r="T73" s="772">
        <f>'1.4 INPP NB'!O73*'3.2 Factores de Ajuste NB'!$T$15</f>
        <v>2.6</v>
      </c>
      <c r="U73" s="773">
        <f>'1.4 INPP NB'!P73*'3.2 Factores de Ajuste NB'!$U$15</f>
        <v>22.7</v>
      </c>
      <c r="V73" s="115"/>
      <c r="W73" s="115"/>
      <c r="X73" s="115"/>
      <c r="Y73" s="115"/>
      <c r="Z73" s="115"/>
      <c r="AA73" s="115"/>
      <c r="AB73" s="115"/>
      <c r="AD73" s="154" t="s">
        <v>550</v>
      </c>
      <c r="AE73" s="155">
        <v>20197</v>
      </c>
    </row>
    <row r="74" spans="2:31" x14ac:dyDescent="0.35">
      <c r="B74" s="787">
        <v>20198</v>
      </c>
      <c r="C74" s="781">
        <v>2019</v>
      </c>
      <c r="D74" s="778">
        <v>8</v>
      </c>
      <c r="E74" s="773">
        <f t="shared" si="1"/>
        <v>100.9618800771146</v>
      </c>
      <c r="H74" s="770">
        <v>2019</v>
      </c>
      <c r="I74" s="771">
        <v>8</v>
      </c>
      <c r="J74" s="772">
        <f>'1.4 INPP NB'!E74*'3.2 Factores de Ajuste NB'!$J$15</f>
        <v>1.20013297553286</v>
      </c>
      <c r="K74" s="772">
        <f>'1.4 INPP NB'!F74*'3.2 Factores de Ajuste NB'!$K$15</f>
        <v>11.22612869561512</v>
      </c>
      <c r="L74" s="772">
        <f>'1.4 INPP NB'!G74*'3.2 Factores de Ajuste NB'!$L$15</f>
        <v>3.4120250342141243</v>
      </c>
      <c r="M74" s="772">
        <f>'1.4 INPP NB'!H74*'3.2 Factores de Ajuste NB'!$M$15</f>
        <v>4.50745583588649</v>
      </c>
      <c r="N74" s="772">
        <f>'1.4 INPP NB'!I74*'3.2 Factores de Ajuste NB'!$N$15</f>
        <v>9.7975477864850884</v>
      </c>
      <c r="O74" s="772">
        <f>'1.4 INPP NB'!J74*'3.2 Factores de Ajuste NB'!$O$15</f>
        <v>3.415016649367614</v>
      </c>
      <c r="P74" s="772">
        <f>'1.4 INPP NB'!K74*'3.2 Factores de Ajuste NB'!$P$15</f>
        <v>3.2455456897676802</v>
      </c>
      <c r="Q74" s="772">
        <f>'1.4 INPP NB'!L74*'3.2 Factores de Ajuste NB'!$Q$15</f>
        <v>12.770198340852708</v>
      </c>
      <c r="R74" s="772">
        <f>'1.4 INPP NB'!M74*'3.2 Factores de Ajuste NB'!$R$15</f>
        <v>5.3286131865405864</v>
      </c>
      <c r="S74" s="772">
        <f>'1.4 INPP NB'!N74*'3.2 Factores de Ajuste NB'!$S$15</f>
        <v>20.72509438083889</v>
      </c>
      <c r="T74" s="772">
        <f>'1.4 INPP NB'!O74*'3.2 Factores de Ajuste NB'!$T$15</f>
        <v>2.6217718681139699</v>
      </c>
      <c r="U74" s="773">
        <f>'1.4 INPP NB'!P74*'3.2 Factores de Ajuste NB'!$U$15</f>
        <v>22.712349633899482</v>
      </c>
      <c r="V74" s="115"/>
      <c r="W74" s="115"/>
      <c r="X74" s="115"/>
      <c r="Y74" s="115"/>
      <c r="Z74" s="115"/>
      <c r="AA74" s="115"/>
      <c r="AB74" s="115"/>
      <c r="AD74" s="154" t="s">
        <v>551</v>
      </c>
      <c r="AE74" s="155">
        <v>20198</v>
      </c>
    </row>
    <row r="75" spans="2:31" x14ac:dyDescent="0.35">
      <c r="B75" s="787">
        <v>20199</v>
      </c>
      <c r="C75" s="781">
        <v>2019</v>
      </c>
      <c r="D75" s="778">
        <v>9</v>
      </c>
      <c r="E75" s="773">
        <f t="shared" si="1"/>
        <v>101.23308896411969</v>
      </c>
      <c r="F75" s="156"/>
      <c r="H75" s="770">
        <v>2019</v>
      </c>
      <c r="I75" s="771">
        <v>9</v>
      </c>
      <c r="J75" s="772">
        <f>'1.4 INPP NB'!E75*'3.2 Factores de Ajuste NB'!$J$15</f>
        <v>1.2042860004543721</v>
      </c>
      <c r="K75" s="772">
        <f>'1.4 INPP NB'!F75*'3.2 Factores de Ajuste NB'!$K$15</f>
        <v>11.243092709877727</v>
      </c>
      <c r="L75" s="772">
        <f>'1.4 INPP NB'!G75*'3.2 Factores de Ajuste NB'!$L$15</f>
        <v>3.4308059026543822</v>
      </c>
      <c r="M75" s="772">
        <f>'1.4 INPP NB'!H75*'3.2 Factores de Ajuste NB'!$M$15</f>
        <v>4.5093762496467447</v>
      </c>
      <c r="N75" s="772">
        <f>'1.4 INPP NB'!I75*'3.2 Factores de Ajuste NB'!$N$15</f>
        <v>9.835286110626912</v>
      </c>
      <c r="O75" s="772">
        <f>'1.4 INPP NB'!J75*'3.2 Factores de Ajuste NB'!$O$15</f>
        <v>3.4132819307636741</v>
      </c>
      <c r="P75" s="772">
        <f>'1.4 INPP NB'!K75*'3.2 Factores de Ajuste NB'!$P$15</f>
        <v>3.2527978027085118</v>
      </c>
      <c r="Q75" s="772">
        <f>'1.4 INPP NB'!L75*'3.2 Factores de Ajuste NB'!$Q$15</f>
        <v>12.831267234000725</v>
      </c>
      <c r="R75" s="772">
        <f>'1.4 INPP NB'!M75*'3.2 Factores de Ajuste NB'!$R$15</f>
        <v>5.3486923247873879</v>
      </c>
      <c r="S75" s="772">
        <f>'1.4 INPP NB'!N75*'3.2 Factores de Ajuste NB'!$S$15</f>
        <v>20.796700666059944</v>
      </c>
      <c r="T75" s="772">
        <f>'1.4 INPP NB'!O75*'3.2 Factores de Ajuste NB'!$T$15</f>
        <v>2.6332741766466721</v>
      </c>
      <c r="U75" s="773">
        <f>'1.4 INPP NB'!P75*'3.2 Factores de Ajuste NB'!$U$15</f>
        <v>22.734227855892644</v>
      </c>
      <c r="V75" s="115"/>
      <c r="W75" s="115"/>
      <c r="X75" s="115"/>
      <c r="Y75" s="115"/>
      <c r="Z75" s="115"/>
      <c r="AA75" s="115"/>
      <c r="AB75" s="115"/>
      <c r="AD75" s="154" t="s">
        <v>552</v>
      </c>
      <c r="AE75" s="155">
        <v>20199</v>
      </c>
    </row>
    <row r="76" spans="2:31" x14ac:dyDescent="0.35">
      <c r="B76" s="787">
        <v>201910</v>
      </c>
      <c r="C76" s="781">
        <v>2019</v>
      </c>
      <c r="D76" s="778">
        <v>10</v>
      </c>
      <c r="E76" s="773">
        <f t="shared" si="1"/>
        <v>100.75349564449485</v>
      </c>
      <c r="F76" s="156"/>
      <c r="H76" s="770">
        <v>2019</v>
      </c>
      <c r="I76" s="771">
        <v>10</v>
      </c>
      <c r="J76" s="772">
        <f>'1.4 INPP NB'!E76*'3.2 Factores de Ajuste NB'!$J$15</f>
        <v>1.2040689132159481</v>
      </c>
      <c r="K76" s="772">
        <f>'1.4 INPP NB'!F76*'3.2 Factores de Ajuste NB'!$K$15</f>
        <v>11.234790444482194</v>
      </c>
      <c r="L76" s="772">
        <f>'1.4 INPP NB'!G76*'3.2 Factores de Ajuste NB'!$L$15</f>
        <v>3.4267592724999463</v>
      </c>
      <c r="M76" s="772">
        <f>'1.4 INPP NB'!H76*'3.2 Factores de Ajuste NB'!$M$15</f>
        <v>4.5068086267349852</v>
      </c>
      <c r="N76" s="772">
        <f>'1.4 INPP NB'!I76*'3.2 Factores de Ajuste NB'!$N$15</f>
        <v>9.6632713485339856</v>
      </c>
      <c r="O76" s="772">
        <f>'1.4 INPP NB'!J76*'3.2 Factores de Ajuste NB'!$O$15</f>
        <v>3.4063916071967082</v>
      </c>
      <c r="P76" s="772">
        <f>'1.4 INPP NB'!K76*'3.2 Factores de Ajuste NB'!$P$15</f>
        <v>3.1984554418889601</v>
      </c>
      <c r="Q76" s="772">
        <f>'1.4 INPP NB'!L76*'3.2 Factores de Ajuste NB'!$Q$15</f>
        <v>12.725546934926321</v>
      </c>
      <c r="R76" s="772">
        <f>'1.4 INPP NB'!M76*'3.2 Factores de Ajuste NB'!$R$15</f>
        <v>5.3580562291180405</v>
      </c>
      <c r="S76" s="772">
        <f>'1.4 INPP NB'!N76*'3.2 Factores de Ajuste NB'!$S$15</f>
        <v>20.787788891315685</v>
      </c>
      <c r="T76" s="772">
        <f>'1.4 INPP NB'!O76*'3.2 Factores de Ajuste NB'!$T$15</f>
        <v>2.6065682812820818</v>
      </c>
      <c r="U76" s="773">
        <f>'1.4 INPP NB'!P76*'3.2 Factores de Ajuste NB'!$U$15</f>
        <v>22.634989653300003</v>
      </c>
      <c r="V76" s="115"/>
      <c r="W76" s="115"/>
      <c r="X76" s="115"/>
      <c r="Y76" s="115"/>
      <c r="Z76" s="115"/>
      <c r="AA76" s="115"/>
      <c r="AB76" s="115"/>
      <c r="AD76" s="154" t="s">
        <v>543</v>
      </c>
      <c r="AE76" s="155">
        <v>201910</v>
      </c>
    </row>
    <row r="77" spans="2:31" x14ac:dyDescent="0.35">
      <c r="B77" s="774">
        <v>201911</v>
      </c>
      <c r="C77" s="782">
        <v>2019</v>
      </c>
      <c r="D77" s="779">
        <v>11</v>
      </c>
      <c r="E77" s="773">
        <f t="shared" si="1"/>
        <v>100.49600073744399</v>
      </c>
      <c r="H77" s="774">
        <v>201911</v>
      </c>
      <c r="I77" s="779">
        <v>11</v>
      </c>
      <c r="J77" s="772">
        <f>'1.4 INPP NB'!E77*'3.2 Factores de Ajuste NB'!$J$15</f>
        <v>1.2054636839898001</v>
      </c>
      <c r="K77" s="772">
        <f>'1.4 INPP NB'!F77*'3.2 Factores de Ajuste NB'!$K$15</f>
        <v>11.241488443375232</v>
      </c>
      <c r="L77" s="772">
        <f>'1.4 INPP NB'!G77*'3.2 Factores de Ajuste NB'!$L$15</f>
        <v>3.4310280899116701</v>
      </c>
      <c r="M77" s="772">
        <f>'1.4 INPP NB'!H77*'3.2 Factores de Ajuste NB'!$M$15</f>
        <v>4.5254487808271699</v>
      </c>
      <c r="N77" s="772">
        <f>'1.4 INPP NB'!I77*'3.2 Factores de Ajuste NB'!$N$15</f>
        <v>9.5956708975056966</v>
      </c>
      <c r="O77" s="772">
        <f>'1.4 INPP NB'!J77*'3.2 Factores de Ajuste NB'!$O$15</f>
        <v>3.4137634306775566</v>
      </c>
      <c r="P77" s="772">
        <f>'1.4 INPP NB'!K77*'3.2 Factores de Ajuste NB'!$P$15</f>
        <v>3.19211785234496</v>
      </c>
      <c r="Q77" s="772">
        <f>'1.4 INPP NB'!L77*'3.2 Factores de Ajuste NB'!$Q$15</f>
        <v>12.67784810854884</v>
      </c>
      <c r="R77" s="772">
        <f>'1.4 INPP NB'!M77*'3.2 Factores de Ajuste NB'!$R$15</f>
        <v>5.3500120018608071</v>
      </c>
      <c r="S77" s="772">
        <f>'1.4 INPP NB'!N77*'3.2 Factores de Ajuste NB'!$S$15</f>
        <v>20.730265579367877</v>
      </c>
      <c r="T77" s="772">
        <f>'1.4 INPP NB'!O77*'3.2 Factores de Ajuste NB'!$T$15</f>
        <v>2.6016464851116479</v>
      </c>
      <c r="U77" s="773">
        <f>'1.4 INPP NB'!P77*'3.2 Factores de Ajuste NB'!$U$15</f>
        <v>22.531247383922743</v>
      </c>
      <c r="V77" s="157"/>
      <c r="W77" s="157"/>
      <c r="X77" s="157"/>
      <c r="Y77" s="157"/>
      <c r="Z77" s="157"/>
      <c r="AA77" s="157"/>
      <c r="AB77" s="157"/>
      <c r="AD77" s="792" t="s">
        <v>684</v>
      </c>
      <c r="AE77" s="155">
        <v>201911</v>
      </c>
    </row>
    <row r="78" spans="2:31" x14ac:dyDescent="0.35">
      <c r="B78" s="774">
        <v>201912</v>
      </c>
      <c r="C78" s="782">
        <v>2019</v>
      </c>
      <c r="D78" s="779">
        <v>12</v>
      </c>
      <c r="E78" s="773">
        <f t="shared" si="1"/>
        <v>100.41203313158107</v>
      </c>
      <c r="H78" s="774">
        <v>201912</v>
      </c>
      <c r="I78" s="779">
        <v>12</v>
      </c>
      <c r="J78" s="772">
        <f>'1.4 INPP NB'!E78*'3.2 Factores de Ajuste NB'!$J$15</f>
        <v>1.2108047176413841</v>
      </c>
      <c r="K78" s="772">
        <f>'1.4 INPP NB'!F78*'3.2 Factores de Ajuste NB'!$K$15</f>
        <v>11.228109462608415</v>
      </c>
      <c r="L78" s="772">
        <f>'1.4 INPP NB'!G78*'3.2 Factores de Ajuste NB'!$L$15</f>
        <v>3.4312741123979222</v>
      </c>
      <c r="M78" s="772">
        <f>'1.4 INPP NB'!H78*'3.2 Factores de Ajuste NB'!$M$15</f>
        <v>4.5399585763360797</v>
      </c>
      <c r="N78" s="772">
        <f>'1.4 INPP NB'!I78*'3.2 Factores de Ajuste NB'!$N$15</f>
        <v>9.5683846295909767</v>
      </c>
      <c r="O78" s="772">
        <f>'1.4 INPP NB'!J78*'3.2 Factores de Ajuste NB'!$O$15</f>
        <v>3.4118436316360619</v>
      </c>
      <c r="P78" s="772">
        <f>'1.4 INPP NB'!K78*'3.2 Factores de Ajuste NB'!$P$15</f>
        <v>3.2010986888459518</v>
      </c>
      <c r="Q78" s="772">
        <f>'1.4 INPP NB'!L78*'3.2 Factores de Ajuste NB'!$Q$15</f>
        <v>12.660622088331168</v>
      </c>
      <c r="R78" s="772">
        <f>'1.4 INPP NB'!M78*'3.2 Factores de Ajuste NB'!$R$15</f>
        <v>5.3473092299575429</v>
      </c>
      <c r="S78" s="772">
        <f>'1.4 INPP NB'!N78*'3.2 Factores de Ajuste NB'!$S$15</f>
        <v>20.724353483646766</v>
      </c>
      <c r="T78" s="772">
        <f>'1.4 INPP NB'!O78*'3.2 Factores de Ajuste NB'!$T$15</f>
        <v>2.6056807313496178</v>
      </c>
      <c r="U78" s="773">
        <f>'1.4 INPP NB'!P78*'3.2 Factores de Ajuste NB'!$U$15</f>
        <v>22.482593779239181</v>
      </c>
      <c r="V78" s="157"/>
      <c r="W78" s="157"/>
      <c r="X78" s="157"/>
      <c r="Y78" s="157"/>
      <c r="Z78" s="157"/>
      <c r="AA78" s="157"/>
      <c r="AB78" s="157"/>
      <c r="AD78" s="792" t="s">
        <v>685</v>
      </c>
      <c r="AE78" s="155">
        <v>201912</v>
      </c>
    </row>
    <row r="79" spans="2:31" x14ac:dyDescent="0.35">
      <c r="B79" s="774">
        <v>20201</v>
      </c>
      <c r="C79" s="782">
        <v>2020</v>
      </c>
      <c r="D79" s="779">
        <v>1</v>
      </c>
      <c r="E79" s="773">
        <f t="shared" si="1"/>
        <v>100.13499491779683</v>
      </c>
      <c r="H79" s="774">
        <v>20201</v>
      </c>
      <c r="I79" s="779">
        <v>1</v>
      </c>
      <c r="J79" s="772">
        <f>'1.4 INPP NB'!E79*'3.2 Factores de Ajuste NB'!$J$15</f>
        <v>1.2116926791887281</v>
      </c>
      <c r="K79" s="772">
        <f>'1.4 INPP NB'!F79*'3.2 Factores de Ajuste NB'!$K$15</f>
        <v>11.244168751048912</v>
      </c>
      <c r="L79" s="772">
        <f>'1.4 INPP NB'!G79*'3.2 Factores de Ajuste NB'!$L$15</f>
        <v>3.4094980241495381</v>
      </c>
      <c r="M79" s="772">
        <f>'1.4 INPP NB'!H79*'3.2 Factores de Ajuste NB'!$M$15</f>
        <v>4.5375645740093997</v>
      </c>
      <c r="N79" s="772">
        <f>'1.4 INPP NB'!I79*'3.2 Factores de Ajuste NB'!$N$15</f>
        <v>9.6070837864603202</v>
      </c>
      <c r="O79" s="772">
        <f>'1.4 INPP NB'!J79*'3.2 Factores de Ajuste NB'!$O$15</f>
        <v>3.4006912868676982</v>
      </c>
      <c r="P79" s="772">
        <f>'1.4 INPP NB'!K79*'3.2 Factores de Ajuste NB'!$P$15</f>
        <v>3.1648264344465278</v>
      </c>
      <c r="Q79" s="772">
        <f>'1.4 INPP NB'!L79*'3.2 Factores de Ajuste NB'!$Q$15</f>
        <v>12.495098893177909</v>
      </c>
      <c r="R79" s="772">
        <f>'1.4 INPP NB'!M79*'3.2 Factores de Ajuste NB'!$R$15</f>
        <v>5.3418860395746517</v>
      </c>
      <c r="S79" s="772">
        <f>'1.4 INPP NB'!N79*'3.2 Factores de Ajuste NB'!$S$15</f>
        <v>20.573617776239541</v>
      </c>
      <c r="T79" s="772">
        <f>'1.4 INPP NB'!O79*'3.2 Factores de Ajuste NB'!$T$15</f>
        <v>2.6020367805625439</v>
      </c>
      <c r="U79" s="773">
        <f>'1.4 INPP NB'!P79*'3.2 Factores de Ajuste NB'!$U$15</f>
        <v>22.546829892071056</v>
      </c>
      <c r="AD79" s="792" t="s">
        <v>686</v>
      </c>
      <c r="AE79" s="155">
        <v>20201</v>
      </c>
    </row>
    <row r="80" spans="2:31" x14ac:dyDescent="0.35">
      <c r="B80" s="774">
        <v>20202</v>
      </c>
      <c r="C80" s="782">
        <v>2020</v>
      </c>
      <c r="D80" s="779">
        <v>2</v>
      </c>
      <c r="E80" s="773">
        <f t="shared" si="1"/>
        <v>100.32824113988671</v>
      </c>
      <c r="H80" s="774">
        <v>20202</v>
      </c>
      <c r="I80" s="779">
        <v>2</v>
      </c>
      <c r="J80" s="772">
        <f>'1.4 INPP NB'!E80*'3.2 Factores de Ajuste NB'!$J$15</f>
        <v>1.2125660336391599</v>
      </c>
      <c r="K80" s="772">
        <f>'1.4 INPP NB'!F80*'3.2 Factores de Ajuste NB'!$K$15</f>
        <v>11.258792219368512</v>
      </c>
      <c r="L80" s="772">
        <f>'1.4 INPP NB'!G80*'3.2 Factores de Ajuste NB'!$L$15</f>
        <v>3.4095938979451503</v>
      </c>
      <c r="M80" s="772">
        <f>'1.4 INPP NB'!H80*'3.2 Factores de Ajuste NB'!$M$15</f>
        <v>4.5694290342184196</v>
      </c>
      <c r="N80" s="772">
        <f>'1.4 INPP NB'!I80*'3.2 Factores de Ajuste NB'!$N$15</f>
        <v>9.5490838462795296</v>
      </c>
      <c r="O80" s="772">
        <f>'1.4 INPP NB'!J80*'3.2 Factores de Ajuste NB'!$O$15</f>
        <v>3.4072929701841423</v>
      </c>
      <c r="P80" s="772">
        <f>'1.4 INPP NB'!K80*'3.2 Factores de Ajuste NB'!$P$15</f>
        <v>3.1679493650600228</v>
      </c>
      <c r="Q80" s="772">
        <f>'1.4 INPP NB'!L80*'3.2 Factores de Ajuste NB'!$Q$15</f>
        <v>12.473355589728088</v>
      </c>
      <c r="R80" s="772">
        <f>'1.4 INPP NB'!M80*'3.2 Factores de Ajuste NB'!$R$15</f>
        <v>5.3478400430428916</v>
      </c>
      <c r="S80" s="772">
        <f>'1.4 INPP NB'!N80*'3.2 Factores de Ajuste NB'!$S$15</f>
        <v>20.583739474180451</v>
      </c>
      <c r="T80" s="772">
        <f>'1.4 INPP NB'!O80*'3.2 Factores de Ajuste NB'!$T$15</f>
        <v>2.604727343636704</v>
      </c>
      <c r="U80" s="773">
        <f>'1.4 INPP NB'!P80*'3.2 Factores de Ajuste NB'!$U$15</f>
        <v>22.743871322603635</v>
      </c>
      <c r="AD80" s="792" t="s">
        <v>687</v>
      </c>
      <c r="AE80" s="155">
        <v>20202</v>
      </c>
    </row>
    <row r="81" spans="2:31" x14ac:dyDescent="0.35">
      <c r="B81" s="774">
        <v>20203</v>
      </c>
      <c r="C81" s="782">
        <v>2020</v>
      </c>
      <c r="D81" s="779">
        <v>3</v>
      </c>
      <c r="E81" s="773">
        <f t="shared" si="1"/>
        <v>104.36230747121418</v>
      </c>
      <c r="H81" s="774">
        <v>20203</v>
      </c>
      <c r="I81" s="779">
        <v>3</v>
      </c>
      <c r="J81" s="772">
        <f>'1.4 INPP NB'!E81*'3.2 Factores de Ajuste NB'!$J$15</f>
        <v>1.215643633189968</v>
      </c>
      <c r="K81" s="772">
        <f>'1.4 INPP NB'!F81*'3.2 Factores de Ajuste NB'!$K$15</f>
        <v>11.477456880931552</v>
      </c>
      <c r="L81" s="772">
        <f>'1.4 INPP NB'!G81*'3.2 Factores de Ajuste NB'!$L$15</f>
        <v>3.5163914778560144</v>
      </c>
      <c r="M81" s="772">
        <f>'1.4 INPP NB'!H81*'3.2 Factores de Ajuste NB'!$M$15</f>
        <v>4.6238196847660644</v>
      </c>
      <c r="N81" s="772">
        <f>'1.4 INPP NB'!I81*'3.2 Factores de Ajuste NB'!$N$15</f>
        <v>9.9493531718658232</v>
      </c>
      <c r="O81" s="772">
        <f>'1.4 INPP NB'!J81*'3.2 Factores de Ajuste NB'!$O$15</f>
        <v>3.5138103411834907</v>
      </c>
      <c r="P81" s="772">
        <f>'1.4 INPP NB'!K81*'3.2 Factores de Ajuste NB'!$P$15</f>
        <v>3.4579498935698241</v>
      </c>
      <c r="Q81" s="772">
        <f>'1.4 INPP NB'!L81*'3.2 Factores de Ajuste NB'!$Q$15</f>
        <v>13.710292878597588</v>
      </c>
      <c r="R81" s="772">
        <f>'1.4 INPP NB'!M81*'3.2 Factores de Ajuste NB'!$R$15</f>
        <v>5.5432469917734002</v>
      </c>
      <c r="S81" s="772">
        <f>'1.4 INPP NB'!N81*'3.2 Factores de Ajuste NB'!$S$15</f>
        <v>21.674884896823368</v>
      </c>
      <c r="T81" s="772">
        <f>'1.4 INPP NB'!O81*'3.2 Factores de Ajuste NB'!$T$15</f>
        <v>2.7819302839504019</v>
      </c>
      <c r="U81" s="773">
        <f>'1.4 INPP NB'!P81*'3.2 Factores de Ajuste NB'!$U$15</f>
        <v>22.89752733670667</v>
      </c>
      <c r="AD81" s="792" t="s">
        <v>688</v>
      </c>
      <c r="AE81" s="155">
        <v>20203</v>
      </c>
    </row>
    <row r="82" spans="2:31" x14ac:dyDescent="0.35">
      <c r="B82" s="774">
        <v>20204</v>
      </c>
      <c r="C82" s="782">
        <v>2020</v>
      </c>
      <c r="D82" s="779">
        <v>4</v>
      </c>
      <c r="E82" s="773">
        <f t="shared" si="1"/>
        <v>108.73813718567691</v>
      </c>
      <c r="H82" s="774">
        <v>20204</v>
      </c>
      <c r="I82" s="779">
        <v>4</v>
      </c>
      <c r="J82" s="772">
        <f>'1.4 INPP NB'!E82*'3.2 Factores de Ajuste NB'!$J$15</f>
        <v>1.215655995308232</v>
      </c>
      <c r="K82" s="772">
        <f>'1.4 INPP NB'!F82*'3.2 Factores de Ajuste NB'!$K$15</f>
        <v>11.835419330801024</v>
      </c>
      <c r="L82" s="772">
        <f>'1.4 INPP NB'!G82*'3.2 Factores de Ajuste NB'!$L$15</f>
        <v>3.6143506213127745</v>
      </c>
      <c r="M82" s="772">
        <f>'1.4 INPP NB'!H82*'3.2 Factores de Ajuste NB'!$M$15</f>
        <v>4.6749437773279201</v>
      </c>
      <c r="N82" s="772">
        <f>'1.4 INPP NB'!I82*'3.2 Factores de Ajuste NB'!$N$15</f>
        <v>10.738437577689217</v>
      </c>
      <c r="O82" s="772">
        <f>'1.4 INPP NB'!J82*'3.2 Factores de Ajuste NB'!$O$15</f>
        <v>3.6394002587020142</v>
      </c>
      <c r="P82" s="772">
        <f>'1.4 INPP NB'!K82*'3.2 Factores de Ajuste NB'!$P$15</f>
        <v>3.7044641041953281</v>
      </c>
      <c r="Q82" s="772">
        <f>'1.4 INPP NB'!L82*'3.2 Factores de Ajuste NB'!$Q$15</f>
        <v>14.75134767029574</v>
      </c>
      <c r="R82" s="772">
        <f>'1.4 INPP NB'!M82*'3.2 Factores de Ajuste NB'!$R$15</f>
        <v>5.7634674187218105</v>
      </c>
      <c r="S82" s="772">
        <f>'1.4 INPP NB'!N82*'3.2 Factores de Ajuste NB'!$S$15</f>
        <v>22.620353818906114</v>
      </c>
      <c r="T82" s="772">
        <f>'1.4 INPP NB'!O82*'3.2 Factores de Ajuste NB'!$T$15</f>
        <v>2.9051849881191019</v>
      </c>
      <c r="U82" s="773">
        <f>'1.4 INPP NB'!P82*'3.2 Factores de Ajuste NB'!$U$15</f>
        <v>23.275111624297619</v>
      </c>
      <c r="AD82" s="792" t="s">
        <v>689</v>
      </c>
      <c r="AE82" s="155">
        <v>20204</v>
      </c>
    </row>
    <row r="83" spans="2:31" x14ac:dyDescent="0.35">
      <c r="B83" s="774">
        <v>20205</v>
      </c>
      <c r="C83" s="782">
        <v>2020</v>
      </c>
      <c r="D83" s="779">
        <v>5</v>
      </c>
      <c r="E83" s="773">
        <f t="shared" si="1"/>
        <v>107.88237878954365</v>
      </c>
      <c r="H83" s="774">
        <v>20205</v>
      </c>
      <c r="I83" s="779">
        <v>5</v>
      </c>
      <c r="J83" s="772">
        <f>'1.4 INPP NB'!E83*'3.2 Factores de Ajuste NB'!$J$15</f>
        <v>1.2165807476944799</v>
      </c>
      <c r="K83" s="772">
        <f>'1.4 INPP NB'!F83*'3.2 Factores de Ajuste NB'!$K$15</f>
        <v>11.582333833638511</v>
      </c>
      <c r="L83" s="772">
        <f>'1.4 INPP NB'!G83*'3.2 Factores de Ajuste NB'!$L$15</f>
        <v>3.6117183450473682</v>
      </c>
      <c r="M83" s="772">
        <f>'1.4 INPP NB'!H83*'3.2 Factores de Ajuste NB'!$M$15</f>
        <v>4.6688985783719552</v>
      </c>
      <c r="N83" s="772">
        <f>'1.4 INPP NB'!I83*'3.2 Factores de Ajuste NB'!$N$15</f>
        <v>10.821981295309248</v>
      </c>
      <c r="O83" s="772">
        <f>'1.4 INPP NB'!J83*'3.2 Factores de Ajuste NB'!$O$15</f>
        <v>3.6391444633676224</v>
      </c>
      <c r="P83" s="772">
        <f>'1.4 INPP NB'!K83*'3.2 Factores de Ajuste NB'!$P$15</f>
        <v>3.6581833543889601</v>
      </c>
      <c r="Q83" s="772">
        <f>'1.4 INPP NB'!L83*'3.2 Factores de Ajuste NB'!$Q$15</f>
        <v>14.366892505762189</v>
      </c>
      <c r="R83" s="772">
        <f>'1.4 INPP NB'!M83*'3.2 Factores de Ajuste NB'!$R$15</f>
        <v>5.7826386604054099</v>
      </c>
      <c r="S83" s="772">
        <f>'1.4 INPP NB'!N83*'3.2 Factores de Ajuste NB'!$S$15</f>
        <v>22.498757147324937</v>
      </c>
      <c r="T83" s="772">
        <f>'1.4 INPP NB'!O83*'3.2 Factores de Ajuste NB'!$T$15</f>
        <v>2.8954556230502235</v>
      </c>
      <c r="U83" s="773">
        <f>'1.4 INPP NB'!P83*'3.2 Factores de Ajuste NB'!$U$15</f>
        <v>23.139794235182752</v>
      </c>
      <c r="AD83" s="792" t="s">
        <v>690</v>
      </c>
      <c r="AE83" s="155">
        <v>20205</v>
      </c>
    </row>
    <row r="84" spans="2:31" x14ac:dyDescent="0.35">
      <c r="B84" s="774">
        <v>20206</v>
      </c>
      <c r="C84" s="782">
        <v>2020</v>
      </c>
      <c r="D84" s="779">
        <v>6</v>
      </c>
      <c r="E84" s="773">
        <f t="shared" si="1"/>
        <v>105.87876421210792</v>
      </c>
      <c r="H84" s="774">
        <v>20206</v>
      </c>
      <c r="I84" s="779">
        <v>6</v>
      </c>
      <c r="J84" s="772">
        <f>'1.4 INPP NB'!E84*'3.2 Factores de Ajuste NB'!$J$15</f>
        <v>1.2173807981181</v>
      </c>
      <c r="K84" s="772">
        <f>'1.4 INPP NB'!F84*'3.2 Factores de Ajuste NB'!$K$15</f>
        <v>11.327953429081298</v>
      </c>
      <c r="L84" s="772">
        <f>'1.4 INPP NB'!G84*'3.2 Factores de Ajuste NB'!$L$15</f>
        <v>3.559531162913784</v>
      </c>
      <c r="M84" s="772">
        <f>'1.4 INPP NB'!H84*'3.2 Factores de Ajuste NB'!$M$15</f>
        <v>4.6473735635282249</v>
      </c>
      <c r="N84" s="772">
        <f>'1.4 INPP NB'!I84*'3.2 Factores de Ajuste NB'!$N$15</f>
        <v>10.615674076970976</v>
      </c>
      <c r="O84" s="772">
        <f>'1.4 INPP NB'!J84*'3.2 Factores de Ajuste NB'!$O$15</f>
        <v>3.5859340547621503</v>
      </c>
      <c r="P84" s="772">
        <f>'1.4 INPP NB'!K84*'3.2 Factores de Ajuste NB'!$P$15</f>
        <v>3.5717178283821758</v>
      </c>
      <c r="Q84" s="772">
        <f>'1.4 INPP NB'!L84*'3.2 Factores de Ajuste NB'!$Q$15</f>
        <v>13.836020470787089</v>
      </c>
      <c r="R84" s="772">
        <f>'1.4 INPP NB'!M84*'3.2 Factores de Ajuste NB'!$R$15</f>
        <v>5.6740075972298323</v>
      </c>
      <c r="S84" s="772">
        <f>'1.4 INPP NB'!N84*'3.2 Factores de Ajuste NB'!$S$15</f>
        <v>21.956112056255449</v>
      </c>
      <c r="T84" s="772">
        <f>'1.4 INPP NB'!O84*'3.2 Factores de Ajuste NB'!$T$15</f>
        <v>2.8273855583409016</v>
      </c>
      <c r="U84" s="773">
        <f>'1.4 INPP NB'!P84*'3.2 Factores de Ajuste NB'!$U$15</f>
        <v>23.059673615737939</v>
      </c>
      <c r="AD84" s="792" t="s">
        <v>691</v>
      </c>
      <c r="AE84" s="155">
        <v>20206</v>
      </c>
    </row>
    <row r="85" spans="2:31" x14ac:dyDescent="0.35">
      <c r="B85" s="774">
        <v>20207</v>
      </c>
      <c r="C85" s="782">
        <v>2020</v>
      </c>
      <c r="D85" s="779">
        <v>7</v>
      </c>
      <c r="E85" s="773">
        <f t="shared" si="1"/>
        <v>107.38720672851703</v>
      </c>
      <c r="H85" s="774">
        <v>20207</v>
      </c>
      <c r="I85" s="779">
        <v>7</v>
      </c>
      <c r="J85" s="772">
        <f>'1.4 INPP NB'!E85*'3.2 Factores de Ajuste NB'!$J$15</f>
        <v>1.2181772840468161</v>
      </c>
      <c r="K85" s="772">
        <f>'1.4 INPP NB'!F85*'3.2 Factores de Ajuste NB'!$K$15</f>
        <v>11.415986120804273</v>
      </c>
      <c r="L85" s="772">
        <f>'1.4 INPP NB'!G85*'3.2 Factores de Ajuste NB'!$L$15</f>
        <v>3.5961835854227742</v>
      </c>
      <c r="M85" s="772">
        <f>'1.4 INPP NB'!H85*'3.2 Factores de Ajuste NB'!$M$15</f>
        <v>4.6587272942932199</v>
      </c>
      <c r="N85" s="772">
        <f>'1.4 INPP NB'!I85*'3.2 Factores de Ajuste NB'!$N$15</f>
        <v>11.251418189188801</v>
      </c>
      <c r="O85" s="772">
        <f>'1.4 INPP NB'!J85*'3.2 Factores de Ajuste NB'!$O$15</f>
        <v>3.6034438412109044</v>
      </c>
      <c r="P85" s="772">
        <f>'1.4 INPP NB'!K85*'3.2 Factores de Ajuste NB'!$P$15</f>
        <v>3.6133626726535359</v>
      </c>
      <c r="Q85" s="772">
        <f>'1.4 INPP NB'!L85*'3.2 Factores de Ajuste NB'!$Q$15</f>
        <v>14.069738223467766</v>
      </c>
      <c r="R85" s="772">
        <f>'1.4 INPP NB'!M85*'3.2 Factores de Ajuste NB'!$R$15</f>
        <v>5.6979572251696284</v>
      </c>
      <c r="S85" s="772">
        <f>'1.4 INPP NB'!N85*'3.2 Factores de Ajuste NB'!$S$15</f>
        <v>22.287107876028035</v>
      </c>
      <c r="T85" s="772">
        <f>'1.4 INPP NB'!O85*'3.2 Factores de Ajuste NB'!$T$15</f>
        <v>2.8501721397159656</v>
      </c>
      <c r="U85" s="773">
        <f>'1.4 INPP NB'!P85*'3.2 Factores de Ajuste NB'!$U$15</f>
        <v>23.124932276515313</v>
      </c>
      <c r="AD85" s="792" t="s">
        <v>692</v>
      </c>
      <c r="AE85" s="155">
        <v>20207</v>
      </c>
    </row>
    <row r="86" spans="2:31" x14ac:dyDescent="0.35">
      <c r="B86" s="774">
        <v>20208</v>
      </c>
      <c r="C86" s="782">
        <v>2020</v>
      </c>
      <c r="D86" s="779">
        <v>8</v>
      </c>
      <c r="E86" s="773">
        <f t="shared" si="1"/>
        <v>108.0397397152866</v>
      </c>
      <c r="H86" s="774">
        <v>20208</v>
      </c>
      <c r="I86" s="779">
        <v>8</v>
      </c>
      <c r="J86" s="772">
        <f>'1.4 INPP NB'!E86*'3.2 Factores de Ajuste NB'!$J$15</f>
        <v>1.21325631122598</v>
      </c>
      <c r="K86" s="772">
        <f>'1.4 INPP NB'!F86*'3.2 Factores de Ajuste NB'!$K$15</f>
        <v>11.576710160071617</v>
      </c>
      <c r="L86" s="772">
        <f>'1.4 INPP NB'!G86*'3.2 Factores de Ajuste NB'!$L$15</f>
        <v>3.5931425097188021</v>
      </c>
      <c r="M86" s="772">
        <f>'1.4 INPP NB'!H86*'3.2 Factores de Ajuste NB'!$M$15</f>
        <v>4.67526822995295</v>
      </c>
      <c r="N86" s="772">
        <f>'1.4 INPP NB'!I86*'3.2 Factores de Ajuste NB'!$N$15</f>
        <v>11.9370963593664</v>
      </c>
      <c r="O86" s="772">
        <f>'1.4 INPP NB'!J86*'3.2 Factores de Ajuste NB'!$O$15</f>
        <v>3.6033933501917543</v>
      </c>
      <c r="P86" s="772">
        <f>'1.4 INPP NB'!K86*'3.2 Factores de Ajuste NB'!$P$15</f>
        <v>3.5894524829668164</v>
      </c>
      <c r="Q86" s="772">
        <f>'1.4 INPP NB'!L86*'3.2 Factores de Ajuste NB'!$Q$15</f>
        <v>13.964487871689936</v>
      </c>
      <c r="R86" s="772">
        <f>'1.4 INPP NB'!M86*'3.2 Factores de Ajuste NB'!$R$15</f>
        <v>5.6798188935242138</v>
      </c>
      <c r="S86" s="772">
        <f>'1.4 INPP NB'!N86*'3.2 Factores de Ajuste NB'!$S$15</f>
        <v>22.210324724520696</v>
      </c>
      <c r="T86" s="772">
        <f>'1.4 INPP NB'!O86*'3.2 Factores de Ajuste NB'!$T$15</f>
        <v>2.8478887553674479</v>
      </c>
      <c r="U86" s="773">
        <f>'1.4 INPP NB'!P86*'3.2 Factores de Ajuste NB'!$U$15</f>
        <v>23.148900066689972</v>
      </c>
      <c r="AD86" s="792" t="s">
        <v>693</v>
      </c>
      <c r="AE86" s="155">
        <v>20208</v>
      </c>
    </row>
    <row r="87" spans="2:31" x14ac:dyDescent="0.35">
      <c r="B87" s="774">
        <v>20209</v>
      </c>
      <c r="C87" s="782">
        <v>2020</v>
      </c>
      <c r="D87" s="779">
        <v>9</v>
      </c>
      <c r="E87" s="773">
        <f t="shared" si="1"/>
        <v>107.21959661435947</v>
      </c>
      <c r="H87" s="774">
        <v>20209</v>
      </c>
      <c r="I87" s="779">
        <v>9</v>
      </c>
      <c r="J87" s="772">
        <f>'1.4 INPP NB'!E87*'3.2 Factores de Ajuste NB'!$J$15</f>
        <v>1.223510678433684</v>
      </c>
      <c r="K87" s="772">
        <f>'1.4 INPP NB'!F87*'3.2 Factores de Ajuste NB'!$K$15</f>
        <v>11.613764044336719</v>
      </c>
      <c r="L87" s="772">
        <f>'1.4 INPP NB'!G87*'3.2 Factores de Ajuste NB'!$L$15</f>
        <v>3.5718482849415745</v>
      </c>
      <c r="M87" s="772">
        <f>'1.4 INPP NB'!H87*'3.2 Factores de Ajuste NB'!$M$15</f>
        <v>4.6778820917096704</v>
      </c>
      <c r="N87" s="772">
        <f>'1.4 INPP NB'!I87*'3.2 Factores de Ajuste NB'!$N$15</f>
        <v>11.592133309539456</v>
      </c>
      <c r="O87" s="772">
        <f>'1.4 INPP NB'!J87*'3.2 Factores de Ajuste NB'!$O$15</f>
        <v>3.5784975828623105</v>
      </c>
      <c r="P87" s="772">
        <f>'1.4 INPP NB'!K87*'3.2 Factores de Ajuste NB'!$P$15</f>
        <v>3.4693653305561281</v>
      </c>
      <c r="Q87" s="772">
        <f>'1.4 INPP NB'!L87*'3.2 Factores de Ajuste NB'!$Q$15</f>
        <v>13.712915388018546</v>
      </c>
      <c r="R87" s="772">
        <f>'1.4 INPP NB'!M87*'3.2 Factores de Ajuste NB'!$R$15</f>
        <v>5.6499086467067912</v>
      </c>
      <c r="S87" s="772">
        <f>'1.4 INPP NB'!N87*'3.2 Factores de Ajuste NB'!$S$15</f>
        <v>22.03348999049857</v>
      </c>
      <c r="T87" s="772">
        <f>'1.4 INPP NB'!O87*'3.2 Factores de Ajuste NB'!$T$15</f>
        <v>2.8324325926389218</v>
      </c>
      <c r="U87" s="773">
        <f>'1.4 INPP NB'!P87*'3.2 Factores de Ajuste NB'!$U$15</f>
        <v>23.263848674117103</v>
      </c>
      <c r="AD87" s="792" t="s">
        <v>694</v>
      </c>
      <c r="AE87" s="155">
        <v>20209</v>
      </c>
    </row>
    <row r="88" spans="2:31" ht="18.75" thickBot="1" x14ac:dyDescent="0.4">
      <c r="B88" s="775">
        <v>202010</v>
      </c>
      <c r="C88" s="788">
        <v>2020</v>
      </c>
      <c r="D88" s="780">
        <v>10</v>
      </c>
      <c r="E88" s="777">
        <f t="shared" si="1"/>
        <v>107.07575728552398</v>
      </c>
      <c r="H88" s="775">
        <v>202010</v>
      </c>
      <c r="I88" s="780">
        <v>10</v>
      </c>
      <c r="J88" s="776">
        <f>'1.4 INPP NB'!E88*'3.2 Factores de Ajuste NB'!$J$15</f>
        <v>1.2190427030234761</v>
      </c>
      <c r="K88" s="776">
        <f>'1.4 INPP NB'!F88*'3.2 Factores de Ajuste NB'!$K$15</f>
        <v>11.628555652987616</v>
      </c>
      <c r="L88" s="776">
        <f>'1.4 INPP NB'!G88*'3.2 Factores de Ajuste NB'!$L$15</f>
        <v>3.5758212408100682</v>
      </c>
      <c r="M88" s="776">
        <f>'1.4 INPP NB'!H88*'3.2 Factores de Ajuste NB'!$M$15</f>
        <v>4.6831245862338449</v>
      </c>
      <c r="N88" s="776">
        <f>'1.4 INPP NB'!I88*'3.2 Factores de Ajuste NB'!$N$15</f>
        <v>11.409683318612448</v>
      </c>
      <c r="O88" s="776">
        <f>'1.4 INPP NB'!J88*'3.2 Factores de Ajuste NB'!$O$15</f>
        <v>3.5856302430384961</v>
      </c>
      <c r="P88" s="776">
        <f>'1.4 INPP NB'!K88*'3.2 Factores de Ajuste NB'!$P$15</f>
        <v>3.4534134912816965</v>
      </c>
      <c r="Q88" s="776">
        <f>'1.4 INPP NB'!L88*'3.2 Factores de Ajuste NB'!$Q$15</f>
        <v>13.666527806569093</v>
      </c>
      <c r="R88" s="776">
        <f>'1.4 INPP NB'!M88*'3.2 Factores de Ajuste NB'!$R$15</f>
        <v>5.6437375827851959</v>
      </c>
      <c r="S88" s="776">
        <f>'1.4 INPP NB'!N88*'3.2 Factores de Ajuste NB'!$S$15</f>
        <v>21.946429291026909</v>
      </c>
      <c r="T88" s="776">
        <f>'1.4 INPP NB'!O88*'3.2 Factores de Ajuste NB'!$T$15</f>
        <v>2.8366668414220757</v>
      </c>
      <c r="U88" s="777">
        <f>'1.4 INPP NB'!P88*'3.2 Factores de Ajuste NB'!$U$15</f>
        <v>23.42712452773306</v>
      </c>
      <c r="AD88" s="792" t="s">
        <v>695</v>
      </c>
      <c r="AE88" s="155">
        <v>202010</v>
      </c>
    </row>
    <row r="89" spans="2:31" x14ac:dyDescent="0.35">
      <c r="AD89" s="792"/>
    </row>
    <row r="90" spans="2:31" x14ac:dyDescent="0.35">
      <c r="AD90" s="792"/>
    </row>
    <row r="91" spans="2:31" x14ac:dyDescent="0.35">
      <c r="AD91" s="792"/>
    </row>
    <row r="92" spans="2:31" hidden="1" x14ac:dyDescent="0.35">
      <c r="AD92" s="792"/>
    </row>
    <row r="93" spans="2:31" hidden="1" x14ac:dyDescent="0.35">
      <c r="AD93" s="792"/>
    </row>
    <row r="94" spans="2:31" hidden="1" x14ac:dyDescent="0.35">
      <c r="AD94" s="792"/>
    </row>
    <row r="95" spans="2:31" hidden="1" x14ac:dyDescent="0.35">
      <c r="AD95" s="792"/>
    </row>
    <row r="96" spans="2:31" hidden="1" x14ac:dyDescent="0.35">
      <c r="AD96" s="792"/>
    </row>
    <row r="97" spans="30:30" hidden="1" x14ac:dyDescent="0.35">
      <c r="AD97" s="792"/>
    </row>
    <row r="98" spans="30:30" hidden="1" x14ac:dyDescent="0.35">
      <c r="AD98" s="792"/>
    </row>
    <row r="99" spans="30:30" hidden="1" x14ac:dyDescent="0.35">
      <c r="AD99" s="792"/>
    </row>
    <row r="100" spans="30:30" hidden="1" x14ac:dyDescent="0.35">
      <c r="AD100" s="792"/>
    </row>
  </sheetData>
  <mergeCells count="21">
    <mergeCell ref="N17:N18"/>
    <mergeCell ref="B3:F3"/>
    <mergeCell ref="H15:I15"/>
    <mergeCell ref="B17:B18"/>
    <mergeCell ref="C17:C18"/>
    <mergeCell ref="D17:D18"/>
    <mergeCell ref="E17:E18"/>
    <mergeCell ref="H17:H18"/>
    <mergeCell ref="I17:I18"/>
    <mergeCell ref="J17:J18"/>
    <mergeCell ref="K17:K18"/>
    <mergeCell ref="L17:L18"/>
    <mergeCell ref="M17:M18"/>
    <mergeCell ref="I3:M3"/>
    <mergeCell ref="U17:U18"/>
    <mergeCell ref="O17:O18"/>
    <mergeCell ref="P17:P18"/>
    <mergeCell ref="Q17:Q18"/>
    <mergeCell ref="R17:R18"/>
    <mergeCell ref="S17:S18"/>
    <mergeCell ref="T17:T18"/>
  </mergeCells>
  <dataValidations disablePrompts="1" count="4">
    <dataValidation type="list" allowBlank="1" showInputMessage="1" showErrorMessage="1" sqref="E5" xr:uid="{00000000-0002-0000-1100-000000000000}">
      <formula1>$AD$19:$AD$78</formula1>
    </dataValidation>
    <dataValidation type="list" allowBlank="1" showInputMessage="1" showErrorMessage="1" sqref="V5" xr:uid="{00000000-0002-0000-1100-000001000000}">
      <formula1>$AD$19:$AD$66</formula1>
    </dataValidation>
    <dataValidation type="list" allowBlank="1" showInputMessage="1" showErrorMessage="1" sqref="G5" xr:uid="{00000000-0002-0000-1100-000002000000}">
      <formula1>$AD$19:$AD$76</formula1>
    </dataValidation>
    <dataValidation type="list" allowBlank="1" showInputMessage="1" showErrorMessage="1" sqref="L5 N5" xr:uid="{00000000-0002-0000-1100-000003000000}">
      <formula1>$AD$19:$AD$88</formula1>
    </dataValidation>
  </dataValidations>
  <hyperlinks>
    <hyperlink ref="G2" location="Contenido!A1" display="regresar" xr:uid="{00000000-0004-0000-1100-000000000000}"/>
  </hyperlinks>
  <pageMargins left="0.7" right="0.7" top="0.75" bottom="0.75" header="0.3" footer="0.3"/>
  <pageSetup orientation="portrait" r:id="rId1"/>
  <ignoredErrors>
    <ignoredError sqref="AE19 AE20:AE66 B19:B67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44546A"/>
  </sheetPr>
  <dimension ref="A1:AO25"/>
  <sheetViews>
    <sheetView showGridLines="0" zoomScale="70" zoomScaleNormal="70" workbookViewId="0">
      <selection activeCell="M15" sqref="M15"/>
    </sheetView>
  </sheetViews>
  <sheetFormatPr baseColWidth="10" defaultColWidth="0" defaultRowHeight="18" zeroHeight="1" x14ac:dyDescent="0.35"/>
  <cols>
    <col min="1" max="1" width="3.7109375" style="9" customWidth="1"/>
    <col min="2" max="2" width="9.7109375" style="9" customWidth="1"/>
    <col min="3" max="3" width="16.7109375" style="9" customWidth="1"/>
    <col min="4" max="4" width="21.7109375" style="9" bestFit="1" customWidth="1"/>
    <col min="5" max="5" width="14.5703125" style="9" customWidth="1"/>
    <col min="6" max="6" width="15.28515625" style="9" customWidth="1"/>
    <col min="7" max="7" width="16.140625" style="9" customWidth="1"/>
    <col min="8" max="8" width="12.5703125" style="9" customWidth="1"/>
    <col min="9" max="12" width="11.5703125" style="9" customWidth="1"/>
    <col min="13" max="13" width="11.5703125" style="117" customWidth="1"/>
    <col min="14" max="21" width="11.5703125" style="9" customWidth="1"/>
    <col min="22" max="22" width="0" style="9" hidden="1" customWidth="1"/>
    <col min="23" max="36" width="0" style="44" hidden="1" customWidth="1"/>
    <col min="37" max="41" width="0" style="9" hidden="1" customWidth="1"/>
    <col min="42" max="16384" width="11.5703125" style="9" hidden="1"/>
  </cols>
  <sheetData>
    <row r="1" spans="2:41" s="50" customFormat="1" ht="18" customHeight="1" collapsed="1" x14ac:dyDescent="0.25">
      <c r="B1" s="17" t="s">
        <v>607</v>
      </c>
      <c r="C1" s="73"/>
      <c r="D1" s="73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W1" s="884"/>
      <c r="X1" s="885"/>
      <c r="Y1" s="885"/>
      <c r="Z1" s="885"/>
      <c r="AA1" s="885"/>
      <c r="AB1" s="885"/>
      <c r="AC1" s="885"/>
      <c r="AD1" s="885"/>
      <c r="AE1" s="885"/>
      <c r="AF1" s="885"/>
      <c r="AG1" s="885"/>
      <c r="AH1" s="885"/>
      <c r="AI1" s="885"/>
      <c r="AJ1" s="885"/>
      <c r="AK1" s="53"/>
      <c r="AL1" s="53"/>
      <c r="AM1" s="53"/>
      <c r="AN1" s="53"/>
      <c r="AO1" s="53"/>
    </row>
    <row r="2" spans="2:41" x14ac:dyDescent="0.35">
      <c r="E2" s="737" t="s">
        <v>601</v>
      </c>
      <c r="L2" s="158"/>
      <c r="O2" s="158"/>
      <c r="P2" s="158"/>
      <c r="Q2" s="158"/>
    </row>
    <row r="3" spans="2:41" s="36" customFormat="1" x14ac:dyDescent="0.35">
      <c r="L3" s="159"/>
      <c r="M3" s="148"/>
      <c r="O3" s="159"/>
      <c r="P3" s="159"/>
      <c r="Q3" s="159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</row>
    <row r="4" spans="2:41" s="36" customFormat="1" x14ac:dyDescent="0.35">
      <c r="B4" s="1080" t="s">
        <v>431</v>
      </c>
      <c r="C4" s="1080"/>
      <c r="D4" s="161">
        <v>2021</v>
      </c>
      <c r="L4" s="159"/>
      <c r="M4" s="148"/>
      <c r="O4" s="159"/>
      <c r="P4" s="159"/>
      <c r="Q4" s="159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</row>
    <row r="5" spans="2:41" s="36" customFormat="1" x14ac:dyDescent="0.35">
      <c r="C5" s="162"/>
      <c r="D5" s="162"/>
      <c r="H5" s="165"/>
      <c r="L5" s="159"/>
      <c r="M5" s="148"/>
      <c r="O5" s="159"/>
      <c r="P5" s="159"/>
      <c r="Q5" s="159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</row>
    <row r="6" spans="2:41" s="36" customFormat="1" ht="43.9" customHeight="1" x14ac:dyDescent="0.35">
      <c r="B6" s="1080" t="s">
        <v>346</v>
      </c>
      <c r="C6" s="1080"/>
      <c r="D6" s="161" t="s">
        <v>7</v>
      </c>
      <c r="L6" s="159"/>
      <c r="M6" s="148"/>
      <c r="O6" s="159"/>
      <c r="P6" s="159"/>
      <c r="Q6" s="159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</row>
    <row r="7" spans="2:41" s="36" customFormat="1" x14ac:dyDescent="0.35">
      <c r="C7" s="162"/>
      <c r="D7" s="162"/>
      <c r="L7" s="159"/>
      <c r="M7" s="148"/>
      <c r="O7" s="159"/>
      <c r="P7" s="159"/>
      <c r="Q7" s="159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</row>
    <row r="8" spans="2:41" s="36" customFormat="1" x14ac:dyDescent="0.35">
      <c r="C8" s="162"/>
      <c r="D8" s="162"/>
      <c r="L8" s="159"/>
      <c r="M8" s="148"/>
      <c r="O8" s="159"/>
      <c r="P8" s="159"/>
      <c r="Q8" s="159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</row>
    <row r="9" spans="2:41" s="36" customFormat="1" ht="21.75" x14ac:dyDescent="0.35">
      <c r="B9" s="17" t="s">
        <v>585</v>
      </c>
      <c r="C9" s="73"/>
      <c r="D9" s="73"/>
      <c r="E9" s="101"/>
      <c r="F9" s="101"/>
      <c r="G9" s="101"/>
      <c r="H9" s="101"/>
      <c r="I9" s="101"/>
      <c r="J9" s="101"/>
      <c r="K9" s="101"/>
      <c r="L9" s="163"/>
      <c r="M9" s="101"/>
      <c r="N9" s="163"/>
      <c r="O9" s="163"/>
      <c r="P9" s="163"/>
      <c r="Q9" s="163"/>
      <c r="R9" s="101"/>
      <c r="S9" s="101"/>
      <c r="T9" s="101"/>
      <c r="U9" s="101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</row>
    <row r="10" spans="2:41" s="36" customFormat="1" x14ac:dyDescent="0.35">
      <c r="C10" s="162"/>
      <c r="D10" s="162"/>
      <c r="M10" s="117">
        <v>2016</v>
      </c>
      <c r="N10" s="117" t="s">
        <v>2</v>
      </c>
      <c r="O10" s="148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</row>
    <row r="11" spans="2:41" s="36" customFormat="1" x14ac:dyDescent="0.35">
      <c r="C11" s="162"/>
      <c r="D11" s="162"/>
      <c r="M11" s="148">
        <v>2017</v>
      </c>
      <c r="N11" s="148" t="s">
        <v>175</v>
      </c>
      <c r="O11" s="148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</row>
    <row r="12" spans="2:41" s="36" customFormat="1" x14ac:dyDescent="0.35">
      <c r="B12" s="160"/>
      <c r="C12" s="162"/>
      <c r="D12" s="162"/>
      <c r="M12" s="148">
        <v>2018</v>
      </c>
      <c r="N12" s="148" t="s">
        <v>4</v>
      </c>
      <c r="O12" s="148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</row>
    <row r="13" spans="2:41" s="36" customFormat="1" ht="18.75" thickBot="1" x14ac:dyDescent="0.4">
      <c r="C13" s="162"/>
      <c r="D13" s="162"/>
      <c r="M13" s="148">
        <v>2019</v>
      </c>
      <c r="N13" s="148" t="s">
        <v>5</v>
      </c>
      <c r="O13" s="148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</row>
    <row r="14" spans="2:41" s="36" customFormat="1" ht="13.9" customHeight="1" x14ac:dyDescent="0.35">
      <c r="C14" s="1077" t="s">
        <v>346</v>
      </c>
      <c r="D14" s="204" t="s">
        <v>334</v>
      </c>
      <c r="E14" s="204" t="s">
        <v>336</v>
      </c>
      <c r="F14" s="204" t="s">
        <v>339</v>
      </c>
      <c r="G14" s="204" t="s">
        <v>341</v>
      </c>
      <c r="H14" s="205" t="s">
        <v>342</v>
      </c>
      <c r="M14" s="148">
        <v>2020</v>
      </c>
      <c r="N14" s="148" t="s">
        <v>6</v>
      </c>
      <c r="O14" s="148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</row>
    <row r="15" spans="2:41" s="36" customFormat="1" ht="104.45" customHeight="1" x14ac:dyDescent="0.35">
      <c r="C15" s="1078"/>
      <c r="D15" s="203" t="s">
        <v>363</v>
      </c>
      <c r="E15" s="203" t="s">
        <v>337</v>
      </c>
      <c r="F15" s="203" t="s">
        <v>364</v>
      </c>
      <c r="G15" s="203" t="s">
        <v>365</v>
      </c>
      <c r="H15" s="206" t="s">
        <v>343</v>
      </c>
      <c r="M15" s="148">
        <v>2021</v>
      </c>
      <c r="N15" s="148" t="s">
        <v>7</v>
      </c>
      <c r="O15" s="148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</row>
    <row r="16" spans="2:41" s="36" customFormat="1" ht="14.45" customHeight="1" thickBot="1" x14ac:dyDescent="0.4">
      <c r="C16" s="1079"/>
      <c r="D16" s="503" t="s">
        <v>338</v>
      </c>
      <c r="E16" s="503" t="s">
        <v>338</v>
      </c>
      <c r="F16" s="503" t="s">
        <v>338</v>
      </c>
      <c r="G16" s="503" t="s">
        <v>362</v>
      </c>
      <c r="H16" s="504" t="s">
        <v>362</v>
      </c>
      <c r="M16" s="148"/>
      <c r="N16" s="148" t="s">
        <v>8</v>
      </c>
      <c r="O16" s="148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</row>
    <row r="17" spans="3:36" s="36" customFormat="1" ht="18.75" thickBot="1" x14ac:dyDescent="0.4">
      <c r="C17" s="489"/>
      <c r="D17" s="490" t="s">
        <v>344</v>
      </c>
      <c r="E17" s="490" t="s">
        <v>344</v>
      </c>
      <c r="F17" s="490" t="s">
        <v>344</v>
      </c>
      <c r="G17" s="490" t="s">
        <v>345</v>
      </c>
      <c r="H17" s="491" t="s">
        <v>345</v>
      </c>
      <c r="M17" s="148"/>
      <c r="N17" s="148" t="s">
        <v>9</v>
      </c>
      <c r="O17" s="148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</row>
    <row r="18" spans="3:36" s="36" customFormat="1" ht="18.75" thickBot="1" x14ac:dyDescent="0.4">
      <c r="C18" s="210" t="str">
        <f>D6</f>
        <v>Golfo Norte</v>
      </c>
      <c r="D18" s="211">
        <f>ROUND(IF(D4=2016,VLOOKUP(C18,'2.9 Tarifas y Actualización'!C62:H77,2,FALSE),IF(D4=2017,VLOOKUP(C18,'2.9 Tarifas y Actualización'!D143:I158,2,FALSE),IF(D4=2018,VLOOKUP(C18,'2.9 Tarifas y Actualización'!D198:I213,2,FALSE),IF(D4=2019,VLOOKUP(C18,'2.9 Tarifas y Actualización'!D252:I267,2,FALSE),IF(D4=2020,VLOOKUP(C18,'2.9 Tarifas y Actualización'!D304:I319,2,FALSE),IF(D4=2021,VLOOKUP(C18,'2.10 Tarifas y Act. 2021'!$D$111:$I$126,2,FALSE),"")))))),4)</f>
        <v>0.83179999999999998</v>
      </c>
      <c r="E18" s="211">
        <f>ROUND(IF(D4=2016,VLOOKUP(C18,'2.9 Tarifas y Actualización'!C62:H77,3,FALSE),IF(D4=2017,VLOOKUP(C18,'2.9 Tarifas y Actualización'!D143:I158,3,FALSE),IF(D4=2018,VLOOKUP(C18,'2.9 Tarifas y Actualización'!D198:I213,3,FALSE),IF(D4=2019,VLOOKUP(C18,'2.9 Tarifas y Actualización'!D252:I267,3,FALSE),IF(D4=2020,VLOOKUP(C18,'2.9 Tarifas y Actualización'!D304:I319,3,FALSE),IF(D4=2021,VLOOKUP(C18,'2.10 Tarifas y Act. 2021'!$D$111:$I$126,3,FALSE),"")))))),4)</f>
        <v>0.67369999999999997</v>
      </c>
      <c r="F18" s="212">
        <f>ROUND(IF(D4=2016,VLOOKUP(C18,'2.9 Tarifas y Actualización'!C62:H77,4,FALSE),IF(D4=2017,VLOOKUP(C18,'2.9 Tarifas y Actualización'!D143:I158,4,FALSE),IF(D4=2018,VLOOKUP(C18,'2.9 Tarifas y Actualización'!D198:I213,4,FALSE),IF(D4=2019,VLOOKUP(C18,'2.9 Tarifas y Actualización'!D252:I267,4,FALSE),IF(D4=2020,VLOOKUP(C18,'2.9 Tarifas y Actualización'!D304:I319,4,FALSE),IF(D4=2021,VLOOKUP(C18,'2.10 Tarifas y Act. 2021'!$D$111:$I$126,4,FALSE),"")))))),4)</f>
        <v>0.83530000000000004</v>
      </c>
      <c r="G18" s="213">
        <f>ROUND(IF(D4=2016,VLOOKUP(C18,'2.9 Tarifas y Actualización'!C62:H77,5,FALSE),IF(D4=2017,VLOOKUP(C18,'2.9 Tarifas y Actualización'!D143:I158,5,FALSE),IF(D4=2018,VLOOKUP(C18,'2.9 Tarifas y Actualización'!D198:I213,5,FALSE),IF(D4=2019,VLOOKUP(C18,'2.9 Tarifas y Actualización'!D252:I267,5,FALSE),IF(D4=2020,VLOOKUP(C18,'2.9 Tarifas y Actualización'!D304:I319,5,FALSE),IF(D4=2021,VLOOKUP(C18,'2.10 Tarifas y Act. 2021'!$D$111:$I$126,5,FALSE),"")))))),2)</f>
        <v>280.95999999999998</v>
      </c>
      <c r="H18" s="214">
        <f>ROUND(IF(D4=2016,VLOOKUP(C18,'2.9 Tarifas y Actualización'!C62:H77,6,FALSE),IF(D4=2017,VLOOKUP(C18,'2.9 Tarifas y Actualización'!D143:I158,6,FALSE),IF(D4=2018,VLOOKUP(C18,'2.9 Tarifas y Actualización'!D198:I213,6,FALSE),IF(D4=2019,VLOOKUP(C18,'2.9 Tarifas y Actualización'!D252:I267,6,FALSE),IF(D4=2020,VLOOKUP(C18,'2.9 Tarifas y Actualización'!D304:I319,6,FALSE),IF(D4=2021,VLOOKUP(C18,'2.10 Tarifas y Act. 2021'!$D$111:$I$126,6,FALSE),"")))))),2)</f>
        <v>59.37</v>
      </c>
      <c r="M18" s="148"/>
      <c r="N18" s="148" t="s">
        <v>10</v>
      </c>
      <c r="O18" s="148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</row>
    <row r="19" spans="3:36" s="36" customFormat="1" x14ac:dyDescent="0.35">
      <c r="C19" s="162"/>
      <c r="D19" s="162"/>
      <c r="M19" s="148"/>
      <c r="N19" s="148" t="s">
        <v>11</v>
      </c>
      <c r="O19" s="148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</row>
    <row r="20" spans="3:36" s="36" customFormat="1" x14ac:dyDescent="0.35">
      <c r="C20" s="162"/>
      <c r="D20" s="162"/>
      <c r="M20" s="148"/>
      <c r="N20" s="148" t="s">
        <v>12</v>
      </c>
      <c r="O20" s="148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</row>
    <row r="21" spans="3:36" s="36" customFormat="1" hidden="1" x14ac:dyDescent="0.35">
      <c r="C21" s="162"/>
      <c r="D21" s="164"/>
      <c r="E21" s="164"/>
      <c r="F21" s="164"/>
      <c r="G21" s="164"/>
      <c r="H21" s="164"/>
      <c r="M21" s="148"/>
      <c r="N21" s="148" t="s">
        <v>13</v>
      </c>
      <c r="O21" s="148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</row>
    <row r="22" spans="3:36" s="36" customFormat="1" hidden="1" x14ac:dyDescent="0.35">
      <c r="C22" s="162"/>
      <c r="D22" s="162"/>
      <c r="M22" s="148"/>
      <c r="N22" s="148" t="s">
        <v>14</v>
      </c>
      <c r="O22" s="148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</row>
    <row r="23" spans="3:36" hidden="1" x14ac:dyDescent="0.35">
      <c r="M23" s="148"/>
      <c r="N23" s="148" t="s">
        <v>15</v>
      </c>
      <c r="O23" s="117"/>
    </row>
    <row r="24" spans="3:36" hidden="1" x14ac:dyDescent="0.35">
      <c r="M24" s="148"/>
      <c r="N24" s="148" t="s">
        <v>16</v>
      </c>
      <c r="O24" s="117"/>
    </row>
    <row r="25" spans="3:36" hidden="1" x14ac:dyDescent="0.35">
      <c r="M25" s="148"/>
      <c r="N25" s="148" t="s">
        <v>17</v>
      </c>
      <c r="O25" s="117"/>
    </row>
  </sheetData>
  <customSheetViews>
    <customSheetView guid="{1EB9453C-0363-4D90-8555-9240052C0B12}" scale="90" showGridLines="0" topLeftCell="A4">
      <selection activeCell="J18" sqref="J18"/>
      <pageMargins left="0.7" right="0.7" top="0.75" bottom="0.75" header="0.3" footer="0.3"/>
    </customSheetView>
    <customSheetView guid="{9BE0F493-361D-434E-B2A3-57925E56343F}" scale="90" showGridLines="0">
      <selection activeCell="J26" sqref="J26"/>
      <pageMargins left="0.7" right="0.7" top="0.75" bottom="0.75" header="0.3" footer="0.3"/>
    </customSheetView>
  </customSheetViews>
  <mergeCells count="3">
    <mergeCell ref="C14:C16"/>
    <mergeCell ref="B6:C6"/>
    <mergeCell ref="B4:C4"/>
  </mergeCells>
  <dataValidations count="2">
    <dataValidation type="list" allowBlank="1" showInputMessage="1" showErrorMessage="1" sqref="D6" xr:uid="{00000000-0002-0000-1200-000000000000}">
      <formula1>$N$10:$N$25</formula1>
    </dataValidation>
    <dataValidation type="list" allowBlank="1" showInputMessage="1" showErrorMessage="1" sqref="D4" xr:uid="{00000000-0002-0000-1200-000001000000}">
      <formula1>$M$10:$M$15</formula1>
    </dataValidation>
  </dataValidations>
  <hyperlinks>
    <hyperlink ref="E2" location="Contenido!A1" display="regresar" xr:uid="{00000000-0004-0000-1200-000000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9">
    <tabColor theme="3"/>
  </sheetPr>
  <dimension ref="A1:AH157"/>
  <sheetViews>
    <sheetView showGridLines="0" zoomScale="70" zoomScaleNormal="70" workbookViewId="0">
      <pane ySplit="2" topLeftCell="A3" activePane="bottomLeft" state="frozen"/>
      <selection pane="bottomLeft" activeCell="F22" sqref="F22"/>
    </sheetView>
  </sheetViews>
  <sheetFormatPr baseColWidth="10" defaultColWidth="0" defaultRowHeight="18" zeroHeight="1" x14ac:dyDescent="0.35"/>
  <cols>
    <col min="1" max="1" width="3.42578125" style="9" customWidth="1"/>
    <col min="2" max="2" width="27.140625" style="9" customWidth="1"/>
    <col min="3" max="3" width="14.7109375" style="9" customWidth="1"/>
    <col min="4" max="4" width="16.28515625" style="9" customWidth="1"/>
    <col min="5" max="5" width="16.5703125" style="641" customWidth="1"/>
    <col min="6" max="6" width="16.7109375" style="9" customWidth="1"/>
    <col min="7" max="7" width="22" style="9" customWidth="1"/>
    <col min="8" max="8" width="13.7109375" style="9" customWidth="1"/>
    <col min="9" max="9" width="13.28515625" style="9" bestFit="1" customWidth="1"/>
    <col min="10" max="10" width="18.28515625" style="9" customWidth="1"/>
    <col min="11" max="11" width="16.42578125" style="9" customWidth="1"/>
    <col min="12" max="12" width="17.28515625" style="9" hidden="1" customWidth="1"/>
    <col min="13" max="13" width="15" style="9" hidden="1" customWidth="1"/>
    <col min="14" max="14" width="16.28515625" style="9" hidden="1" customWidth="1"/>
    <col min="15" max="15" width="20.85546875" style="9" hidden="1" customWidth="1"/>
    <col min="16" max="16" width="17" style="9" hidden="1" customWidth="1"/>
    <col min="17" max="17" width="13.28515625" style="9" hidden="1" customWidth="1"/>
    <col min="18" max="18" width="15.28515625" style="9" hidden="1" customWidth="1"/>
    <col min="19" max="19" width="15.5703125" style="9" hidden="1" customWidth="1"/>
    <col min="20" max="20" width="16.42578125" style="9" hidden="1" customWidth="1"/>
    <col min="21" max="21" width="16.140625" style="9" hidden="1" customWidth="1"/>
    <col min="22" max="22" width="16.5703125" style="9" hidden="1" customWidth="1"/>
    <col min="23" max="23" width="20.7109375" style="9" hidden="1" customWidth="1"/>
    <col min="24" max="24" width="14" style="9" hidden="1" customWidth="1"/>
    <col min="25" max="25" width="13.28515625" style="9" hidden="1" customWidth="1"/>
    <col min="26" max="26" width="15.7109375" style="9" hidden="1" customWidth="1"/>
    <col min="27" max="27" width="17" style="9" hidden="1" customWidth="1"/>
    <col min="28" max="33" width="11.5703125" style="9" hidden="1" customWidth="1"/>
    <col min="34" max="34" width="20.140625" style="9" hidden="1" customWidth="1"/>
    <col min="35" max="16384" width="11.5703125" style="9" hidden="1"/>
  </cols>
  <sheetData>
    <row r="1" spans="2:26" s="50" customFormat="1" ht="18" customHeight="1" collapsed="1" x14ac:dyDescent="0.25">
      <c r="B1" s="17" t="s">
        <v>602</v>
      </c>
      <c r="C1" s="33"/>
      <c r="D1" s="33"/>
      <c r="E1" s="640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640"/>
      <c r="V1" s="640"/>
      <c r="W1" s="640"/>
      <c r="X1" s="640"/>
      <c r="Y1" s="640"/>
      <c r="Z1" s="640"/>
    </row>
    <row r="2" spans="2:26" ht="18.75" thickBot="1" x14ac:dyDescent="0.4">
      <c r="E2" s="737" t="s">
        <v>601</v>
      </c>
    </row>
    <row r="3" spans="2:26" s="645" customFormat="1" ht="41.25" customHeight="1" thickBot="1" x14ac:dyDescent="0.3">
      <c r="B3" s="642" t="s">
        <v>173</v>
      </c>
      <c r="C3" s="643" t="s">
        <v>485</v>
      </c>
      <c r="D3" s="644" t="s">
        <v>486</v>
      </c>
    </row>
    <row r="4" spans="2:26" s="646" customFormat="1" x14ac:dyDescent="0.35">
      <c r="B4" s="352" t="s">
        <v>2</v>
      </c>
      <c r="C4" s="353">
        <v>2389674813.7923698</v>
      </c>
      <c r="D4" s="354">
        <v>2652467748.9980698</v>
      </c>
    </row>
    <row r="5" spans="2:26" s="646" customFormat="1" x14ac:dyDescent="0.35">
      <c r="B5" s="355" t="s">
        <v>175</v>
      </c>
      <c r="C5" s="15">
        <v>3387770437.5742583</v>
      </c>
      <c r="D5" s="356">
        <v>3029122968.0432649</v>
      </c>
    </row>
    <row r="6" spans="2:26" s="646" customFormat="1" x14ac:dyDescent="0.35">
      <c r="B6" s="355" t="s">
        <v>4</v>
      </c>
      <c r="C6" s="15">
        <v>2035993957.5725548</v>
      </c>
      <c r="D6" s="356">
        <v>1671719494.0151415</v>
      </c>
    </row>
    <row r="7" spans="2:26" s="646" customFormat="1" x14ac:dyDescent="0.35">
      <c r="B7" s="355" t="s">
        <v>5</v>
      </c>
      <c r="C7" s="15">
        <v>1691949890.8597367</v>
      </c>
      <c r="D7" s="356">
        <v>1892469483.0431705</v>
      </c>
    </row>
    <row r="8" spans="2:26" s="646" customFormat="1" x14ac:dyDescent="0.35">
      <c r="B8" s="355" t="s">
        <v>6</v>
      </c>
      <c r="C8" s="15">
        <v>1634151858.0459471</v>
      </c>
      <c r="D8" s="356">
        <v>2308394841.0156021</v>
      </c>
    </row>
    <row r="9" spans="2:26" s="646" customFormat="1" x14ac:dyDescent="0.35">
      <c r="B9" s="355" t="s">
        <v>7</v>
      </c>
      <c r="C9" s="15">
        <v>3820581445.5993619</v>
      </c>
      <c r="D9" s="356">
        <v>3027449055.2001848</v>
      </c>
    </row>
    <row r="10" spans="2:26" s="646" customFormat="1" x14ac:dyDescent="0.35">
      <c r="B10" s="355" t="s">
        <v>8</v>
      </c>
      <c r="C10" s="15">
        <v>3088706047.5960083</v>
      </c>
      <c r="D10" s="356">
        <v>3094766373.5688891</v>
      </c>
    </row>
    <row r="11" spans="2:26" s="646" customFormat="1" x14ac:dyDescent="0.35">
      <c r="B11" s="355" t="s">
        <v>9</v>
      </c>
      <c r="C11" s="15">
        <v>2596806872.9931102</v>
      </c>
      <c r="D11" s="356">
        <v>2486405890.700624</v>
      </c>
    </row>
    <row r="12" spans="2:26" s="646" customFormat="1" x14ac:dyDescent="0.35">
      <c r="B12" s="355" t="s">
        <v>10</v>
      </c>
      <c r="C12" s="15">
        <v>3583869913.8318954</v>
      </c>
      <c r="D12" s="356">
        <v>2335400271.3858953</v>
      </c>
    </row>
    <row r="13" spans="2:26" s="646" customFormat="1" x14ac:dyDescent="0.35">
      <c r="B13" s="355" t="s">
        <v>11</v>
      </c>
      <c r="C13" s="15">
        <v>3834419756.1818018</v>
      </c>
      <c r="D13" s="356">
        <v>2814350381.2903438</v>
      </c>
    </row>
    <row r="14" spans="2:26" s="646" customFormat="1" x14ac:dyDescent="0.35">
      <c r="B14" s="355" t="s">
        <v>12</v>
      </c>
      <c r="C14" s="15">
        <v>1855798873.4701746</v>
      </c>
      <c r="D14" s="356">
        <v>1514070428.0116055</v>
      </c>
    </row>
    <row r="15" spans="2:26" s="646" customFormat="1" x14ac:dyDescent="0.35">
      <c r="B15" s="355" t="s">
        <v>13</v>
      </c>
      <c r="C15" s="15">
        <v>2374246601.3948016</v>
      </c>
      <c r="D15" s="356">
        <v>2842493962.2760644</v>
      </c>
    </row>
    <row r="16" spans="2:26" s="646" customFormat="1" x14ac:dyDescent="0.35">
      <c r="B16" s="355" t="s">
        <v>14</v>
      </c>
      <c r="C16" s="15">
        <v>1743033791.3584347</v>
      </c>
      <c r="D16" s="356">
        <v>1757820177.1053984</v>
      </c>
    </row>
    <row r="17" spans="2:31" s="646" customFormat="1" x14ac:dyDescent="0.35">
      <c r="B17" s="355" t="s">
        <v>15</v>
      </c>
      <c r="C17" s="15">
        <v>1455657636.2862077</v>
      </c>
      <c r="D17" s="356">
        <v>1406074771.6922898</v>
      </c>
    </row>
    <row r="18" spans="2:31" s="646" customFormat="1" x14ac:dyDescent="0.35">
      <c r="B18" s="355" t="s">
        <v>16</v>
      </c>
      <c r="C18" s="15">
        <v>1856754555.3289721</v>
      </c>
      <c r="D18" s="356">
        <v>1267431995.8449574</v>
      </c>
    </row>
    <row r="19" spans="2:31" s="646" customFormat="1" ht="18.75" thickBot="1" x14ac:dyDescent="0.4">
      <c r="B19" s="357" t="s">
        <v>17</v>
      </c>
      <c r="C19" s="358">
        <v>2244053381.5357032</v>
      </c>
      <c r="D19" s="359">
        <v>1466317916.1349037</v>
      </c>
    </row>
    <row r="20" spans="2:31" s="646" customFormat="1" ht="18.75" thickBot="1" x14ac:dyDescent="0.4">
      <c r="B20" s="624"/>
      <c r="C20" s="625">
        <f>SUM(C4:C19)</f>
        <v>39593469833.421341</v>
      </c>
      <c r="D20" s="361">
        <f t="shared" ref="D20" si="0">SUM(D4:D19)</f>
        <v>35566755758.326408</v>
      </c>
      <c r="E20" s="647"/>
      <c r="F20" s="647"/>
      <c r="G20" s="647"/>
      <c r="H20" s="647"/>
      <c r="I20" s="647"/>
    </row>
    <row r="21" spans="2:31" x14ac:dyDescent="0.35">
      <c r="B21" s="16" t="s">
        <v>480</v>
      </c>
      <c r="C21" s="36"/>
      <c r="D21" s="36"/>
      <c r="E21" s="648"/>
      <c r="F21" s="648"/>
      <c r="G21" s="648"/>
      <c r="H21" s="648"/>
      <c r="I21" s="648"/>
      <c r="J21" s="648"/>
      <c r="K21" s="648"/>
      <c r="M21" s="36"/>
      <c r="N21" s="648"/>
      <c r="O21" s="648"/>
      <c r="P21" s="648"/>
      <c r="Q21" s="648"/>
      <c r="S21" s="36"/>
      <c r="T21" s="648"/>
      <c r="U21" s="648"/>
      <c r="V21" s="648"/>
      <c r="W21" s="648"/>
      <c r="X21" s="648"/>
      <c r="Z21" s="56"/>
      <c r="AA21" s="56"/>
      <c r="AB21" s="56"/>
      <c r="AC21" s="56"/>
      <c r="AD21" s="56"/>
    </row>
    <row r="22" spans="2:31" x14ac:dyDescent="0.35">
      <c r="B22" s="638"/>
      <c r="C22" s="36"/>
      <c r="D22" s="36"/>
      <c r="E22" s="648"/>
      <c r="F22" s="648"/>
      <c r="G22" s="648"/>
      <c r="H22" s="648"/>
      <c r="I22" s="648"/>
      <c r="J22" s="648"/>
      <c r="K22" s="648"/>
      <c r="M22" s="36"/>
      <c r="N22" s="648"/>
      <c r="O22" s="648"/>
      <c r="P22" s="648"/>
      <c r="Q22" s="648"/>
      <c r="S22" s="36"/>
      <c r="T22" s="648"/>
      <c r="U22" s="648"/>
      <c r="V22" s="648"/>
      <c r="W22" s="648"/>
      <c r="X22" s="648"/>
      <c r="Z22" s="56"/>
      <c r="AA22" s="56"/>
      <c r="AB22" s="56"/>
      <c r="AC22" s="56"/>
      <c r="AD22" s="56"/>
    </row>
    <row r="23" spans="2:31" x14ac:dyDescent="0.35">
      <c r="C23" s="36"/>
      <c r="D23" s="36"/>
      <c r="E23" s="649"/>
      <c r="F23" s="648"/>
      <c r="G23" s="648"/>
      <c r="H23" s="648"/>
      <c r="I23" s="648"/>
      <c r="J23" s="648"/>
      <c r="K23" s="648"/>
      <c r="L23" s="648"/>
      <c r="N23" s="36"/>
      <c r="O23" s="648"/>
      <c r="P23" s="648"/>
      <c r="Q23" s="648"/>
      <c r="R23" s="648"/>
      <c r="T23" s="36"/>
      <c r="U23" s="648"/>
      <c r="V23" s="648"/>
      <c r="W23" s="648"/>
      <c r="X23" s="648"/>
      <c r="Y23" s="648"/>
      <c r="AA23" s="56"/>
      <c r="AB23" s="56"/>
      <c r="AC23" s="56"/>
      <c r="AD23" s="56"/>
      <c r="AE23" s="56"/>
    </row>
    <row r="24" spans="2:31" ht="22.5" thickBot="1" x14ac:dyDescent="0.45">
      <c r="B24" s="1002" t="s">
        <v>347</v>
      </c>
      <c r="C24" s="1002"/>
      <c r="D24" s="1002"/>
      <c r="E24" s="649"/>
      <c r="F24" s="648"/>
      <c r="G24" s="648"/>
      <c r="H24" s="648"/>
      <c r="I24" s="648"/>
      <c r="J24" s="648"/>
      <c r="K24" s="648"/>
      <c r="L24" s="648"/>
      <c r="N24" s="36"/>
      <c r="O24" s="648"/>
      <c r="P24" s="648"/>
      <c r="Q24" s="648"/>
      <c r="R24" s="648"/>
      <c r="T24" s="36"/>
      <c r="U24" s="648"/>
      <c r="V24" s="648"/>
      <c r="W24" s="648"/>
      <c r="X24" s="648"/>
      <c r="Y24" s="648"/>
      <c r="AA24" s="56"/>
      <c r="AB24" s="56"/>
      <c r="AC24" s="56"/>
      <c r="AD24" s="56"/>
      <c r="AE24" s="56"/>
    </row>
    <row r="25" spans="2:31" ht="18.75" thickBot="1" x14ac:dyDescent="0.4">
      <c r="B25" s="650" t="s">
        <v>173</v>
      </c>
      <c r="C25" s="651" t="s">
        <v>180</v>
      </c>
      <c r="D25" s="652" t="s">
        <v>179</v>
      </c>
      <c r="E25" s="649"/>
      <c r="F25" s="648"/>
      <c r="G25" s="648"/>
      <c r="H25" s="648"/>
      <c r="I25" s="648"/>
      <c r="J25" s="648"/>
      <c r="K25" s="648"/>
      <c r="L25" s="648"/>
      <c r="N25" s="36"/>
      <c r="O25" s="648"/>
      <c r="P25" s="648"/>
      <c r="Q25" s="648"/>
      <c r="R25" s="648"/>
      <c r="T25" s="36"/>
      <c r="U25" s="648"/>
      <c r="V25" s="648"/>
      <c r="W25" s="648"/>
      <c r="X25" s="648"/>
      <c r="Y25" s="648"/>
      <c r="AA25" s="56"/>
      <c r="AB25" s="56"/>
      <c r="AC25" s="56"/>
      <c r="AD25" s="56"/>
      <c r="AE25" s="56"/>
    </row>
    <row r="26" spans="2:31" x14ac:dyDescent="0.35">
      <c r="B26" s="215" t="s">
        <v>2</v>
      </c>
      <c r="C26" s="653">
        <f t="shared" ref="C26:C41" si="1">C4/(C4+D4)</f>
        <v>0.47394035056197775</v>
      </c>
      <c r="D26" s="316">
        <f t="shared" ref="D26:D41" si="2">D4/(C4+D4)</f>
        <v>0.5260596494380223</v>
      </c>
      <c r="E26" s="654"/>
      <c r="F26" s="648"/>
      <c r="G26" s="648"/>
      <c r="H26" s="648"/>
      <c r="I26" s="648"/>
      <c r="J26" s="648"/>
      <c r="K26" s="648"/>
      <c r="L26" s="648"/>
      <c r="N26" s="36"/>
      <c r="O26" s="648"/>
      <c r="P26" s="648"/>
      <c r="Q26" s="648"/>
      <c r="R26" s="648"/>
      <c r="T26" s="36"/>
      <c r="U26" s="648"/>
      <c r="V26" s="648"/>
      <c r="W26" s="648"/>
      <c r="X26" s="648"/>
      <c r="Y26" s="648"/>
      <c r="AA26" s="56"/>
      <c r="AB26" s="56"/>
      <c r="AC26" s="56"/>
      <c r="AD26" s="56"/>
      <c r="AE26" s="56"/>
    </row>
    <row r="27" spans="2:31" x14ac:dyDescent="0.35">
      <c r="B27" s="218" t="s">
        <v>175</v>
      </c>
      <c r="C27" s="655">
        <f t="shared" si="1"/>
        <v>0.52794556858440433</v>
      </c>
      <c r="D27" s="318">
        <f t="shared" si="2"/>
        <v>0.47205443141559561</v>
      </c>
      <c r="E27" s="654"/>
      <c r="F27" s="648"/>
      <c r="G27" s="648"/>
      <c r="H27" s="648"/>
      <c r="I27" s="648"/>
      <c r="J27" s="648"/>
      <c r="K27" s="648"/>
      <c r="L27" s="648"/>
      <c r="N27" s="36"/>
      <c r="O27" s="648"/>
      <c r="P27" s="648"/>
      <c r="Q27" s="648"/>
      <c r="R27" s="648"/>
      <c r="T27" s="36"/>
      <c r="U27" s="648"/>
      <c r="V27" s="648"/>
      <c r="W27" s="648"/>
      <c r="X27" s="648"/>
      <c r="Y27" s="648"/>
      <c r="AA27" s="56"/>
      <c r="AB27" s="56"/>
      <c r="AC27" s="56"/>
      <c r="AD27" s="56"/>
      <c r="AE27" s="56"/>
    </row>
    <row r="28" spans="2:31" x14ac:dyDescent="0.35">
      <c r="B28" s="218" t="s">
        <v>4</v>
      </c>
      <c r="C28" s="655">
        <f t="shared" si="1"/>
        <v>0.54912386951065839</v>
      </c>
      <c r="D28" s="318">
        <f t="shared" si="2"/>
        <v>0.45087613048934166</v>
      </c>
      <c r="E28" s="654"/>
      <c r="F28" s="648"/>
      <c r="G28" s="648"/>
      <c r="H28" s="648"/>
      <c r="I28" s="648"/>
      <c r="J28" s="648"/>
      <c r="K28" s="648"/>
      <c r="L28" s="648"/>
      <c r="N28" s="36"/>
      <c r="O28" s="648"/>
      <c r="P28" s="648"/>
      <c r="Q28" s="648"/>
      <c r="R28" s="648"/>
      <c r="T28" s="36"/>
      <c r="U28" s="648"/>
      <c r="V28" s="648"/>
      <c r="W28" s="648"/>
      <c r="X28" s="648"/>
      <c r="Y28" s="648"/>
      <c r="AA28" s="56"/>
      <c r="AB28" s="56"/>
      <c r="AC28" s="56"/>
      <c r="AD28" s="56"/>
      <c r="AE28" s="56"/>
    </row>
    <row r="29" spans="2:31" x14ac:dyDescent="0.35">
      <c r="B29" s="218" t="s">
        <v>5</v>
      </c>
      <c r="C29" s="655">
        <f t="shared" si="1"/>
        <v>0.47202899950221261</v>
      </c>
      <c r="D29" s="318">
        <f t="shared" si="2"/>
        <v>0.52797100049778733</v>
      </c>
      <c r="E29" s="654"/>
      <c r="F29" s="648"/>
      <c r="G29" s="648"/>
      <c r="H29" s="648"/>
      <c r="I29" s="648"/>
      <c r="J29" s="648"/>
      <c r="K29" s="648"/>
      <c r="L29" s="648"/>
      <c r="N29" s="36"/>
      <c r="O29" s="648"/>
      <c r="P29" s="648"/>
      <c r="Q29" s="648"/>
      <c r="R29" s="648"/>
      <c r="T29" s="36"/>
      <c r="U29" s="648"/>
      <c r="V29" s="648"/>
      <c r="W29" s="648"/>
      <c r="X29" s="648"/>
      <c r="Y29" s="648"/>
      <c r="AA29" s="56"/>
      <c r="AB29" s="56"/>
      <c r="AC29" s="56"/>
      <c r="AD29" s="56"/>
      <c r="AE29" s="56"/>
    </row>
    <row r="30" spans="2:31" x14ac:dyDescent="0.35">
      <c r="B30" s="218" t="s">
        <v>6</v>
      </c>
      <c r="C30" s="655">
        <f t="shared" si="1"/>
        <v>0.41449143986929232</v>
      </c>
      <c r="D30" s="318">
        <f t="shared" si="2"/>
        <v>0.58550856013070762</v>
      </c>
      <c r="E30" s="654"/>
      <c r="F30" s="648"/>
      <c r="G30" s="648"/>
      <c r="H30" s="648"/>
      <c r="I30" s="648"/>
      <c r="J30" s="648"/>
      <c r="K30" s="648"/>
      <c r="L30" s="648"/>
      <c r="N30" s="36"/>
      <c r="O30" s="648"/>
      <c r="P30" s="648"/>
      <c r="Q30" s="648"/>
      <c r="R30" s="648"/>
      <c r="T30" s="36"/>
      <c r="U30" s="648"/>
      <c r="V30" s="648"/>
      <c r="W30" s="648"/>
      <c r="X30" s="648"/>
      <c r="Y30" s="648"/>
      <c r="AA30" s="56"/>
      <c r="AB30" s="56"/>
      <c r="AC30" s="56"/>
      <c r="AD30" s="56"/>
      <c r="AE30" s="56"/>
    </row>
    <row r="31" spans="2:31" x14ac:dyDescent="0.35">
      <c r="B31" s="218" t="s">
        <v>7</v>
      </c>
      <c r="C31" s="655">
        <f>C9/(C9+D9)</f>
        <v>0.55790952525011195</v>
      </c>
      <c r="D31" s="318">
        <f t="shared" si="2"/>
        <v>0.44209047474988794</v>
      </c>
      <c r="E31" s="654"/>
      <c r="F31" s="648"/>
      <c r="G31" s="648"/>
      <c r="H31" s="648"/>
      <c r="I31" s="648"/>
      <c r="J31" s="648"/>
      <c r="K31" s="648"/>
      <c r="L31" s="648"/>
      <c r="N31" s="36"/>
      <c r="O31" s="648"/>
      <c r="P31" s="648"/>
      <c r="Q31" s="648"/>
      <c r="R31" s="648"/>
      <c r="T31" s="36"/>
      <c r="U31" s="648"/>
      <c r="V31" s="648"/>
      <c r="W31" s="648"/>
      <c r="X31" s="648"/>
      <c r="Y31" s="648"/>
      <c r="AA31" s="56"/>
      <c r="AB31" s="56"/>
      <c r="AC31" s="56"/>
      <c r="AD31" s="56"/>
      <c r="AE31" s="56"/>
    </row>
    <row r="32" spans="2:31" x14ac:dyDescent="0.35">
      <c r="B32" s="218" t="s">
        <v>8</v>
      </c>
      <c r="C32" s="655">
        <f t="shared" si="1"/>
        <v>0.49950995770983486</v>
      </c>
      <c r="D32" s="318">
        <f t="shared" si="2"/>
        <v>0.50049004229016503</v>
      </c>
      <c r="E32" s="654"/>
      <c r="F32" s="648"/>
      <c r="G32" s="648"/>
      <c r="H32" s="648"/>
      <c r="I32" s="648"/>
      <c r="J32" s="648"/>
      <c r="K32" s="648"/>
      <c r="L32" s="648"/>
      <c r="N32" s="36"/>
      <c r="O32" s="648"/>
      <c r="P32" s="648"/>
      <c r="Q32" s="648"/>
      <c r="R32" s="648"/>
      <c r="T32" s="36"/>
      <c r="U32" s="648"/>
      <c r="V32" s="648"/>
      <c r="W32" s="648"/>
      <c r="X32" s="648"/>
      <c r="Y32" s="648"/>
      <c r="AA32" s="56"/>
      <c r="AB32" s="56"/>
      <c r="AC32" s="56"/>
      <c r="AD32" s="56"/>
      <c r="AE32" s="56"/>
    </row>
    <row r="33" spans="2:31" x14ac:dyDescent="0.35">
      <c r="B33" s="218" t="s">
        <v>9</v>
      </c>
      <c r="C33" s="655">
        <f t="shared" si="1"/>
        <v>0.51085937058163422</v>
      </c>
      <c r="D33" s="318">
        <f t="shared" si="2"/>
        <v>0.48914062941836584</v>
      </c>
      <c r="E33" s="654"/>
      <c r="F33" s="648"/>
      <c r="G33" s="648"/>
      <c r="H33" s="648"/>
      <c r="I33" s="648"/>
      <c r="J33" s="648"/>
      <c r="K33" s="648"/>
      <c r="L33" s="648"/>
      <c r="N33" s="36"/>
      <c r="O33" s="648"/>
      <c r="P33" s="648"/>
      <c r="Q33" s="648"/>
      <c r="R33" s="648"/>
      <c r="T33" s="36"/>
      <c r="U33" s="648"/>
      <c r="V33" s="648"/>
      <c r="W33" s="648"/>
      <c r="X33" s="648"/>
      <c r="Y33" s="648"/>
      <c r="AA33" s="56"/>
      <c r="AB33" s="56"/>
      <c r="AC33" s="56"/>
      <c r="AD33" s="56"/>
      <c r="AE33" s="56"/>
    </row>
    <row r="34" spans="2:31" x14ac:dyDescent="0.35">
      <c r="B34" s="218" t="s">
        <v>10</v>
      </c>
      <c r="C34" s="655">
        <f t="shared" si="1"/>
        <v>0.60545807197345092</v>
      </c>
      <c r="D34" s="318">
        <f t="shared" si="2"/>
        <v>0.39454192802654908</v>
      </c>
      <c r="E34" s="654"/>
      <c r="F34" s="648"/>
      <c r="G34" s="648"/>
      <c r="H34" s="648"/>
      <c r="I34" s="648"/>
      <c r="J34" s="648"/>
      <c r="K34" s="648"/>
      <c r="L34" s="648"/>
      <c r="N34" s="36"/>
      <c r="O34" s="648"/>
      <c r="P34" s="648"/>
      <c r="Q34" s="648"/>
      <c r="R34" s="648"/>
      <c r="T34" s="36"/>
      <c r="U34" s="648"/>
      <c r="V34" s="648"/>
      <c r="W34" s="648"/>
      <c r="X34" s="648"/>
      <c r="Y34" s="648"/>
      <c r="AA34" s="56"/>
      <c r="AB34" s="56"/>
      <c r="AC34" s="56"/>
      <c r="AD34" s="56"/>
      <c r="AE34" s="56"/>
    </row>
    <row r="35" spans="2:31" x14ac:dyDescent="0.35">
      <c r="B35" s="218" t="s">
        <v>11</v>
      </c>
      <c r="C35" s="655">
        <f t="shared" si="1"/>
        <v>0.57671113257039808</v>
      </c>
      <c r="D35" s="318">
        <f t="shared" si="2"/>
        <v>0.42328886742960203</v>
      </c>
      <c r="E35" s="654"/>
      <c r="F35" s="648"/>
      <c r="G35" s="648"/>
      <c r="H35" s="648"/>
      <c r="I35" s="648"/>
      <c r="J35" s="648"/>
      <c r="K35" s="648"/>
      <c r="L35" s="648"/>
      <c r="N35" s="36"/>
      <c r="O35" s="648"/>
      <c r="P35" s="648"/>
      <c r="Q35" s="648"/>
      <c r="R35" s="648"/>
      <c r="T35" s="36"/>
      <c r="U35" s="648"/>
      <c r="V35" s="648"/>
      <c r="W35" s="648"/>
      <c r="X35" s="648"/>
      <c r="Y35" s="648"/>
      <c r="AA35" s="56"/>
      <c r="AB35" s="56"/>
      <c r="AC35" s="56"/>
      <c r="AD35" s="56"/>
      <c r="AE35" s="56"/>
    </row>
    <row r="36" spans="2:31" x14ac:dyDescent="0.35">
      <c r="B36" s="218" t="s">
        <v>12</v>
      </c>
      <c r="C36" s="655">
        <f t="shared" si="1"/>
        <v>0.55070351620288449</v>
      </c>
      <c r="D36" s="318">
        <f t="shared" si="2"/>
        <v>0.44929648379711551</v>
      </c>
      <c r="E36" s="654"/>
      <c r="F36" s="648"/>
      <c r="G36" s="648"/>
      <c r="H36" s="648"/>
      <c r="I36" s="648"/>
      <c r="J36" s="648"/>
      <c r="K36" s="648"/>
      <c r="L36" s="648"/>
      <c r="N36" s="36"/>
      <c r="O36" s="648"/>
      <c r="P36" s="648"/>
      <c r="Q36" s="648"/>
      <c r="R36" s="648"/>
      <c r="T36" s="36"/>
      <c r="U36" s="648"/>
      <c r="V36" s="648"/>
      <c r="W36" s="648"/>
      <c r="X36" s="648"/>
      <c r="Y36" s="648"/>
      <c r="AA36" s="56"/>
      <c r="AB36" s="56"/>
      <c r="AC36" s="56"/>
      <c r="AD36" s="56"/>
      <c r="AE36" s="56"/>
    </row>
    <row r="37" spans="2:31" x14ac:dyDescent="0.35">
      <c r="B37" s="218" t="s">
        <v>13</v>
      </c>
      <c r="C37" s="655">
        <f t="shared" si="1"/>
        <v>0.45512069699784236</v>
      </c>
      <c r="D37" s="318">
        <f t="shared" si="2"/>
        <v>0.54487930300215759</v>
      </c>
      <c r="E37" s="654"/>
      <c r="F37" s="648"/>
      <c r="G37" s="648"/>
      <c r="H37" s="648"/>
      <c r="I37" s="648"/>
      <c r="J37" s="648"/>
      <c r="K37" s="648"/>
      <c r="L37" s="648"/>
      <c r="N37" s="36"/>
      <c r="O37" s="648"/>
      <c r="P37" s="648"/>
      <c r="Q37" s="648"/>
      <c r="R37" s="648"/>
      <c r="T37" s="36"/>
      <c r="U37" s="648"/>
      <c r="V37" s="648"/>
      <c r="W37" s="648"/>
      <c r="X37" s="648"/>
      <c r="Y37" s="648"/>
      <c r="AA37" s="56"/>
      <c r="AB37" s="56"/>
      <c r="AC37" s="56"/>
      <c r="AD37" s="56"/>
      <c r="AE37" s="56"/>
    </row>
    <row r="38" spans="2:31" x14ac:dyDescent="0.35">
      <c r="B38" s="218" t="s">
        <v>14</v>
      </c>
      <c r="C38" s="655">
        <f t="shared" si="1"/>
        <v>0.49788817444541228</v>
      </c>
      <c r="D38" s="318">
        <f t="shared" si="2"/>
        <v>0.50211182555458778</v>
      </c>
      <c r="E38" s="654"/>
      <c r="F38" s="648"/>
      <c r="G38" s="648"/>
      <c r="H38" s="648"/>
      <c r="I38" s="648"/>
      <c r="J38" s="648"/>
      <c r="K38" s="648"/>
      <c r="L38" s="648"/>
      <c r="N38" s="36"/>
      <c r="O38" s="648"/>
      <c r="P38" s="648"/>
      <c r="Q38" s="648"/>
      <c r="R38" s="648"/>
      <c r="T38" s="36"/>
      <c r="U38" s="648"/>
      <c r="V38" s="648"/>
      <c r="W38" s="648"/>
      <c r="X38" s="648"/>
      <c r="Y38" s="648"/>
      <c r="AA38" s="56"/>
      <c r="AB38" s="56"/>
      <c r="AC38" s="56"/>
      <c r="AD38" s="56"/>
      <c r="AE38" s="56"/>
    </row>
    <row r="39" spans="2:31" x14ac:dyDescent="0.35">
      <c r="B39" s="218" t="s">
        <v>15</v>
      </c>
      <c r="C39" s="655">
        <f t="shared" si="1"/>
        <v>0.50866308541911209</v>
      </c>
      <c r="D39" s="318">
        <f t="shared" si="2"/>
        <v>0.49133691458088796</v>
      </c>
      <c r="E39" s="654"/>
      <c r="F39" s="648"/>
      <c r="G39" s="648"/>
      <c r="H39" s="648"/>
      <c r="I39" s="648"/>
      <c r="J39" s="648"/>
      <c r="K39" s="648"/>
      <c r="L39" s="648"/>
      <c r="N39" s="36"/>
      <c r="O39" s="648"/>
      <c r="P39" s="648"/>
      <c r="Q39" s="648"/>
      <c r="R39" s="648"/>
      <c r="T39" s="36"/>
      <c r="U39" s="648"/>
      <c r="V39" s="648"/>
      <c r="W39" s="648"/>
      <c r="X39" s="648"/>
      <c r="Y39" s="648"/>
      <c r="AA39" s="56"/>
      <c r="AB39" s="56"/>
      <c r="AC39" s="56"/>
      <c r="AD39" s="56"/>
      <c r="AE39" s="56"/>
    </row>
    <row r="40" spans="2:31" x14ac:dyDescent="0.35">
      <c r="B40" s="218" t="s">
        <v>16</v>
      </c>
      <c r="C40" s="655">
        <f t="shared" si="1"/>
        <v>0.59431616035581714</v>
      </c>
      <c r="D40" s="318">
        <f t="shared" si="2"/>
        <v>0.40568383964418298</v>
      </c>
      <c r="E40" s="654"/>
      <c r="F40" s="648"/>
      <c r="G40" s="648"/>
      <c r="H40" s="648"/>
      <c r="I40" s="648"/>
      <c r="J40" s="648"/>
      <c r="K40" s="648"/>
      <c r="L40" s="648"/>
      <c r="N40" s="36"/>
      <c r="O40" s="648"/>
      <c r="P40" s="648"/>
      <c r="Q40" s="648"/>
      <c r="R40" s="648"/>
      <c r="T40" s="36"/>
      <c r="U40" s="648"/>
      <c r="V40" s="648"/>
      <c r="W40" s="648"/>
      <c r="X40" s="648"/>
      <c r="Y40" s="648"/>
      <c r="AA40" s="56"/>
      <c r="AB40" s="56"/>
      <c r="AC40" s="56"/>
      <c r="AD40" s="56"/>
      <c r="AE40" s="56"/>
    </row>
    <row r="41" spans="2:31" ht="18.75" thickBot="1" x14ac:dyDescent="0.4">
      <c r="B41" s="224" t="s">
        <v>17</v>
      </c>
      <c r="C41" s="656">
        <f t="shared" si="1"/>
        <v>0.60480561148813683</v>
      </c>
      <c r="D41" s="320">
        <f t="shared" si="2"/>
        <v>0.39519438851186317</v>
      </c>
      <c r="E41" s="654"/>
      <c r="F41" s="648"/>
      <c r="G41" s="648"/>
      <c r="H41" s="648"/>
      <c r="I41" s="648"/>
      <c r="J41" s="648"/>
      <c r="K41" s="648"/>
      <c r="L41" s="648"/>
      <c r="N41" s="36"/>
      <c r="O41" s="648"/>
      <c r="P41" s="648"/>
      <c r="Q41" s="648"/>
      <c r="R41" s="648"/>
      <c r="T41" s="36"/>
      <c r="U41" s="648"/>
      <c r="V41" s="648"/>
      <c r="W41" s="648"/>
      <c r="X41" s="648"/>
      <c r="Y41" s="648"/>
      <c r="AA41" s="56"/>
      <c r="AB41" s="56"/>
      <c r="AC41" s="56"/>
      <c r="AD41" s="56"/>
      <c r="AE41" s="56"/>
    </row>
    <row r="42" spans="2:31" x14ac:dyDescent="0.35">
      <c r="B42" s="36"/>
      <c r="C42" s="36"/>
      <c r="D42" s="36"/>
      <c r="E42" s="649"/>
      <c r="F42" s="648"/>
      <c r="G42" s="648"/>
      <c r="H42" s="648"/>
      <c r="I42" s="648"/>
      <c r="J42" s="648"/>
      <c r="K42" s="648"/>
      <c r="L42" s="648"/>
      <c r="N42" s="36"/>
      <c r="O42" s="648"/>
      <c r="P42" s="648"/>
      <c r="Q42" s="648"/>
      <c r="R42" s="648"/>
      <c r="T42" s="36"/>
      <c r="U42" s="648"/>
      <c r="V42" s="648"/>
      <c r="W42" s="648"/>
      <c r="X42" s="648"/>
      <c r="Y42" s="648"/>
      <c r="AA42" s="56"/>
      <c r="AB42" s="56"/>
      <c r="AC42" s="56"/>
      <c r="AD42" s="56"/>
      <c r="AE42" s="56"/>
    </row>
    <row r="43" spans="2:31" x14ac:dyDescent="0.35">
      <c r="B43" s="36"/>
      <c r="C43" s="36"/>
      <c r="D43" s="36"/>
      <c r="E43" s="649"/>
      <c r="F43" s="648"/>
      <c r="G43" s="648"/>
      <c r="H43" s="648"/>
      <c r="I43" s="648"/>
      <c r="J43" s="648"/>
      <c r="K43" s="648"/>
      <c r="L43" s="648"/>
      <c r="N43" s="36"/>
      <c r="O43" s="648"/>
      <c r="P43" s="648"/>
      <c r="Q43" s="648"/>
      <c r="R43" s="648"/>
      <c r="T43" s="36"/>
      <c r="U43" s="648"/>
      <c r="V43" s="648"/>
      <c r="W43" s="648"/>
      <c r="X43" s="648"/>
      <c r="Y43" s="648"/>
      <c r="AA43" s="56"/>
      <c r="AB43" s="56"/>
      <c r="AC43" s="56"/>
      <c r="AD43" s="56"/>
      <c r="AE43" s="56"/>
    </row>
    <row r="44" spans="2:31" x14ac:dyDescent="0.35">
      <c r="B44" s="36"/>
      <c r="C44" s="36"/>
      <c r="D44" s="36"/>
      <c r="E44" s="649"/>
      <c r="F44" s="648"/>
      <c r="G44" s="648"/>
      <c r="H44" s="648"/>
      <c r="I44" s="648"/>
      <c r="J44" s="648"/>
      <c r="K44" s="648"/>
      <c r="L44" s="648"/>
      <c r="N44" s="36"/>
      <c r="O44" s="648"/>
      <c r="P44" s="648"/>
      <c r="Q44" s="648"/>
      <c r="R44" s="648"/>
      <c r="T44" s="36"/>
      <c r="U44" s="648"/>
      <c r="V44" s="648"/>
      <c r="W44" s="648"/>
      <c r="X44" s="648"/>
      <c r="Y44" s="648"/>
      <c r="AA44" s="56"/>
      <c r="AB44" s="56"/>
      <c r="AC44" s="56"/>
      <c r="AD44" s="56"/>
      <c r="AE44" s="56"/>
    </row>
    <row r="45" spans="2:31" x14ac:dyDescent="0.35">
      <c r="B45" s="36"/>
      <c r="C45" s="36"/>
      <c r="D45" s="36"/>
      <c r="E45" s="649"/>
      <c r="F45" s="648"/>
      <c r="G45" s="648"/>
      <c r="H45" s="648"/>
      <c r="I45" s="648"/>
      <c r="J45" s="648"/>
      <c r="K45" s="648"/>
      <c r="L45" s="648"/>
      <c r="N45" s="36"/>
      <c r="O45" s="648"/>
      <c r="P45" s="648"/>
      <c r="Q45" s="648"/>
      <c r="R45" s="648"/>
      <c r="T45" s="36"/>
      <c r="U45" s="648"/>
      <c r="V45" s="648"/>
      <c r="W45" s="648"/>
      <c r="X45" s="648"/>
      <c r="Y45" s="648"/>
      <c r="AA45" s="56"/>
      <c r="AB45" s="56"/>
      <c r="AC45" s="56"/>
      <c r="AD45" s="56"/>
      <c r="AE45" s="56"/>
    </row>
    <row r="46" spans="2:31" x14ac:dyDescent="0.35">
      <c r="B46" s="36"/>
      <c r="C46" s="36"/>
      <c r="D46" s="36"/>
      <c r="E46" s="649"/>
      <c r="F46" s="648"/>
      <c r="G46" s="648"/>
      <c r="H46" s="648"/>
      <c r="I46" s="648"/>
      <c r="J46" s="648"/>
      <c r="K46" s="648"/>
      <c r="L46" s="648"/>
      <c r="N46" s="36"/>
      <c r="O46" s="648"/>
      <c r="P46" s="648"/>
      <c r="Q46" s="648"/>
      <c r="R46" s="648"/>
      <c r="T46" s="36"/>
      <c r="U46" s="648"/>
      <c r="V46" s="648"/>
      <c r="W46" s="648"/>
      <c r="X46" s="648"/>
      <c r="Y46" s="648"/>
      <c r="AA46" s="56"/>
      <c r="AB46" s="56"/>
      <c r="AC46" s="56"/>
      <c r="AD46" s="56"/>
      <c r="AE46" s="56"/>
    </row>
    <row r="47" spans="2:31" hidden="1" x14ac:dyDescent="0.35">
      <c r="B47" s="36"/>
      <c r="C47" s="36"/>
      <c r="D47" s="36"/>
      <c r="E47" s="649"/>
      <c r="F47" s="648"/>
      <c r="G47" s="648"/>
      <c r="H47" s="648"/>
      <c r="I47" s="648"/>
      <c r="J47" s="648"/>
      <c r="K47" s="648"/>
      <c r="L47" s="648"/>
      <c r="N47" s="36"/>
      <c r="O47" s="648"/>
      <c r="P47" s="648"/>
      <c r="Q47" s="648"/>
      <c r="R47" s="648"/>
      <c r="T47" s="36"/>
      <c r="U47" s="648"/>
      <c r="V47" s="648"/>
      <c r="W47" s="648"/>
      <c r="X47" s="648"/>
      <c r="Y47" s="648"/>
      <c r="AA47" s="56"/>
      <c r="AB47" s="56"/>
      <c r="AC47" s="56"/>
      <c r="AD47" s="56"/>
      <c r="AE47" s="56"/>
    </row>
    <row r="48" spans="2:31" hidden="1" x14ac:dyDescent="0.35">
      <c r="B48" s="36"/>
      <c r="C48" s="36"/>
      <c r="D48" s="36"/>
      <c r="E48" s="649"/>
      <c r="F48" s="648"/>
      <c r="G48" s="648"/>
      <c r="H48" s="648"/>
      <c r="I48" s="648"/>
      <c r="J48" s="648"/>
      <c r="K48" s="648"/>
      <c r="L48" s="648"/>
      <c r="N48" s="36"/>
      <c r="O48" s="648"/>
      <c r="P48" s="648"/>
      <c r="Q48" s="648"/>
      <c r="R48" s="648"/>
      <c r="T48" s="36"/>
      <c r="U48" s="648"/>
      <c r="V48" s="648"/>
      <c r="W48" s="648"/>
      <c r="X48" s="648"/>
      <c r="Y48" s="648"/>
      <c r="AA48" s="56"/>
      <c r="AB48" s="56"/>
      <c r="AC48" s="56"/>
      <c r="AD48" s="56"/>
      <c r="AE48" s="56"/>
    </row>
    <row r="49" spans="2:31" hidden="1" x14ac:dyDescent="0.35">
      <c r="B49" s="36"/>
      <c r="C49" s="36"/>
      <c r="D49" s="36"/>
      <c r="E49" s="649"/>
      <c r="F49" s="648"/>
      <c r="G49" s="648"/>
      <c r="H49" s="648"/>
      <c r="I49" s="648"/>
      <c r="J49" s="648"/>
      <c r="K49" s="648"/>
      <c r="L49" s="648"/>
      <c r="N49" s="36"/>
      <c r="O49" s="648"/>
      <c r="P49" s="648"/>
      <c r="Q49" s="648"/>
      <c r="R49" s="648"/>
      <c r="T49" s="36"/>
      <c r="U49" s="648"/>
      <c r="V49" s="648"/>
      <c r="W49" s="648"/>
      <c r="X49" s="648"/>
      <c r="Y49" s="648"/>
      <c r="AA49" s="56"/>
      <c r="AB49" s="56"/>
      <c r="AC49" s="56"/>
      <c r="AD49" s="56"/>
      <c r="AE49" s="56"/>
    </row>
    <row r="50" spans="2:31" hidden="1" x14ac:dyDescent="0.35">
      <c r="B50" s="36"/>
      <c r="C50" s="36"/>
      <c r="D50" s="36"/>
      <c r="E50" s="649"/>
      <c r="F50" s="648"/>
      <c r="G50" s="648"/>
      <c r="H50" s="648"/>
      <c r="I50" s="648"/>
      <c r="J50" s="648"/>
      <c r="K50" s="648"/>
      <c r="L50" s="648"/>
      <c r="N50" s="36"/>
      <c r="O50" s="648"/>
      <c r="P50" s="648"/>
      <c r="Q50" s="648"/>
      <c r="R50" s="648"/>
      <c r="T50" s="36"/>
      <c r="U50" s="648"/>
      <c r="V50" s="648"/>
      <c r="W50" s="648"/>
      <c r="X50" s="648"/>
      <c r="Y50" s="648"/>
      <c r="AA50" s="56"/>
      <c r="AB50" s="56"/>
      <c r="AC50" s="56"/>
      <c r="AD50" s="56"/>
      <c r="AE50" s="56"/>
    </row>
    <row r="51" spans="2:31" hidden="1" x14ac:dyDescent="0.35">
      <c r="B51" s="36"/>
      <c r="C51" s="36"/>
      <c r="D51" s="36"/>
      <c r="E51" s="649"/>
      <c r="F51" s="648"/>
      <c r="G51" s="648"/>
      <c r="H51" s="648"/>
      <c r="I51" s="648"/>
      <c r="J51" s="648"/>
      <c r="K51" s="648"/>
      <c r="L51" s="648"/>
      <c r="N51" s="36"/>
      <c r="O51" s="648"/>
      <c r="P51" s="648"/>
      <c r="Q51" s="648"/>
      <c r="R51" s="648"/>
      <c r="T51" s="36"/>
      <c r="U51" s="648"/>
      <c r="V51" s="648"/>
      <c r="W51" s="648"/>
      <c r="X51" s="648"/>
      <c r="Y51" s="648"/>
      <c r="AA51" s="56"/>
      <c r="AB51" s="56"/>
      <c r="AC51" s="56"/>
      <c r="AD51" s="56"/>
      <c r="AE51" s="56"/>
    </row>
    <row r="52" spans="2:31" hidden="1" x14ac:dyDescent="0.35">
      <c r="B52" s="36"/>
      <c r="C52" s="36"/>
      <c r="D52" s="36"/>
      <c r="E52" s="649"/>
      <c r="F52" s="648"/>
      <c r="G52" s="648"/>
      <c r="H52" s="648"/>
      <c r="I52" s="648"/>
      <c r="J52" s="648"/>
      <c r="K52" s="648"/>
      <c r="L52" s="648"/>
      <c r="N52" s="36"/>
      <c r="O52" s="648"/>
      <c r="P52" s="648"/>
      <c r="Q52" s="648"/>
      <c r="R52" s="648"/>
      <c r="T52" s="36"/>
      <c r="U52" s="648"/>
      <c r="V52" s="648"/>
      <c r="W52" s="648"/>
      <c r="X52" s="648"/>
      <c r="Y52" s="648"/>
      <c r="AA52" s="56"/>
      <c r="AB52" s="56"/>
      <c r="AC52" s="56"/>
      <c r="AD52" s="56"/>
      <c r="AE52" s="56"/>
    </row>
    <row r="53" spans="2:31" hidden="1" x14ac:dyDescent="0.35">
      <c r="B53" s="36"/>
      <c r="C53" s="36"/>
      <c r="D53" s="36"/>
      <c r="E53" s="649"/>
      <c r="F53" s="648"/>
      <c r="G53" s="648"/>
      <c r="H53" s="648"/>
      <c r="I53" s="648"/>
      <c r="J53" s="648"/>
      <c r="K53" s="648"/>
      <c r="L53" s="648"/>
      <c r="N53" s="36"/>
      <c r="O53" s="648"/>
      <c r="P53" s="648"/>
      <c r="Q53" s="648"/>
      <c r="R53" s="648"/>
      <c r="T53" s="36"/>
      <c r="U53" s="648"/>
      <c r="V53" s="648"/>
      <c r="W53" s="648"/>
      <c r="X53" s="648"/>
      <c r="Y53" s="648"/>
      <c r="AA53" s="56"/>
      <c r="AB53" s="56"/>
      <c r="AC53" s="56"/>
      <c r="AD53" s="56"/>
      <c r="AE53" s="56"/>
    </row>
    <row r="54" spans="2:31" hidden="1" x14ac:dyDescent="0.35">
      <c r="B54" s="36"/>
      <c r="C54" s="36"/>
      <c r="D54" s="36"/>
      <c r="E54" s="649"/>
      <c r="F54" s="648"/>
      <c r="G54" s="648"/>
      <c r="H54" s="648"/>
      <c r="I54" s="648"/>
      <c r="J54" s="648"/>
      <c r="K54" s="648"/>
      <c r="L54" s="648"/>
      <c r="N54" s="36"/>
      <c r="O54" s="648"/>
      <c r="P54" s="648"/>
      <c r="Q54" s="648"/>
      <c r="R54" s="648"/>
      <c r="T54" s="36"/>
      <c r="U54" s="648"/>
      <c r="V54" s="648"/>
      <c r="W54" s="648"/>
      <c r="X54" s="648"/>
      <c r="Y54" s="648"/>
      <c r="AA54" s="56"/>
      <c r="AB54" s="56"/>
      <c r="AC54" s="56"/>
      <c r="AD54" s="56"/>
      <c r="AE54" s="56"/>
    </row>
    <row r="55" spans="2:31" hidden="1" x14ac:dyDescent="0.35">
      <c r="B55" s="36"/>
      <c r="C55" s="36"/>
      <c r="D55" s="36"/>
      <c r="E55" s="649"/>
      <c r="F55" s="648"/>
      <c r="G55" s="648"/>
      <c r="H55" s="648"/>
      <c r="I55" s="648"/>
      <c r="J55" s="648"/>
      <c r="K55" s="648"/>
      <c r="L55" s="648"/>
      <c r="N55" s="36"/>
      <c r="O55" s="648"/>
      <c r="P55" s="648"/>
      <c r="Q55" s="648"/>
      <c r="R55" s="648"/>
      <c r="T55" s="36"/>
      <c r="U55" s="648"/>
      <c r="V55" s="648"/>
      <c r="W55" s="648"/>
      <c r="X55" s="648"/>
      <c r="Y55" s="648"/>
      <c r="AA55" s="56"/>
      <c r="AB55" s="56"/>
      <c r="AC55" s="56"/>
      <c r="AD55" s="56"/>
      <c r="AE55" s="56"/>
    </row>
    <row r="56" spans="2:31" hidden="1" x14ac:dyDescent="0.35">
      <c r="B56" s="36"/>
      <c r="C56" s="36"/>
      <c r="D56" s="36"/>
      <c r="E56" s="649"/>
      <c r="F56" s="648"/>
      <c r="G56" s="648"/>
      <c r="H56" s="648"/>
      <c r="I56" s="648"/>
      <c r="J56" s="648"/>
      <c r="K56" s="648"/>
      <c r="L56" s="648"/>
      <c r="N56" s="36"/>
      <c r="O56" s="648"/>
      <c r="P56" s="648"/>
      <c r="Q56" s="648"/>
      <c r="R56" s="648"/>
      <c r="T56" s="36"/>
      <c r="U56" s="648"/>
      <c r="V56" s="648"/>
      <c r="W56" s="648"/>
      <c r="X56" s="648"/>
      <c r="Y56" s="648"/>
      <c r="AA56" s="56"/>
      <c r="AB56" s="56"/>
      <c r="AC56" s="56"/>
      <c r="AD56" s="56"/>
      <c r="AE56" s="56"/>
    </row>
    <row r="57" spans="2:31" hidden="1" x14ac:dyDescent="0.35">
      <c r="B57" s="36"/>
      <c r="C57" s="36"/>
      <c r="D57" s="36"/>
      <c r="E57" s="649"/>
      <c r="F57" s="648"/>
      <c r="G57" s="648"/>
      <c r="H57" s="648"/>
      <c r="I57" s="648"/>
      <c r="J57" s="648"/>
      <c r="K57" s="648"/>
      <c r="L57" s="648"/>
      <c r="N57" s="36"/>
      <c r="O57" s="648"/>
      <c r="P57" s="648"/>
      <c r="Q57" s="648"/>
      <c r="R57" s="648"/>
      <c r="T57" s="36"/>
      <c r="U57" s="648"/>
      <c r="V57" s="648"/>
      <c r="W57" s="648"/>
      <c r="X57" s="648"/>
      <c r="Y57" s="648"/>
      <c r="AA57" s="56"/>
      <c r="AB57" s="56"/>
      <c r="AC57" s="56"/>
      <c r="AD57" s="56"/>
      <c r="AE57" s="56"/>
    </row>
    <row r="58" spans="2:31" hidden="1" x14ac:dyDescent="0.35">
      <c r="B58" s="36"/>
      <c r="C58" s="36"/>
      <c r="D58" s="36"/>
      <c r="E58" s="649"/>
      <c r="F58" s="648"/>
      <c r="G58" s="648"/>
      <c r="H58" s="648"/>
      <c r="I58" s="648"/>
      <c r="J58" s="648"/>
      <c r="K58" s="648"/>
      <c r="L58" s="648"/>
      <c r="N58" s="36"/>
      <c r="O58" s="648"/>
      <c r="P58" s="648"/>
      <c r="Q58" s="648"/>
      <c r="R58" s="648"/>
      <c r="T58" s="36"/>
      <c r="U58" s="648"/>
      <c r="V58" s="648"/>
      <c r="W58" s="648"/>
      <c r="X58" s="648"/>
      <c r="Y58" s="648"/>
      <c r="AA58" s="56"/>
      <c r="AB58" s="56"/>
      <c r="AC58" s="56"/>
      <c r="AD58" s="56"/>
      <c r="AE58" s="56"/>
    </row>
    <row r="59" spans="2:31" hidden="1" x14ac:dyDescent="0.35">
      <c r="B59" s="36"/>
      <c r="C59" s="36"/>
      <c r="D59" s="36"/>
      <c r="E59" s="649"/>
      <c r="F59" s="648"/>
      <c r="G59" s="648"/>
      <c r="H59" s="648"/>
      <c r="I59" s="648"/>
      <c r="J59" s="648"/>
      <c r="K59" s="648"/>
      <c r="L59" s="648"/>
      <c r="N59" s="36"/>
      <c r="O59" s="648"/>
      <c r="P59" s="648"/>
      <c r="Q59" s="648"/>
      <c r="R59" s="648"/>
      <c r="T59" s="36"/>
      <c r="U59" s="648"/>
      <c r="V59" s="648"/>
      <c r="W59" s="648"/>
      <c r="X59" s="648"/>
      <c r="Y59" s="648"/>
      <c r="AA59" s="56"/>
      <c r="AB59" s="56"/>
      <c r="AC59" s="56"/>
      <c r="AD59" s="56"/>
      <c r="AE59" s="56"/>
    </row>
    <row r="60" spans="2:31" hidden="1" x14ac:dyDescent="0.35">
      <c r="B60" s="36"/>
      <c r="C60" s="36"/>
      <c r="D60" s="36"/>
      <c r="E60" s="649"/>
      <c r="F60" s="648"/>
      <c r="G60" s="648"/>
      <c r="H60" s="648"/>
      <c r="I60" s="648"/>
      <c r="J60" s="648"/>
      <c r="K60" s="648"/>
      <c r="L60" s="648"/>
      <c r="N60" s="36"/>
      <c r="O60" s="648"/>
      <c r="P60" s="648"/>
      <c r="Q60" s="648"/>
      <c r="R60" s="648"/>
      <c r="T60" s="36"/>
      <c r="U60" s="648"/>
      <c r="V60" s="648"/>
      <c r="W60" s="648"/>
      <c r="X60" s="648"/>
      <c r="Y60" s="648"/>
      <c r="AA60" s="56"/>
      <c r="AB60" s="56"/>
      <c r="AC60" s="56"/>
      <c r="AD60" s="56"/>
      <c r="AE60" s="56"/>
    </row>
    <row r="61" spans="2:31" hidden="1" x14ac:dyDescent="0.35">
      <c r="B61" s="36"/>
      <c r="C61" s="36"/>
      <c r="D61" s="36"/>
      <c r="E61" s="649"/>
      <c r="F61" s="648"/>
      <c r="G61" s="648"/>
      <c r="H61" s="648"/>
      <c r="I61" s="648"/>
      <c r="J61" s="648"/>
      <c r="K61" s="648"/>
      <c r="L61" s="648"/>
      <c r="N61" s="36"/>
      <c r="O61" s="648"/>
      <c r="P61" s="648"/>
      <c r="Q61" s="648"/>
      <c r="R61" s="648"/>
      <c r="T61" s="36"/>
      <c r="U61" s="648"/>
      <c r="V61" s="648"/>
      <c r="W61" s="648"/>
      <c r="X61" s="648"/>
      <c r="Y61" s="648"/>
      <c r="AA61" s="56"/>
      <c r="AB61" s="56"/>
      <c r="AC61" s="56"/>
      <c r="AD61" s="56"/>
      <c r="AE61" s="56"/>
    </row>
    <row r="62" spans="2:31" hidden="1" x14ac:dyDescent="0.35">
      <c r="B62" s="36"/>
      <c r="C62" s="36"/>
      <c r="D62" s="36"/>
      <c r="E62" s="649"/>
      <c r="F62" s="648"/>
      <c r="G62" s="648"/>
      <c r="H62" s="648"/>
      <c r="I62" s="648"/>
      <c r="J62" s="648"/>
      <c r="K62" s="648"/>
      <c r="L62" s="648"/>
      <c r="N62" s="36"/>
      <c r="O62" s="648"/>
      <c r="P62" s="648"/>
      <c r="Q62" s="648"/>
      <c r="R62" s="648"/>
      <c r="T62" s="36"/>
      <c r="U62" s="648"/>
      <c r="V62" s="648"/>
      <c r="W62" s="648"/>
      <c r="X62" s="648"/>
      <c r="Y62" s="648"/>
      <c r="AA62" s="56"/>
      <c r="AB62" s="56"/>
      <c r="AC62" s="56"/>
      <c r="AD62" s="56"/>
      <c r="AE62" s="56"/>
    </row>
    <row r="63" spans="2:31" hidden="1" x14ac:dyDescent="0.35">
      <c r="B63" s="36"/>
      <c r="C63" s="36"/>
      <c r="D63" s="36"/>
      <c r="E63" s="649"/>
      <c r="F63" s="648"/>
      <c r="G63" s="648"/>
      <c r="H63" s="648"/>
      <c r="I63" s="648"/>
      <c r="J63" s="648"/>
      <c r="K63" s="648"/>
      <c r="L63" s="648"/>
      <c r="N63" s="36"/>
      <c r="O63" s="648"/>
      <c r="P63" s="648"/>
      <c r="Q63" s="648"/>
      <c r="R63" s="648"/>
      <c r="T63" s="36"/>
      <c r="U63" s="648"/>
      <c r="V63" s="648"/>
      <c r="W63" s="648"/>
      <c r="X63" s="648"/>
      <c r="Y63" s="648"/>
      <c r="AA63" s="56"/>
      <c r="AB63" s="56"/>
      <c r="AC63" s="56"/>
      <c r="AD63" s="56"/>
      <c r="AE63" s="56"/>
    </row>
    <row r="64" spans="2:31" hidden="1" x14ac:dyDescent="0.35">
      <c r="B64" s="36"/>
      <c r="C64" s="36"/>
      <c r="D64" s="36"/>
      <c r="E64" s="649"/>
      <c r="F64" s="648"/>
      <c r="G64" s="648"/>
      <c r="H64" s="648"/>
      <c r="I64" s="648"/>
      <c r="J64" s="648"/>
      <c r="K64" s="648"/>
      <c r="L64" s="648"/>
      <c r="N64" s="36"/>
      <c r="O64" s="648"/>
      <c r="P64" s="648"/>
      <c r="Q64" s="648"/>
      <c r="R64" s="648"/>
      <c r="T64" s="36"/>
      <c r="U64" s="648"/>
      <c r="V64" s="648"/>
      <c r="W64" s="648"/>
      <c r="X64" s="648"/>
      <c r="Y64" s="648"/>
      <c r="AA64" s="56"/>
      <c r="AB64" s="56"/>
      <c r="AC64" s="56"/>
      <c r="AD64" s="56"/>
      <c r="AE64" s="56"/>
    </row>
    <row r="65" spans="2:31" hidden="1" x14ac:dyDescent="0.35">
      <c r="B65" s="36"/>
      <c r="C65" s="36"/>
      <c r="D65" s="36"/>
      <c r="E65" s="649"/>
      <c r="F65" s="648"/>
      <c r="G65" s="648"/>
      <c r="H65" s="648"/>
      <c r="I65" s="648"/>
      <c r="J65" s="648"/>
      <c r="K65" s="648"/>
      <c r="L65" s="648"/>
      <c r="N65" s="36"/>
      <c r="O65" s="648"/>
      <c r="P65" s="648"/>
      <c r="Q65" s="648"/>
      <c r="R65" s="648"/>
      <c r="T65" s="36"/>
      <c r="U65" s="648"/>
      <c r="V65" s="648"/>
      <c r="W65" s="648"/>
      <c r="X65" s="648"/>
      <c r="Y65" s="648"/>
      <c r="AA65" s="56"/>
      <c r="AB65" s="56"/>
      <c r="AC65" s="56"/>
      <c r="AD65" s="56"/>
      <c r="AE65" s="56"/>
    </row>
    <row r="66" spans="2:31" hidden="1" x14ac:dyDescent="0.35">
      <c r="B66" s="36"/>
      <c r="C66" s="36"/>
      <c r="D66" s="36"/>
      <c r="E66" s="649"/>
      <c r="F66" s="648"/>
      <c r="G66" s="648"/>
      <c r="H66" s="648"/>
      <c r="I66" s="648"/>
      <c r="J66" s="648"/>
      <c r="K66" s="648"/>
      <c r="L66" s="648"/>
      <c r="N66" s="36"/>
      <c r="O66" s="648"/>
      <c r="P66" s="648"/>
      <c r="Q66" s="648"/>
      <c r="R66" s="648"/>
      <c r="T66" s="36"/>
      <c r="U66" s="648"/>
      <c r="V66" s="648"/>
      <c r="W66" s="648"/>
      <c r="X66" s="648"/>
      <c r="Y66" s="648"/>
      <c r="AA66" s="56"/>
      <c r="AB66" s="56"/>
      <c r="AC66" s="56"/>
      <c r="AD66" s="56"/>
      <c r="AE66" s="56"/>
    </row>
    <row r="67" spans="2:31" hidden="1" x14ac:dyDescent="0.35">
      <c r="B67" s="36"/>
      <c r="C67" s="36"/>
      <c r="D67" s="36"/>
      <c r="E67" s="649"/>
      <c r="F67" s="648"/>
      <c r="G67" s="648"/>
      <c r="H67" s="648"/>
      <c r="I67" s="648"/>
      <c r="J67" s="648"/>
      <c r="K67" s="648"/>
      <c r="L67" s="648"/>
      <c r="N67" s="36"/>
      <c r="O67" s="648"/>
      <c r="P67" s="648"/>
      <c r="Q67" s="648"/>
      <c r="R67" s="648"/>
      <c r="T67" s="36"/>
      <c r="U67" s="648"/>
      <c r="V67" s="648"/>
      <c r="W67" s="648"/>
      <c r="X67" s="648"/>
      <c r="Y67" s="648"/>
      <c r="AA67" s="56"/>
      <c r="AB67" s="56"/>
      <c r="AC67" s="56"/>
      <c r="AD67" s="56"/>
      <c r="AE67" s="56"/>
    </row>
    <row r="68" spans="2:31" hidden="1" x14ac:dyDescent="0.35">
      <c r="B68" s="36"/>
      <c r="C68" s="36"/>
      <c r="D68" s="36"/>
      <c r="E68" s="649"/>
      <c r="F68" s="648"/>
      <c r="G68" s="648"/>
      <c r="H68" s="648"/>
      <c r="I68" s="648"/>
      <c r="J68" s="648"/>
      <c r="K68" s="648"/>
      <c r="L68" s="648"/>
      <c r="N68" s="36"/>
      <c r="O68" s="648"/>
      <c r="P68" s="648"/>
      <c r="Q68" s="648"/>
      <c r="R68" s="648"/>
      <c r="T68" s="36"/>
      <c r="U68" s="648"/>
      <c r="V68" s="648"/>
      <c r="W68" s="648"/>
      <c r="X68" s="648"/>
      <c r="Y68" s="648"/>
      <c r="AA68" s="56"/>
      <c r="AB68" s="56"/>
      <c r="AC68" s="56"/>
      <c r="AD68" s="56"/>
      <c r="AE68" s="56"/>
    </row>
    <row r="69" spans="2:31" hidden="1" x14ac:dyDescent="0.35">
      <c r="B69" s="36"/>
      <c r="C69" s="36"/>
      <c r="D69" s="36"/>
      <c r="E69" s="649"/>
      <c r="F69" s="648"/>
      <c r="G69" s="648"/>
      <c r="H69" s="648"/>
      <c r="I69" s="648"/>
      <c r="J69" s="648"/>
      <c r="K69" s="648"/>
      <c r="L69" s="648"/>
      <c r="N69" s="36"/>
      <c r="O69" s="648"/>
      <c r="P69" s="648"/>
      <c r="Q69" s="648"/>
      <c r="R69" s="648"/>
      <c r="T69" s="36"/>
      <c r="U69" s="648"/>
      <c r="V69" s="648"/>
      <c r="W69" s="648"/>
      <c r="X69" s="648"/>
      <c r="Y69" s="648"/>
      <c r="AA69" s="56"/>
      <c r="AB69" s="56"/>
      <c r="AC69" s="56"/>
      <c r="AD69" s="56"/>
      <c r="AE69" s="56"/>
    </row>
    <row r="70" spans="2:31" hidden="1" x14ac:dyDescent="0.35">
      <c r="B70" s="36"/>
      <c r="C70" s="36"/>
      <c r="D70" s="36"/>
      <c r="E70" s="649"/>
      <c r="F70" s="648"/>
      <c r="G70" s="648"/>
      <c r="H70" s="648"/>
      <c r="I70" s="648"/>
      <c r="J70" s="648"/>
      <c r="K70" s="648"/>
      <c r="L70" s="648"/>
      <c r="N70" s="36"/>
      <c r="O70" s="648"/>
      <c r="P70" s="648"/>
      <c r="Q70" s="648"/>
      <c r="R70" s="648"/>
      <c r="T70" s="36"/>
      <c r="U70" s="648"/>
      <c r="V70" s="648"/>
      <c r="W70" s="648"/>
      <c r="X70" s="648"/>
      <c r="Y70" s="648"/>
      <c r="AA70" s="56"/>
      <c r="AB70" s="56"/>
      <c r="AC70" s="56"/>
      <c r="AD70" s="56"/>
      <c r="AE70" s="56"/>
    </row>
    <row r="71" spans="2:31" hidden="1" x14ac:dyDescent="0.35">
      <c r="B71" s="36"/>
      <c r="C71" s="36"/>
      <c r="D71" s="36"/>
      <c r="E71" s="649"/>
      <c r="F71" s="648"/>
      <c r="G71" s="648"/>
      <c r="H71" s="648"/>
      <c r="I71" s="648"/>
      <c r="J71" s="648"/>
      <c r="K71" s="648"/>
      <c r="L71" s="648"/>
      <c r="N71" s="36"/>
      <c r="O71" s="648"/>
      <c r="P71" s="648"/>
      <c r="Q71" s="648"/>
      <c r="R71" s="648"/>
      <c r="T71" s="36"/>
      <c r="U71" s="648"/>
      <c r="V71" s="648"/>
      <c r="W71" s="648"/>
      <c r="X71" s="648"/>
      <c r="Y71" s="648"/>
      <c r="AA71" s="56"/>
      <c r="AB71" s="56"/>
      <c r="AC71" s="56"/>
      <c r="AD71" s="56"/>
      <c r="AE71" s="56"/>
    </row>
    <row r="72" spans="2:31" hidden="1" x14ac:dyDescent="0.35">
      <c r="B72" s="36"/>
      <c r="C72" s="36"/>
      <c r="D72" s="36"/>
      <c r="E72" s="649"/>
      <c r="F72" s="648"/>
      <c r="G72" s="648"/>
      <c r="H72" s="648"/>
      <c r="I72" s="648"/>
      <c r="J72" s="648"/>
      <c r="K72" s="648"/>
      <c r="L72" s="648"/>
      <c r="N72" s="36"/>
      <c r="O72" s="648"/>
      <c r="P72" s="648"/>
      <c r="Q72" s="648"/>
      <c r="R72" s="648"/>
      <c r="T72" s="36"/>
      <c r="U72" s="648"/>
      <c r="V72" s="648"/>
      <c r="W72" s="648"/>
      <c r="X72" s="648"/>
      <c r="Y72" s="648"/>
      <c r="AA72" s="56"/>
      <c r="AB72" s="56"/>
      <c r="AC72" s="56"/>
      <c r="AD72" s="56"/>
      <c r="AE72" s="56"/>
    </row>
    <row r="73" spans="2:31" hidden="1" x14ac:dyDescent="0.35">
      <c r="B73" s="36"/>
      <c r="C73" s="36"/>
      <c r="D73" s="36"/>
      <c r="E73" s="649"/>
      <c r="F73" s="648"/>
      <c r="G73" s="648"/>
      <c r="H73" s="648"/>
      <c r="I73" s="648"/>
      <c r="J73" s="648"/>
      <c r="K73" s="648"/>
      <c r="L73" s="648"/>
      <c r="N73" s="36"/>
      <c r="O73" s="648"/>
      <c r="P73" s="648"/>
      <c r="Q73" s="648"/>
      <c r="R73" s="648"/>
      <c r="T73" s="36"/>
      <c r="U73" s="648"/>
      <c r="V73" s="648"/>
      <c r="W73" s="648"/>
      <c r="X73" s="648"/>
      <c r="Y73" s="648"/>
      <c r="AA73" s="56"/>
      <c r="AB73" s="56"/>
      <c r="AC73" s="56"/>
      <c r="AD73" s="56"/>
      <c r="AE73" s="56"/>
    </row>
    <row r="74" spans="2:31" hidden="1" x14ac:dyDescent="0.35">
      <c r="B74" s="36"/>
      <c r="C74" s="36"/>
      <c r="D74" s="36"/>
      <c r="E74" s="649"/>
      <c r="F74" s="648"/>
      <c r="G74" s="648"/>
      <c r="H74" s="648"/>
      <c r="I74" s="648"/>
      <c r="J74" s="648"/>
      <c r="K74" s="648"/>
      <c r="L74" s="648"/>
      <c r="N74" s="36"/>
      <c r="O74" s="648"/>
      <c r="P74" s="648"/>
      <c r="Q74" s="648"/>
      <c r="R74" s="648"/>
      <c r="T74" s="36"/>
      <c r="U74" s="648"/>
      <c r="V74" s="648"/>
      <c r="W74" s="648"/>
      <c r="X74" s="648"/>
      <c r="Y74" s="648"/>
      <c r="AA74" s="56"/>
      <c r="AB74" s="56"/>
      <c r="AC74" s="56"/>
      <c r="AD74" s="56"/>
      <c r="AE74" s="56"/>
    </row>
    <row r="75" spans="2:31" hidden="1" x14ac:dyDescent="0.35">
      <c r="B75" s="36"/>
      <c r="C75" s="36"/>
      <c r="D75" s="36"/>
      <c r="E75" s="649"/>
      <c r="F75" s="648"/>
      <c r="G75" s="648"/>
      <c r="H75" s="648"/>
      <c r="I75" s="648"/>
      <c r="J75" s="648"/>
      <c r="K75" s="648"/>
      <c r="L75" s="648"/>
      <c r="N75" s="36"/>
      <c r="O75" s="648"/>
      <c r="P75" s="648"/>
      <c r="Q75" s="648"/>
      <c r="R75" s="648"/>
      <c r="T75" s="36"/>
      <c r="U75" s="648"/>
      <c r="V75" s="648"/>
      <c r="W75" s="648"/>
      <c r="X75" s="648"/>
      <c r="Y75" s="648"/>
      <c r="AA75" s="56"/>
      <c r="AB75" s="56"/>
      <c r="AC75" s="56"/>
      <c r="AD75" s="56"/>
      <c r="AE75" s="56"/>
    </row>
    <row r="76" spans="2:31" hidden="1" x14ac:dyDescent="0.35">
      <c r="B76" s="36"/>
      <c r="C76" s="36"/>
      <c r="D76" s="36"/>
      <c r="E76" s="649"/>
      <c r="F76" s="648"/>
      <c r="G76" s="648"/>
      <c r="H76" s="648"/>
      <c r="I76" s="648"/>
      <c r="J76" s="648"/>
      <c r="K76" s="648"/>
      <c r="L76" s="648"/>
      <c r="N76" s="36"/>
      <c r="O76" s="648"/>
      <c r="P76" s="648"/>
      <c r="Q76" s="648"/>
      <c r="R76" s="648"/>
      <c r="T76" s="36"/>
      <c r="U76" s="648"/>
      <c r="V76" s="648"/>
      <c r="W76" s="648"/>
      <c r="X76" s="648"/>
      <c r="Y76" s="648"/>
      <c r="AA76" s="56"/>
      <c r="AB76" s="56"/>
      <c r="AC76" s="56"/>
      <c r="AD76" s="56"/>
      <c r="AE76" s="56"/>
    </row>
    <row r="77" spans="2:31" hidden="1" x14ac:dyDescent="0.35">
      <c r="B77" s="36"/>
      <c r="C77" s="36"/>
      <c r="D77" s="36"/>
      <c r="E77" s="649"/>
      <c r="F77" s="648"/>
      <c r="G77" s="648"/>
      <c r="H77" s="648"/>
      <c r="I77" s="648"/>
      <c r="J77" s="648"/>
      <c r="K77" s="648"/>
      <c r="L77" s="648"/>
      <c r="N77" s="36"/>
      <c r="O77" s="648"/>
      <c r="P77" s="648"/>
      <c r="Q77" s="648"/>
      <c r="R77" s="648"/>
      <c r="T77" s="36"/>
      <c r="U77" s="648"/>
      <c r="V77" s="648"/>
      <c r="W77" s="648"/>
      <c r="X77" s="648"/>
      <c r="Y77" s="648"/>
      <c r="AA77" s="56"/>
      <c r="AB77" s="56"/>
      <c r="AC77" s="56"/>
      <c r="AD77" s="56"/>
      <c r="AE77" s="56"/>
    </row>
    <row r="78" spans="2:31" hidden="1" x14ac:dyDescent="0.35">
      <c r="B78" s="36"/>
      <c r="C78" s="36"/>
      <c r="D78" s="36"/>
      <c r="E78" s="649"/>
      <c r="F78" s="648"/>
      <c r="G78" s="648"/>
      <c r="H78" s="648"/>
      <c r="I78" s="648"/>
      <c r="J78" s="648"/>
      <c r="K78" s="648"/>
      <c r="L78" s="648"/>
      <c r="N78" s="36"/>
      <c r="O78" s="648"/>
      <c r="P78" s="648"/>
      <c r="Q78" s="648"/>
      <c r="R78" s="648"/>
      <c r="T78" s="36"/>
      <c r="U78" s="648"/>
      <c r="V78" s="648"/>
      <c r="W78" s="648"/>
      <c r="X78" s="648"/>
      <c r="Y78" s="648"/>
      <c r="AA78" s="56"/>
      <c r="AB78" s="56"/>
      <c r="AC78" s="56"/>
      <c r="AD78" s="56"/>
      <c r="AE78" s="56"/>
    </row>
    <row r="79" spans="2:31" hidden="1" x14ac:dyDescent="0.35">
      <c r="B79" s="36"/>
      <c r="C79" s="36"/>
      <c r="D79" s="36"/>
      <c r="E79" s="649"/>
      <c r="F79" s="648"/>
      <c r="G79" s="648"/>
      <c r="H79" s="648"/>
      <c r="I79" s="648"/>
      <c r="J79" s="648"/>
      <c r="K79" s="648"/>
      <c r="L79" s="648"/>
      <c r="N79" s="36"/>
      <c r="O79" s="648"/>
      <c r="P79" s="648"/>
      <c r="Q79" s="648"/>
      <c r="R79" s="648"/>
      <c r="T79" s="36"/>
      <c r="U79" s="648"/>
      <c r="V79" s="648"/>
      <c r="W79" s="648"/>
      <c r="X79" s="648"/>
      <c r="Y79" s="648"/>
      <c r="AA79" s="56"/>
      <c r="AB79" s="56"/>
      <c r="AC79" s="56"/>
      <c r="AD79" s="56"/>
      <c r="AE79" s="56"/>
    </row>
    <row r="80" spans="2:31" hidden="1" x14ac:dyDescent="0.35">
      <c r="B80" s="36"/>
      <c r="C80" s="36"/>
      <c r="D80" s="36"/>
      <c r="E80" s="649"/>
      <c r="F80" s="648"/>
      <c r="G80" s="648"/>
      <c r="H80" s="648"/>
      <c r="I80" s="648"/>
      <c r="J80" s="648"/>
      <c r="K80" s="648"/>
      <c r="L80" s="648"/>
      <c r="N80" s="36"/>
      <c r="O80" s="648"/>
      <c r="P80" s="648"/>
      <c r="Q80" s="648"/>
      <c r="R80" s="648"/>
      <c r="T80" s="36"/>
      <c r="U80" s="648"/>
      <c r="V80" s="648"/>
      <c r="W80" s="648"/>
      <c r="X80" s="648"/>
      <c r="Y80" s="648"/>
      <c r="AA80" s="56"/>
      <c r="AB80" s="56"/>
      <c r="AC80" s="56"/>
      <c r="AD80" s="56"/>
      <c r="AE80" s="56"/>
    </row>
    <row r="81" spans="2:31" hidden="1" x14ac:dyDescent="0.35">
      <c r="B81" s="36"/>
      <c r="C81" s="36"/>
      <c r="D81" s="36"/>
      <c r="E81" s="649"/>
      <c r="F81" s="648"/>
      <c r="G81" s="648"/>
      <c r="H81" s="648"/>
      <c r="I81" s="648"/>
      <c r="J81" s="648"/>
      <c r="K81" s="648"/>
      <c r="L81" s="648"/>
      <c r="N81" s="36"/>
      <c r="O81" s="648"/>
      <c r="P81" s="648"/>
      <c r="Q81" s="648"/>
      <c r="R81" s="648"/>
      <c r="T81" s="36"/>
      <c r="U81" s="648"/>
      <c r="V81" s="648"/>
      <c r="W81" s="648"/>
      <c r="X81" s="648"/>
      <c r="Y81" s="648"/>
      <c r="AA81" s="56"/>
      <c r="AB81" s="56"/>
      <c r="AC81" s="56"/>
      <c r="AD81" s="56"/>
      <c r="AE81" s="56"/>
    </row>
    <row r="82" spans="2:31" hidden="1" x14ac:dyDescent="0.35">
      <c r="B82" s="36"/>
      <c r="C82" s="36"/>
      <c r="D82" s="36"/>
      <c r="E82" s="649"/>
      <c r="F82" s="648"/>
      <c r="G82" s="648"/>
      <c r="H82" s="648"/>
      <c r="I82" s="648"/>
      <c r="J82" s="648"/>
      <c r="K82" s="648"/>
      <c r="L82" s="648"/>
      <c r="N82" s="36"/>
      <c r="O82" s="648"/>
      <c r="P82" s="648"/>
      <c r="Q82" s="648"/>
      <c r="R82" s="648"/>
      <c r="T82" s="36"/>
      <c r="U82" s="648"/>
      <c r="V82" s="648"/>
      <c r="W82" s="648"/>
      <c r="X82" s="648"/>
      <c r="Y82" s="648"/>
      <c r="AA82" s="56"/>
      <c r="AB82" s="56"/>
      <c r="AC82" s="56"/>
      <c r="AD82" s="56"/>
      <c r="AE82" s="56"/>
    </row>
    <row r="83" spans="2:31" hidden="1" x14ac:dyDescent="0.35">
      <c r="B83" s="36"/>
      <c r="C83" s="36"/>
      <c r="D83" s="36"/>
      <c r="E83" s="649"/>
      <c r="F83" s="648"/>
      <c r="G83" s="648"/>
      <c r="H83" s="648"/>
      <c r="I83" s="648"/>
      <c r="J83" s="648"/>
      <c r="K83" s="648"/>
      <c r="L83" s="648"/>
      <c r="N83" s="36"/>
      <c r="O83" s="648"/>
      <c r="P83" s="648"/>
      <c r="Q83" s="648"/>
      <c r="R83" s="648"/>
      <c r="T83" s="36"/>
      <c r="U83" s="648"/>
      <c r="V83" s="648"/>
      <c r="W83" s="648"/>
      <c r="X83" s="648"/>
      <c r="Y83" s="648"/>
      <c r="AA83" s="56"/>
      <c r="AB83" s="56"/>
      <c r="AC83" s="56"/>
      <c r="AD83" s="56"/>
      <c r="AE83" s="56"/>
    </row>
    <row r="84" spans="2:31" hidden="1" x14ac:dyDescent="0.35">
      <c r="B84" s="36"/>
      <c r="C84" s="36"/>
      <c r="D84" s="36"/>
      <c r="E84" s="649"/>
      <c r="F84" s="648"/>
      <c r="G84" s="648"/>
      <c r="H84" s="648"/>
      <c r="I84" s="648"/>
      <c r="J84" s="648"/>
      <c r="K84" s="648"/>
      <c r="L84" s="648"/>
      <c r="N84" s="36"/>
      <c r="O84" s="648"/>
      <c r="P84" s="648"/>
      <c r="Q84" s="648"/>
      <c r="R84" s="648"/>
      <c r="T84" s="36"/>
      <c r="U84" s="648"/>
      <c r="V84" s="648"/>
      <c r="W84" s="648"/>
      <c r="X84" s="648"/>
      <c r="Y84" s="648"/>
      <c r="AA84" s="56"/>
      <c r="AB84" s="56"/>
      <c r="AC84" s="56"/>
      <c r="AD84" s="56"/>
      <c r="AE84" s="56"/>
    </row>
    <row r="85" spans="2:31" hidden="1" x14ac:dyDescent="0.35">
      <c r="B85" s="36"/>
      <c r="C85" s="36"/>
      <c r="D85" s="36"/>
      <c r="E85" s="649"/>
      <c r="F85" s="648"/>
      <c r="G85" s="648"/>
      <c r="H85" s="648"/>
      <c r="I85" s="648"/>
      <c r="J85" s="648"/>
      <c r="K85" s="648"/>
      <c r="L85" s="648"/>
      <c r="N85" s="36"/>
      <c r="O85" s="648"/>
      <c r="P85" s="648"/>
      <c r="Q85" s="648"/>
      <c r="R85" s="648"/>
      <c r="T85" s="36"/>
      <c r="U85" s="648"/>
      <c r="V85" s="648"/>
      <c r="W85" s="648"/>
      <c r="X85" s="648"/>
      <c r="Y85" s="648"/>
      <c r="AA85" s="56"/>
      <c r="AB85" s="56"/>
      <c r="AC85" s="56"/>
      <c r="AD85" s="56"/>
      <c r="AE85" s="56"/>
    </row>
    <row r="86" spans="2:31" hidden="1" x14ac:dyDescent="0.35">
      <c r="B86" s="36"/>
      <c r="C86" s="36"/>
      <c r="D86" s="36"/>
      <c r="E86" s="649"/>
      <c r="F86" s="648"/>
      <c r="G86" s="648"/>
      <c r="H86" s="648"/>
      <c r="I86" s="648"/>
      <c r="J86" s="648"/>
      <c r="K86" s="648"/>
      <c r="L86" s="648"/>
      <c r="N86" s="36"/>
      <c r="O86" s="648"/>
      <c r="P86" s="648"/>
      <c r="Q86" s="648"/>
      <c r="R86" s="648"/>
      <c r="T86" s="36"/>
      <c r="U86" s="648"/>
      <c r="V86" s="648"/>
      <c r="W86" s="648"/>
      <c r="X86" s="648"/>
      <c r="Y86" s="648"/>
      <c r="AA86" s="56"/>
      <c r="AB86" s="56"/>
      <c r="AC86" s="56"/>
      <c r="AD86" s="56"/>
      <c r="AE86" s="56"/>
    </row>
    <row r="87" spans="2:31" hidden="1" x14ac:dyDescent="0.35">
      <c r="B87" s="36"/>
      <c r="C87" s="36"/>
      <c r="D87" s="36"/>
      <c r="E87" s="649"/>
      <c r="F87" s="648"/>
      <c r="G87" s="648"/>
      <c r="H87" s="648"/>
      <c r="I87" s="648"/>
      <c r="J87" s="648"/>
      <c r="K87" s="648"/>
      <c r="L87" s="648"/>
      <c r="N87" s="36"/>
      <c r="O87" s="648"/>
      <c r="P87" s="648"/>
      <c r="Q87" s="648"/>
      <c r="R87" s="648"/>
      <c r="T87" s="36"/>
      <c r="U87" s="648"/>
      <c r="V87" s="648"/>
      <c r="W87" s="648"/>
      <c r="X87" s="648"/>
      <c r="Y87" s="648"/>
      <c r="AA87" s="56"/>
      <c r="AB87" s="56"/>
      <c r="AC87" s="56"/>
      <c r="AD87" s="56"/>
      <c r="AE87" s="56"/>
    </row>
    <row r="88" spans="2:31" hidden="1" x14ac:dyDescent="0.35">
      <c r="B88" s="36"/>
      <c r="C88" s="36"/>
      <c r="D88" s="36"/>
      <c r="E88" s="649"/>
      <c r="F88" s="648"/>
      <c r="G88" s="648"/>
      <c r="H88" s="648"/>
      <c r="I88" s="648"/>
      <c r="J88" s="648"/>
      <c r="K88" s="648"/>
      <c r="L88" s="648"/>
      <c r="N88" s="36"/>
      <c r="O88" s="648"/>
      <c r="P88" s="648"/>
      <c r="Q88" s="648"/>
      <c r="R88" s="648"/>
      <c r="T88" s="36"/>
      <c r="U88" s="648"/>
      <c r="V88" s="648"/>
      <c r="W88" s="648"/>
      <c r="X88" s="648"/>
      <c r="Y88" s="648"/>
      <c r="AA88" s="56"/>
      <c r="AB88" s="56"/>
      <c r="AC88" s="56"/>
      <c r="AD88" s="56"/>
      <c r="AE88" s="56"/>
    </row>
    <row r="89" spans="2:31" hidden="1" x14ac:dyDescent="0.35">
      <c r="B89" s="36"/>
      <c r="C89" s="36"/>
      <c r="D89" s="36"/>
      <c r="E89" s="649"/>
      <c r="F89" s="648"/>
      <c r="G89" s="648"/>
      <c r="H89" s="648"/>
      <c r="I89" s="648"/>
      <c r="J89" s="648"/>
      <c r="K89" s="648"/>
      <c r="L89" s="648"/>
      <c r="N89" s="36"/>
      <c r="O89" s="648"/>
      <c r="P89" s="648"/>
      <c r="Q89" s="648"/>
      <c r="R89" s="648"/>
      <c r="T89" s="36"/>
      <c r="U89" s="648"/>
      <c r="V89" s="648"/>
      <c r="W89" s="648"/>
      <c r="X89" s="648"/>
      <c r="Y89" s="648"/>
      <c r="AA89" s="56"/>
      <c r="AB89" s="56"/>
      <c r="AC89" s="56"/>
      <c r="AD89" s="56"/>
      <c r="AE89" s="56"/>
    </row>
    <row r="90" spans="2:31" hidden="1" x14ac:dyDescent="0.35">
      <c r="B90" s="36"/>
      <c r="C90" s="36"/>
      <c r="D90" s="36"/>
      <c r="E90" s="649"/>
      <c r="F90" s="648"/>
      <c r="G90" s="648"/>
      <c r="H90" s="648"/>
      <c r="I90" s="648"/>
      <c r="J90" s="648"/>
      <c r="K90" s="648"/>
      <c r="L90" s="648"/>
      <c r="N90" s="36"/>
      <c r="O90" s="648"/>
      <c r="P90" s="648"/>
      <c r="Q90" s="648"/>
      <c r="R90" s="648"/>
      <c r="T90" s="36"/>
      <c r="U90" s="648"/>
      <c r="V90" s="648"/>
      <c r="W90" s="648"/>
      <c r="X90" s="648"/>
      <c r="Y90" s="648"/>
      <c r="AA90" s="56"/>
      <c r="AB90" s="56"/>
      <c r="AC90" s="56"/>
      <c r="AD90" s="56"/>
      <c r="AE90" s="56"/>
    </row>
    <row r="91" spans="2:31" hidden="1" x14ac:dyDescent="0.35">
      <c r="B91" s="36"/>
      <c r="C91" s="36"/>
      <c r="D91" s="36"/>
      <c r="E91" s="649"/>
      <c r="F91" s="648"/>
      <c r="G91" s="648"/>
      <c r="H91" s="648"/>
      <c r="I91" s="648"/>
      <c r="J91" s="648"/>
      <c r="K91" s="648"/>
      <c r="L91" s="648"/>
      <c r="N91" s="36"/>
      <c r="O91" s="648"/>
      <c r="P91" s="648"/>
      <c r="Q91" s="648"/>
      <c r="R91" s="648"/>
      <c r="T91" s="36"/>
      <c r="U91" s="648"/>
      <c r="V91" s="648"/>
      <c r="W91" s="648"/>
      <c r="X91" s="648"/>
      <c r="Y91" s="648"/>
      <c r="AA91" s="56"/>
      <c r="AB91" s="56"/>
      <c r="AC91" s="56"/>
      <c r="AD91" s="56"/>
      <c r="AE91" s="56"/>
    </row>
    <row r="92" spans="2:31" hidden="1" x14ac:dyDescent="0.35">
      <c r="B92" s="36"/>
      <c r="C92" s="36"/>
      <c r="D92" s="36"/>
      <c r="E92" s="649"/>
      <c r="F92" s="648"/>
      <c r="G92" s="648"/>
      <c r="H92" s="648"/>
      <c r="I92" s="648"/>
      <c r="J92" s="648"/>
      <c r="K92" s="648"/>
      <c r="L92" s="648"/>
      <c r="N92" s="36"/>
      <c r="O92" s="648"/>
      <c r="P92" s="648"/>
      <c r="Q92" s="648"/>
      <c r="R92" s="648"/>
      <c r="T92" s="36"/>
      <c r="U92" s="648"/>
      <c r="V92" s="648"/>
      <c r="W92" s="648"/>
      <c r="X92" s="648"/>
      <c r="Y92" s="648"/>
      <c r="AA92" s="56"/>
      <c r="AB92" s="56"/>
      <c r="AC92" s="56"/>
      <c r="AD92" s="56"/>
      <c r="AE92" s="56"/>
    </row>
    <row r="93" spans="2:31" hidden="1" x14ac:dyDescent="0.35">
      <c r="B93" s="36"/>
      <c r="C93" s="36"/>
      <c r="D93" s="36"/>
      <c r="E93" s="649"/>
      <c r="F93" s="648"/>
      <c r="G93" s="648"/>
      <c r="H93" s="648"/>
      <c r="I93" s="648"/>
      <c r="J93" s="648"/>
      <c r="K93" s="648"/>
      <c r="L93" s="648"/>
      <c r="N93" s="36"/>
      <c r="O93" s="648"/>
      <c r="P93" s="648"/>
      <c r="Q93" s="648"/>
      <c r="R93" s="648"/>
      <c r="T93" s="36"/>
      <c r="U93" s="648"/>
      <c r="V93" s="648"/>
      <c r="W93" s="648"/>
      <c r="X93" s="648"/>
      <c r="Y93" s="648"/>
      <c r="AA93" s="56"/>
      <c r="AB93" s="56"/>
      <c r="AC93" s="56"/>
      <c r="AD93" s="56"/>
      <c r="AE93" s="56"/>
    </row>
    <row r="94" spans="2:31" hidden="1" x14ac:dyDescent="0.35">
      <c r="B94" s="36"/>
      <c r="C94" s="36"/>
      <c r="D94" s="36"/>
      <c r="E94" s="649"/>
      <c r="F94" s="648"/>
      <c r="G94" s="648"/>
      <c r="H94" s="648"/>
      <c r="I94" s="648"/>
      <c r="J94" s="648"/>
      <c r="K94" s="648"/>
      <c r="L94" s="648"/>
      <c r="N94" s="36"/>
      <c r="O94" s="648"/>
      <c r="P94" s="648"/>
      <c r="Q94" s="648"/>
      <c r="R94" s="648"/>
      <c r="T94" s="36"/>
      <c r="U94" s="648"/>
      <c r="V94" s="648"/>
      <c r="W94" s="648"/>
      <c r="X94" s="648"/>
      <c r="Y94" s="648"/>
      <c r="AA94" s="56"/>
      <c r="AB94" s="56"/>
      <c r="AC94" s="56"/>
      <c r="AD94" s="56"/>
      <c r="AE94" s="56"/>
    </row>
    <row r="95" spans="2:31" hidden="1" x14ac:dyDescent="0.35">
      <c r="B95" s="36"/>
      <c r="C95" s="36"/>
      <c r="D95" s="36"/>
      <c r="E95" s="649"/>
      <c r="F95" s="648"/>
      <c r="G95" s="648"/>
      <c r="H95" s="648"/>
      <c r="I95" s="648"/>
      <c r="J95" s="648"/>
      <c r="K95" s="648"/>
      <c r="L95" s="648"/>
      <c r="N95" s="36"/>
      <c r="O95" s="648"/>
      <c r="P95" s="648"/>
      <c r="Q95" s="648"/>
      <c r="R95" s="648"/>
      <c r="T95" s="36"/>
      <c r="U95" s="648"/>
      <c r="V95" s="648"/>
      <c r="W95" s="648"/>
      <c r="X95" s="648"/>
      <c r="Y95" s="648"/>
      <c r="AA95" s="56"/>
      <c r="AB95" s="56"/>
      <c r="AC95" s="56"/>
      <c r="AD95" s="56"/>
      <c r="AE95" s="56"/>
    </row>
    <row r="96" spans="2:31" hidden="1" x14ac:dyDescent="0.35">
      <c r="B96" s="36"/>
      <c r="C96" s="36"/>
      <c r="D96" s="36"/>
      <c r="E96" s="649"/>
      <c r="F96" s="648"/>
      <c r="G96" s="648"/>
      <c r="H96" s="648"/>
      <c r="I96" s="648"/>
      <c r="J96" s="648"/>
      <c r="K96" s="648"/>
      <c r="L96" s="648"/>
      <c r="N96" s="36"/>
      <c r="O96" s="648"/>
      <c r="P96" s="648"/>
      <c r="Q96" s="648"/>
      <c r="R96" s="648"/>
      <c r="T96" s="36"/>
      <c r="U96" s="648"/>
      <c r="V96" s="648"/>
      <c r="W96" s="648"/>
      <c r="X96" s="648"/>
      <c r="Y96" s="648"/>
      <c r="AA96" s="56"/>
      <c r="AB96" s="56"/>
      <c r="AC96" s="56"/>
      <c r="AD96" s="56"/>
      <c r="AE96" s="56"/>
    </row>
    <row r="97" spans="2:31" hidden="1" x14ac:dyDescent="0.35">
      <c r="B97" s="36"/>
      <c r="C97" s="36"/>
      <c r="D97" s="36"/>
      <c r="E97" s="649"/>
      <c r="F97" s="648"/>
      <c r="G97" s="648"/>
      <c r="H97" s="648"/>
      <c r="I97" s="648"/>
      <c r="J97" s="648"/>
      <c r="K97" s="648"/>
      <c r="L97" s="648"/>
      <c r="N97" s="36"/>
      <c r="O97" s="648"/>
      <c r="P97" s="648"/>
      <c r="Q97" s="648"/>
      <c r="R97" s="648"/>
      <c r="T97" s="36"/>
      <c r="U97" s="648"/>
      <c r="V97" s="648"/>
      <c r="W97" s="648"/>
      <c r="X97" s="648"/>
      <c r="Y97" s="648"/>
      <c r="AA97" s="56"/>
      <c r="AB97" s="56"/>
      <c r="AC97" s="56"/>
      <c r="AD97" s="56"/>
      <c r="AE97" s="56"/>
    </row>
    <row r="98" spans="2:31" hidden="1" x14ac:dyDescent="0.35">
      <c r="B98" s="36"/>
      <c r="C98" s="36"/>
      <c r="D98" s="36"/>
      <c r="E98" s="649"/>
      <c r="F98" s="648"/>
      <c r="G98" s="648"/>
      <c r="H98" s="648"/>
      <c r="I98" s="648"/>
      <c r="J98" s="648"/>
      <c r="K98" s="648"/>
      <c r="L98" s="648"/>
      <c r="N98" s="36"/>
      <c r="O98" s="648"/>
      <c r="P98" s="648"/>
      <c r="Q98" s="648"/>
      <c r="R98" s="648"/>
      <c r="T98" s="36"/>
      <c r="U98" s="648"/>
      <c r="V98" s="648"/>
      <c r="W98" s="648"/>
      <c r="X98" s="648"/>
      <c r="Y98" s="648"/>
      <c r="AA98" s="56"/>
      <c r="AB98" s="56"/>
      <c r="AC98" s="56"/>
      <c r="AD98" s="56"/>
      <c r="AE98" s="56"/>
    </row>
    <row r="99" spans="2:31" hidden="1" x14ac:dyDescent="0.35">
      <c r="B99" s="36"/>
      <c r="C99" s="36"/>
      <c r="D99" s="36"/>
      <c r="E99" s="649"/>
      <c r="F99" s="648"/>
      <c r="G99" s="648"/>
      <c r="H99" s="648"/>
      <c r="I99" s="648"/>
      <c r="J99" s="648"/>
      <c r="K99" s="648"/>
      <c r="L99" s="648"/>
      <c r="N99" s="36"/>
      <c r="O99" s="648"/>
      <c r="P99" s="648"/>
      <c r="Q99" s="648"/>
      <c r="R99" s="648"/>
      <c r="T99" s="36"/>
      <c r="U99" s="648"/>
      <c r="V99" s="648"/>
      <c r="W99" s="648"/>
      <c r="X99" s="648"/>
      <c r="Y99" s="648"/>
      <c r="AA99" s="56"/>
      <c r="AB99" s="56"/>
      <c r="AC99" s="56"/>
      <c r="AD99" s="56"/>
      <c r="AE99" s="56"/>
    </row>
    <row r="100" spans="2:31" hidden="1" x14ac:dyDescent="0.35">
      <c r="B100" s="36"/>
      <c r="C100" s="36"/>
      <c r="D100" s="36"/>
      <c r="E100" s="649"/>
      <c r="F100" s="648"/>
      <c r="G100" s="648"/>
      <c r="H100" s="648"/>
      <c r="I100" s="648"/>
      <c r="J100" s="648"/>
      <c r="K100" s="648"/>
      <c r="L100" s="648"/>
      <c r="N100" s="36"/>
      <c r="O100" s="648"/>
      <c r="P100" s="648"/>
      <c r="Q100" s="648"/>
      <c r="R100" s="648"/>
      <c r="T100" s="36"/>
      <c r="U100" s="648"/>
      <c r="V100" s="648"/>
      <c r="W100" s="648"/>
      <c r="X100" s="648"/>
      <c r="Y100" s="648"/>
      <c r="AA100" s="56"/>
      <c r="AB100" s="56"/>
      <c r="AC100" s="56"/>
      <c r="AD100" s="56"/>
      <c r="AE100" s="56"/>
    </row>
    <row r="101" spans="2:31" hidden="1" x14ac:dyDescent="0.35">
      <c r="B101" s="36"/>
      <c r="C101" s="36"/>
      <c r="D101" s="36"/>
      <c r="E101" s="649"/>
      <c r="F101" s="648"/>
      <c r="G101" s="648"/>
      <c r="H101" s="648"/>
      <c r="I101" s="648"/>
      <c r="J101" s="648"/>
      <c r="K101" s="648"/>
      <c r="L101" s="648"/>
      <c r="N101" s="36"/>
      <c r="O101" s="648"/>
      <c r="P101" s="648"/>
      <c r="Q101" s="648"/>
      <c r="R101" s="648"/>
      <c r="T101" s="36"/>
      <c r="U101" s="648"/>
      <c r="V101" s="648"/>
      <c r="W101" s="648"/>
      <c r="X101" s="648"/>
      <c r="Y101" s="648"/>
      <c r="AA101" s="56"/>
      <c r="AB101" s="56"/>
      <c r="AC101" s="56"/>
      <c r="AD101" s="56"/>
      <c r="AE101" s="56"/>
    </row>
    <row r="102" spans="2:31" hidden="1" x14ac:dyDescent="0.35">
      <c r="B102" s="36"/>
      <c r="C102" s="36"/>
      <c r="D102" s="36"/>
      <c r="E102" s="649"/>
      <c r="F102" s="648"/>
      <c r="G102" s="648"/>
      <c r="H102" s="648"/>
      <c r="I102" s="648"/>
      <c r="J102" s="648"/>
      <c r="K102" s="648"/>
      <c r="L102" s="648"/>
      <c r="N102" s="36"/>
      <c r="O102" s="648"/>
      <c r="P102" s="648"/>
      <c r="Q102" s="648"/>
      <c r="R102" s="648"/>
      <c r="T102" s="36"/>
      <c r="U102" s="648"/>
      <c r="V102" s="648"/>
      <c r="W102" s="648"/>
      <c r="X102" s="648"/>
      <c r="Y102" s="648"/>
      <c r="AA102" s="56"/>
      <c r="AB102" s="56"/>
      <c r="AC102" s="56"/>
      <c r="AD102" s="56"/>
      <c r="AE102" s="56"/>
    </row>
    <row r="103" spans="2:31" hidden="1" x14ac:dyDescent="0.35">
      <c r="B103" s="36"/>
      <c r="C103" s="36"/>
      <c r="D103" s="36"/>
      <c r="E103" s="649"/>
      <c r="F103" s="648"/>
      <c r="G103" s="648"/>
      <c r="H103" s="648"/>
      <c r="I103" s="648"/>
      <c r="J103" s="648"/>
      <c r="K103" s="648"/>
      <c r="L103" s="648"/>
      <c r="N103" s="36"/>
      <c r="O103" s="648"/>
      <c r="P103" s="648"/>
      <c r="Q103" s="648"/>
      <c r="R103" s="648"/>
      <c r="T103" s="36"/>
      <c r="U103" s="648"/>
      <c r="V103" s="648"/>
      <c r="W103" s="648"/>
      <c r="X103" s="648"/>
      <c r="Y103" s="648"/>
      <c r="AA103" s="56"/>
      <c r="AB103" s="56"/>
      <c r="AC103" s="56"/>
      <c r="AD103" s="56"/>
      <c r="AE103" s="56"/>
    </row>
    <row r="104" spans="2:31" hidden="1" x14ac:dyDescent="0.35">
      <c r="B104" s="36"/>
      <c r="C104" s="36"/>
      <c r="D104" s="36"/>
      <c r="E104" s="649"/>
      <c r="F104" s="648"/>
      <c r="G104" s="648"/>
      <c r="H104" s="648"/>
      <c r="I104" s="648"/>
      <c r="J104" s="648"/>
      <c r="K104" s="648"/>
      <c r="L104" s="648"/>
      <c r="N104" s="36"/>
      <c r="O104" s="648"/>
      <c r="P104" s="648"/>
      <c r="Q104" s="648"/>
      <c r="R104" s="648"/>
      <c r="T104" s="36"/>
      <c r="U104" s="648"/>
      <c r="V104" s="648"/>
      <c r="W104" s="648"/>
      <c r="X104" s="648"/>
      <c r="Y104" s="648"/>
      <c r="AA104" s="56"/>
      <c r="AB104" s="56"/>
      <c r="AC104" s="56"/>
      <c r="AD104" s="56"/>
      <c r="AE104" s="56"/>
    </row>
    <row r="105" spans="2:31" hidden="1" x14ac:dyDescent="0.35">
      <c r="B105" s="36"/>
      <c r="C105" s="36"/>
      <c r="D105" s="36"/>
      <c r="E105" s="649"/>
      <c r="F105" s="648"/>
      <c r="G105" s="648"/>
      <c r="H105" s="648"/>
      <c r="I105" s="648"/>
      <c r="J105" s="648"/>
      <c r="K105" s="648"/>
      <c r="L105" s="648"/>
      <c r="N105" s="36"/>
      <c r="O105" s="648"/>
      <c r="P105" s="648"/>
      <c r="Q105" s="648"/>
      <c r="R105" s="648"/>
      <c r="T105" s="36"/>
      <c r="U105" s="648"/>
      <c r="V105" s="648"/>
      <c r="W105" s="648"/>
      <c r="X105" s="648"/>
      <c r="Y105" s="648"/>
      <c r="AA105" s="56"/>
      <c r="AB105" s="56"/>
      <c r="AC105" s="56"/>
      <c r="AD105" s="56"/>
      <c r="AE105" s="56"/>
    </row>
    <row r="106" spans="2:31" hidden="1" x14ac:dyDescent="0.35">
      <c r="B106" s="36"/>
      <c r="C106" s="36"/>
      <c r="D106" s="36"/>
      <c r="E106" s="649"/>
      <c r="F106" s="648"/>
      <c r="G106" s="648"/>
      <c r="H106" s="648"/>
      <c r="I106" s="648"/>
      <c r="J106" s="648"/>
      <c r="K106" s="648"/>
      <c r="L106" s="648"/>
      <c r="N106" s="36"/>
      <c r="O106" s="648"/>
      <c r="P106" s="648"/>
      <c r="Q106" s="648"/>
      <c r="R106" s="648"/>
      <c r="T106" s="36"/>
      <c r="U106" s="648"/>
      <c r="V106" s="648"/>
      <c r="W106" s="648"/>
      <c r="X106" s="648"/>
      <c r="Y106" s="648"/>
      <c r="AA106" s="56"/>
      <c r="AB106" s="56"/>
      <c r="AC106" s="56"/>
      <c r="AD106" s="56"/>
      <c r="AE106" s="56"/>
    </row>
    <row r="107" spans="2:31" hidden="1" x14ac:dyDescent="0.35">
      <c r="B107" s="36"/>
      <c r="C107" s="36"/>
      <c r="D107" s="36"/>
      <c r="E107" s="649"/>
      <c r="F107" s="648"/>
      <c r="G107" s="648"/>
      <c r="H107" s="648"/>
      <c r="I107" s="648"/>
      <c r="J107" s="648"/>
      <c r="K107" s="648"/>
      <c r="L107" s="648"/>
      <c r="N107" s="36"/>
      <c r="O107" s="648"/>
      <c r="P107" s="648"/>
      <c r="Q107" s="648"/>
      <c r="R107" s="648"/>
      <c r="T107" s="36"/>
      <c r="U107" s="648"/>
      <c r="V107" s="648"/>
      <c r="W107" s="648"/>
      <c r="X107" s="648"/>
      <c r="Y107" s="648"/>
      <c r="AA107" s="56"/>
      <c r="AB107" s="56"/>
      <c r="AC107" s="56"/>
      <c r="AD107" s="56"/>
      <c r="AE107" s="56"/>
    </row>
    <row r="108" spans="2:31" hidden="1" x14ac:dyDescent="0.35">
      <c r="B108" s="36"/>
      <c r="C108" s="36"/>
      <c r="D108" s="36"/>
      <c r="E108" s="649"/>
      <c r="F108" s="648"/>
      <c r="G108" s="648"/>
      <c r="H108" s="648"/>
      <c r="I108" s="648"/>
      <c r="J108" s="648"/>
      <c r="K108" s="648"/>
      <c r="L108" s="648"/>
      <c r="N108" s="36"/>
      <c r="O108" s="648"/>
      <c r="P108" s="648"/>
      <c r="Q108" s="648"/>
      <c r="R108" s="648"/>
      <c r="T108" s="36"/>
      <c r="U108" s="648"/>
      <c r="V108" s="648"/>
      <c r="W108" s="648"/>
      <c r="X108" s="648"/>
      <c r="Y108" s="648"/>
      <c r="AA108" s="56"/>
      <c r="AB108" s="56"/>
      <c r="AC108" s="56"/>
      <c r="AD108" s="56"/>
      <c r="AE108" s="56"/>
    </row>
    <row r="109" spans="2:31" hidden="1" x14ac:dyDescent="0.35">
      <c r="B109" s="36"/>
      <c r="C109" s="36"/>
      <c r="D109" s="36"/>
      <c r="E109" s="649"/>
      <c r="F109" s="648"/>
      <c r="G109" s="648"/>
      <c r="H109" s="648"/>
      <c r="I109" s="648"/>
      <c r="J109" s="648"/>
      <c r="K109" s="648"/>
      <c r="L109" s="648"/>
      <c r="N109" s="36"/>
      <c r="O109" s="648"/>
      <c r="P109" s="648"/>
      <c r="Q109" s="648"/>
      <c r="R109" s="648"/>
      <c r="T109" s="36"/>
      <c r="U109" s="648"/>
      <c r="V109" s="648"/>
      <c r="W109" s="648"/>
      <c r="X109" s="648"/>
      <c r="Y109" s="648"/>
      <c r="AA109" s="56"/>
      <c r="AB109" s="56"/>
      <c r="AC109" s="56"/>
      <c r="AD109" s="56"/>
      <c r="AE109" s="56"/>
    </row>
    <row r="110" spans="2:31" hidden="1" x14ac:dyDescent="0.35">
      <c r="B110" s="36"/>
      <c r="C110" s="36"/>
      <c r="D110" s="36"/>
      <c r="E110" s="649"/>
      <c r="F110" s="648"/>
      <c r="G110" s="648"/>
      <c r="H110" s="648"/>
      <c r="I110" s="648"/>
      <c r="J110" s="648"/>
      <c r="K110" s="648"/>
      <c r="L110" s="648"/>
      <c r="N110" s="36"/>
      <c r="O110" s="648"/>
      <c r="P110" s="648"/>
      <c r="Q110" s="648"/>
      <c r="R110" s="648"/>
      <c r="T110" s="36"/>
      <c r="U110" s="648"/>
      <c r="V110" s="648"/>
      <c r="W110" s="648"/>
      <c r="X110" s="648"/>
      <c r="Y110" s="648"/>
      <c r="AA110" s="56"/>
      <c r="AB110" s="56"/>
      <c r="AC110" s="56"/>
      <c r="AD110" s="56"/>
      <c r="AE110" s="56"/>
    </row>
    <row r="111" spans="2:31" hidden="1" x14ac:dyDescent="0.35">
      <c r="B111" s="36"/>
      <c r="C111" s="36"/>
      <c r="D111" s="36"/>
      <c r="E111" s="649"/>
      <c r="F111" s="648"/>
      <c r="G111" s="648"/>
      <c r="H111" s="648"/>
      <c r="I111" s="648"/>
      <c r="J111" s="648"/>
      <c r="K111" s="648"/>
      <c r="L111" s="648"/>
      <c r="N111" s="36"/>
      <c r="O111" s="648"/>
      <c r="P111" s="648"/>
      <c r="Q111" s="648"/>
      <c r="R111" s="648"/>
      <c r="T111" s="36"/>
      <c r="U111" s="648"/>
      <c r="V111" s="648"/>
      <c r="W111" s="648"/>
      <c r="X111" s="648"/>
      <c r="Y111" s="648"/>
      <c r="AA111" s="56"/>
      <c r="AB111" s="56"/>
      <c r="AC111" s="56"/>
      <c r="AD111" s="56"/>
      <c r="AE111" s="56"/>
    </row>
    <row r="112" spans="2:31" hidden="1" x14ac:dyDescent="0.35">
      <c r="B112" s="36"/>
      <c r="C112" s="36"/>
      <c r="D112" s="36"/>
      <c r="E112" s="649"/>
      <c r="F112" s="648"/>
      <c r="G112" s="648"/>
      <c r="H112" s="648"/>
      <c r="I112" s="648"/>
      <c r="J112" s="648"/>
      <c r="K112" s="648"/>
      <c r="L112" s="648"/>
      <c r="N112" s="36"/>
      <c r="O112" s="648"/>
      <c r="P112" s="648"/>
      <c r="Q112" s="648"/>
      <c r="R112" s="648"/>
      <c r="T112" s="36"/>
      <c r="U112" s="648"/>
      <c r="V112" s="648"/>
      <c r="W112" s="648"/>
      <c r="X112" s="648"/>
      <c r="Y112" s="648"/>
      <c r="AA112" s="56"/>
      <c r="AB112" s="56"/>
      <c r="AC112" s="56"/>
      <c r="AD112" s="56"/>
      <c r="AE112" s="56"/>
    </row>
    <row r="113" spans="2:31" hidden="1" x14ac:dyDescent="0.35">
      <c r="B113" s="36"/>
      <c r="C113" s="36"/>
      <c r="D113" s="36"/>
      <c r="E113" s="649"/>
      <c r="F113" s="648"/>
      <c r="G113" s="648"/>
      <c r="H113" s="648"/>
      <c r="I113" s="648"/>
      <c r="J113" s="648"/>
      <c r="K113" s="648"/>
      <c r="L113" s="648"/>
      <c r="N113" s="36"/>
      <c r="O113" s="648"/>
      <c r="P113" s="648"/>
      <c r="Q113" s="648"/>
      <c r="R113" s="648"/>
      <c r="T113" s="36"/>
      <c r="U113" s="648"/>
      <c r="V113" s="648"/>
      <c r="W113" s="648"/>
      <c r="X113" s="648"/>
      <c r="Y113" s="648"/>
      <c r="AA113" s="56"/>
      <c r="AB113" s="56"/>
      <c r="AC113" s="56"/>
      <c r="AD113" s="56"/>
      <c r="AE113" s="56"/>
    </row>
    <row r="114" spans="2:31" hidden="1" x14ac:dyDescent="0.35">
      <c r="B114" s="36"/>
      <c r="C114" s="36"/>
      <c r="D114" s="36"/>
      <c r="E114" s="649"/>
      <c r="F114" s="648"/>
      <c r="G114" s="648"/>
      <c r="H114" s="648"/>
      <c r="I114" s="648"/>
      <c r="J114" s="648"/>
      <c r="K114" s="648"/>
      <c r="L114" s="648"/>
      <c r="N114" s="36"/>
      <c r="O114" s="648"/>
      <c r="P114" s="648"/>
      <c r="Q114" s="648"/>
      <c r="R114" s="648"/>
      <c r="T114" s="36"/>
      <c r="U114" s="648"/>
      <c r="V114" s="648"/>
      <c r="W114" s="648"/>
      <c r="X114" s="648"/>
      <c r="Y114" s="648"/>
      <c r="AA114" s="56"/>
      <c r="AB114" s="56"/>
      <c r="AC114" s="56"/>
      <c r="AD114" s="56"/>
      <c r="AE114" s="56"/>
    </row>
    <row r="115" spans="2:31" hidden="1" x14ac:dyDescent="0.35">
      <c r="B115" s="36"/>
      <c r="C115" s="36"/>
      <c r="D115" s="36"/>
      <c r="E115" s="649"/>
      <c r="F115" s="648"/>
      <c r="G115" s="648"/>
      <c r="H115" s="648"/>
      <c r="I115" s="648"/>
      <c r="J115" s="648"/>
      <c r="K115" s="648"/>
      <c r="L115" s="648"/>
      <c r="N115" s="36"/>
      <c r="O115" s="648"/>
      <c r="P115" s="648"/>
      <c r="Q115" s="648"/>
      <c r="R115" s="648"/>
      <c r="T115" s="36"/>
      <c r="U115" s="648"/>
      <c r="V115" s="648"/>
      <c r="W115" s="648"/>
      <c r="X115" s="648"/>
      <c r="Y115" s="648"/>
      <c r="AA115" s="56"/>
      <c r="AB115" s="56"/>
      <c r="AC115" s="56"/>
      <c r="AD115" s="56"/>
      <c r="AE115" s="56"/>
    </row>
    <row r="116" spans="2:31" hidden="1" x14ac:dyDescent="0.35">
      <c r="B116" s="36"/>
      <c r="C116" s="36"/>
      <c r="D116" s="36"/>
      <c r="E116" s="649"/>
      <c r="F116" s="648"/>
      <c r="G116" s="648"/>
      <c r="H116" s="648"/>
      <c r="I116" s="648"/>
      <c r="J116" s="648"/>
      <c r="K116" s="648"/>
      <c r="L116" s="648"/>
      <c r="N116" s="36"/>
      <c r="O116" s="648"/>
      <c r="P116" s="648"/>
      <c r="Q116" s="648"/>
      <c r="R116" s="648"/>
      <c r="T116" s="36"/>
      <c r="U116" s="648"/>
      <c r="V116" s="648"/>
      <c r="W116" s="648"/>
      <c r="X116" s="648"/>
      <c r="Y116" s="648"/>
      <c r="AA116" s="56"/>
      <c r="AB116" s="56"/>
      <c r="AC116" s="56"/>
      <c r="AD116" s="56"/>
      <c r="AE116" s="56"/>
    </row>
    <row r="117" spans="2:31" hidden="1" x14ac:dyDescent="0.35">
      <c r="B117" s="36"/>
      <c r="C117" s="36"/>
      <c r="D117" s="36"/>
      <c r="E117" s="649"/>
      <c r="F117" s="648"/>
      <c r="G117" s="648"/>
      <c r="H117" s="648"/>
      <c r="I117" s="648"/>
      <c r="J117" s="648"/>
      <c r="K117" s="648"/>
      <c r="L117" s="648"/>
      <c r="N117" s="36"/>
      <c r="O117" s="648"/>
      <c r="P117" s="648"/>
      <c r="Q117" s="648"/>
      <c r="R117" s="648"/>
      <c r="T117" s="36"/>
      <c r="U117" s="648"/>
      <c r="V117" s="648"/>
      <c r="W117" s="648"/>
      <c r="X117" s="648"/>
      <c r="Y117" s="648"/>
      <c r="AA117" s="56"/>
      <c r="AB117" s="56"/>
      <c r="AC117" s="56"/>
      <c r="AD117" s="56"/>
      <c r="AE117" s="56"/>
    </row>
    <row r="118" spans="2:31" hidden="1" x14ac:dyDescent="0.35">
      <c r="B118" s="36"/>
      <c r="C118" s="36"/>
      <c r="D118" s="36"/>
      <c r="E118" s="649"/>
      <c r="F118" s="648"/>
      <c r="G118" s="648"/>
      <c r="H118" s="648"/>
      <c r="I118" s="648"/>
      <c r="J118" s="648"/>
      <c r="K118" s="648"/>
      <c r="L118" s="648"/>
      <c r="N118" s="36"/>
      <c r="O118" s="648"/>
      <c r="P118" s="648"/>
      <c r="Q118" s="648"/>
      <c r="R118" s="648"/>
      <c r="T118" s="36"/>
      <c r="U118" s="648"/>
      <c r="V118" s="648"/>
      <c r="W118" s="648"/>
      <c r="X118" s="648"/>
      <c r="Y118" s="648"/>
      <c r="AA118" s="56"/>
      <c r="AB118" s="56"/>
      <c r="AC118" s="56"/>
      <c r="AD118" s="56"/>
      <c r="AE118" s="56"/>
    </row>
    <row r="119" spans="2:31" hidden="1" x14ac:dyDescent="0.35">
      <c r="B119" s="36"/>
      <c r="C119" s="36"/>
      <c r="D119" s="36"/>
      <c r="E119" s="649"/>
      <c r="F119" s="648"/>
      <c r="G119" s="648"/>
      <c r="H119" s="648"/>
      <c r="I119" s="648"/>
      <c r="J119" s="648"/>
      <c r="K119" s="648"/>
      <c r="L119" s="648"/>
      <c r="N119" s="36"/>
      <c r="O119" s="648"/>
      <c r="P119" s="648"/>
      <c r="Q119" s="648"/>
      <c r="R119" s="648"/>
      <c r="T119" s="36"/>
      <c r="U119" s="648"/>
      <c r="V119" s="648"/>
      <c r="W119" s="648"/>
      <c r="X119" s="648"/>
      <c r="Y119" s="648"/>
      <c r="AA119" s="56"/>
      <c r="AB119" s="56"/>
      <c r="AC119" s="56"/>
      <c r="AD119" s="56"/>
      <c r="AE119" s="56"/>
    </row>
    <row r="120" spans="2:31" hidden="1" x14ac:dyDescent="0.35">
      <c r="B120" s="36"/>
      <c r="C120" s="36"/>
      <c r="D120" s="36"/>
      <c r="E120" s="649"/>
      <c r="F120" s="648"/>
      <c r="G120" s="648"/>
      <c r="H120" s="648"/>
      <c r="I120" s="648"/>
      <c r="J120" s="648"/>
      <c r="K120" s="648"/>
      <c r="L120" s="648"/>
      <c r="N120" s="36"/>
      <c r="O120" s="648"/>
      <c r="P120" s="648"/>
      <c r="Q120" s="648"/>
      <c r="R120" s="648"/>
      <c r="T120" s="36"/>
      <c r="U120" s="648"/>
      <c r="V120" s="648"/>
      <c r="W120" s="648"/>
      <c r="X120" s="648"/>
      <c r="Y120" s="648"/>
      <c r="AA120" s="56"/>
      <c r="AB120" s="56"/>
      <c r="AC120" s="56"/>
      <c r="AD120" s="56"/>
      <c r="AE120" s="56"/>
    </row>
    <row r="121" spans="2:31" hidden="1" x14ac:dyDescent="0.35">
      <c r="B121" s="36"/>
      <c r="C121" s="36"/>
      <c r="D121" s="36"/>
      <c r="E121" s="649"/>
      <c r="F121" s="648"/>
      <c r="G121" s="648"/>
      <c r="H121" s="648"/>
      <c r="I121" s="648"/>
      <c r="J121" s="648"/>
      <c r="K121" s="648"/>
      <c r="L121" s="648"/>
      <c r="N121" s="36"/>
      <c r="O121" s="648"/>
      <c r="P121" s="648"/>
      <c r="Q121" s="648"/>
      <c r="R121" s="648"/>
      <c r="T121" s="36"/>
      <c r="U121" s="648"/>
      <c r="V121" s="648"/>
      <c r="W121" s="648"/>
      <c r="X121" s="648"/>
      <c r="Y121" s="648"/>
      <c r="AA121" s="56"/>
      <c r="AB121" s="56"/>
      <c r="AC121" s="56"/>
      <c r="AD121" s="56"/>
      <c r="AE121" s="56"/>
    </row>
    <row r="122" spans="2:31" hidden="1" x14ac:dyDescent="0.35">
      <c r="B122" s="36"/>
      <c r="C122" s="36"/>
      <c r="D122" s="36"/>
      <c r="E122" s="649"/>
      <c r="F122" s="648"/>
      <c r="G122" s="648"/>
      <c r="H122" s="648"/>
      <c r="I122" s="648"/>
      <c r="J122" s="648"/>
      <c r="K122" s="648"/>
      <c r="L122" s="648"/>
      <c r="N122" s="36"/>
      <c r="O122" s="648"/>
      <c r="P122" s="648"/>
      <c r="Q122" s="648"/>
      <c r="R122" s="648"/>
      <c r="T122" s="36"/>
      <c r="U122" s="648"/>
      <c r="V122" s="648"/>
      <c r="W122" s="648"/>
      <c r="X122" s="648"/>
      <c r="Y122" s="648"/>
      <c r="AA122" s="56"/>
      <c r="AB122" s="56"/>
      <c r="AC122" s="56"/>
      <c r="AD122" s="56"/>
      <c r="AE122" s="56"/>
    </row>
    <row r="123" spans="2:31" hidden="1" x14ac:dyDescent="0.35">
      <c r="B123" s="36"/>
      <c r="C123" s="36"/>
      <c r="D123" s="36"/>
      <c r="E123" s="649"/>
      <c r="F123" s="648"/>
      <c r="G123" s="648"/>
      <c r="H123" s="648"/>
      <c r="I123" s="648"/>
      <c r="J123" s="648"/>
      <c r="K123" s="648"/>
      <c r="L123" s="648"/>
      <c r="N123" s="36"/>
      <c r="O123" s="648"/>
      <c r="P123" s="648"/>
      <c r="Q123" s="648"/>
      <c r="R123" s="648"/>
      <c r="T123" s="36"/>
      <c r="U123" s="648"/>
      <c r="V123" s="648"/>
      <c r="W123" s="648"/>
      <c r="X123" s="648"/>
      <c r="Y123" s="648"/>
      <c r="AA123" s="56"/>
      <c r="AB123" s="56"/>
      <c r="AC123" s="56"/>
      <c r="AD123" s="56"/>
      <c r="AE123" s="56"/>
    </row>
    <row r="124" spans="2:31" hidden="1" x14ac:dyDescent="0.35">
      <c r="B124" s="36"/>
      <c r="C124" s="36"/>
      <c r="D124" s="36"/>
      <c r="E124" s="649"/>
      <c r="F124" s="648"/>
      <c r="G124" s="648"/>
      <c r="H124" s="648"/>
      <c r="I124" s="648"/>
      <c r="J124" s="648"/>
      <c r="K124" s="648"/>
      <c r="L124" s="648"/>
      <c r="N124" s="36"/>
      <c r="O124" s="648"/>
      <c r="P124" s="648"/>
      <c r="Q124" s="648"/>
      <c r="R124" s="648"/>
      <c r="T124" s="36"/>
      <c r="U124" s="648"/>
      <c r="V124" s="648"/>
      <c r="W124" s="648"/>
      <c r="X124" s="648"/>
      <c r="Y124" s="648"/>
      <c r="AA124" s="56"/>
      <c r="AB124" s="56"/>
      <c r="AC124" s="56"/>
      <c r="AD124" s="56"/>
      <c r="AE124" s="56"/>
    </row>
    <row r="125" spans="2:31" hidden="1" x14ac:dyDescent="0.35">
      <c r="B125" s="36"/>
      <c r="C125" s="36"/>
      <c r="D125" s="36"/>
      <c r="E125" s="649"/>
      <c r="F125" s="648"/>
      <c r="G125" s="648"/>
      <c r="H125" s="648"/>
      <c r="I125" s="648"/>
      <c r="J125" s="648"/>
      <c r="K125" s="648"/>
      <c r="L125" s="648"/>
      <c r="N125" s="36"/>
      <c r="O125" s="648"/>
      <c r="P125" s="648"/>
      <c r="Q125" s="648"/>
      <c r="R125" s="648"/>
      <c r="T125" s="36"/>
      <c r="U125" s="648"/>
      <c r="V125" s="648"/>
      <c r="W125" s="648"/>
      <c r="X125" s="648"/>
      <c r="Y125" s="648"/>
      <c r="AA125" s="56"/>
      <c r="AB125" s="56"/>
      <c r="AC125" s="56"/>
      <c r="AD125" s="56"/>
      <c r="AE125" s="56"/>
    </row>
    <row r="126" spans="2:31" hidden="1" x14ac:dyDescent="0.35">
      <c r="B126" s="36"/>
      <c r="C126" s="36"/>
      <c r="D126" s="36"/>
      <c r="E126" s="649"/>
      <c r="F126" s="648"/>
      <c r="G126" s="648"/>
      <c r="H126" s="648"/>
      <c r="I126" s="648"/>
      <c r="J126" s="648"/>
      <c r="K126" s="648"/>
      <c r="L126" s="648"/>
      <c r="N126" s="36"/>
      <c r="O126" s="648"/>
      <c r="P126" s="648"/>
      <c r="Q126" s="648"/>
      <c r="R126" s="648"/>
      <c r="T126" s="36"/>
      <c r="U126" s="648"/>
      <c r="V126" s="648"/>
      <c r="W126" s="648"/>
      <c r="X126" s="648"/>
      <c r="Y126" s="648"/>
      <c r="AA126" s="56"/>
      <c r="AB126" s="56"/>
      <c r="AC126" s="56"/>
      <c r="AD126" s="56"/>
      <c r="AE126" s="56"/>
    </row>
    <row r="127" spans="2:31" hidden="1" x14ac:dyDescent="0.35">
      <c r="B127" s="36"/>
      <c r="C127" s="36"/>
      <c r="D127" s="36"/>
      <c r="E127" s="649"/>
      <c r="F127" s="648"/>
      <c r="G127" s="648"/>
      <c r="H127" s="648"/>
      <c r="I127" s="648"/>
      <c r="J127" s="648"/>
      <c r="K127" s="648"/>
      <c r="L127" s="648"/>
      <c r="N127" s="36"/>
      <c r="O127" s="648"/>
      <c r="P127" s="648"/>
      <c r="Q127" s="648"/>
      <c r="R127" s="648"/>
      <c r="T127" s="36"/>
      <c r="U127" s="648"/>
      <c r="V127" s="648"/>
      <c r="W127" s="648"/>
      <c r="X127" s="648"/>
      <c r="Y127" s="648"/>
      <c r="AA127" s="56"/>
      <c r="AB127" s="56"/>
      <c r="AC127" s="56"/>
      <c r="AD127" s="56"/>
      <c r="AE127" s="56"/>
    </row>
    <row r="128" spans="2:31" hidden="1" x14ac:dyDescent="0.35">
      <c r="B128" s="36"/>
      <c r="C128" s="36"/>
      <c r="D128" s="36"/>
      <c r="E128" s="649"/>
      <c r="F128" s="648"/>
      <c r="G128" s="648"/>
      <c r="H128" s="648"/>
      <c r="I128" s="648"/>
      <c r="J128" s="648"/>
      <c r="K128" s="648"/>
      <c r="L128" s="648"/>
      <c r="N128" s="36"/>
      <c r="O128" s="648"/>
      <c r="P128" s="648"/>
      <c r="Q128" s="648"/>
      <c r="R128" s="648"/>
      <c r="T128" s="36"/>
      <c r="U128" s="648"/>
      <c r="V128" s="648"/>
      <c r="W128" s="648"/>
      <c r="X128" s="648"/>
      <c r="Y128" s="648"/>
      <c r="AA128" s="56"/>
      <c r="AB128" s="56"/>
      <c r="AC128" s="56"/>
      <c r="AD128" s="56"/>
      <c r="AE128" s="56"/>
    </row>
    <row r="129" spans="2:31" hidden="1" x14ac:dyDescent="0.35">
      <c r="B129" s="36"/>
      <c r="C129" s="36"/>
      <c r="D129" s="36"/>
      <c r="E129" s="649"/>
      <c r="F129" s="648"/>
      <c r="G129" s="648"/>
      <c r="H129" s="648"/>
      <c r="I129" s="648"/>
      <c r="J129" s="648"/>
      <c r="K129" s="648"/>
      <c r="L129" s="648"/>
      <c r="N129" s="36"/>
      <c r="O129" s="648"/>
      <c r="P129" s="648"/>
      <c r="Q129" s="648"/>
      <c r="R129" s="648"/>
      <c r="T129" s="36"/>
      <c r="U129" s="648"/>
      <c r="V129" s="648"/>
      <c r="W129" s="648"/>
      <c r="X129" s="648"/>
      <c r="Y129" s="648"/>
      <c r="AA129" s="56"/>
      <c r="AB129" s="56"/>
      <c r="AC129" s="56"/>
      <c r="AD129" s="56"/>
      <c r="AE129" s="56"/>
    </row>
    <row r="130" spans="2:31" hidden="1" x14ac:dyDescent="0.35">
      <c r="B130" s="36"/>
      <c r="C130" s="36"/>
      <c r="D130" s="36"/>
      <c r="E130" s="649"/>
      <c r="F130" s="648"/>
      <c r="G130" s="648"/>
      <c r="H130" s="648"/>
      <c r="I130" s="648"/>
      <c r="J130" s="648"/>
      <c r="K130" s="648"/>
      <c r="L130" s="648"/>
      <c r="N130" s="36"/>
      <c r="O130" s="648"/>
      <c r="P130" s="648"/>
      <c r="Q130" s="648"/>
      <c r="R130" s="648"/>
      <c r="T130" s="36"/>
      <c r="U130" s="648"/>
      <c r="V130" s="648"/>
      <c r="W130" s="648"/>
      <c r="X130" s="648"/>
      <c r="Y130" s="648"/>
      <c r="AA130" s="56"/>
      <c r="AB130" s="56"/>
      <c r="AC130" s="56"/>
      <c r="AD130" s="56"/>
      <c r="AE130" s="56"/>
    </row>
    <row r="131" spans="2:31" hidden="1" x14ac:dyDescent="0.35">
      <c r="B131" s="36"/>
      <c r="C131" s="36"/>
      <c r="D131" s="36"/>
      <c r="E131" s="649"/>
      <c r="F131" s="648"/>
      <c r="G131" s="648"/>
      <c r="H131" s="648"/>
      <c r="I131" s="648"/>
      <c r="J131" s="648"/>
      <c r="K131" s="648"/>
      <c r="L131" s="648"/>
      <c r="N131" s="36"/>
      <c r="O131" s="648"/>
      <c r="P131" s="648"/>
      <c r="Q131" s="648"/>
      <c r="R131" s="648"/>
      <c r="T131" s="36"/>
      <c r="U131" s="648"/>
      <c r="V131" s="648"/>
      <c r="W131" s="648"/>
      <c r="X131" s="648"/>
      <c r="Y131" s="648"/>
      <c r="AA131" s="56"/>
      <c r="AB131" s="56"/>
      <c r="AC131" s="56"/>
      <c r="AD131" s="56"/>
      <c r="AE131" s="56"/>
    </row>
    <row r="132" spans="2:31" hidden="1" x14ac:dyDescent="0.35">
      <c r="B132" s="36"/>
      <c r="C132" s="36"/>
      <c r="D132" s="36"/>
      <c r="E132" s="649"/>
      <c r="F132" s="648"/>
      <c r="G132" s="648"/>
      <c r="H132" s="648"/>
      <c r="I132" s="648"/>
      <c r="J132" s="648"/>
      <c r="K132" s="648"/>
      <c r="L132" s="648"/>
      <c r="N132" s="36"/>
      <c r="O132" s="648"/>
      <c r="P132" s="648"/>
      <c r="Q132" s="648"/>
      <c r="R132" s="648"/>
      <c r="T132" s="36"/>
      <c r="U132" s="648"/>
      <c r="V132" s="648"/>
      <c r="W132" s="648"/>
      <c r="X132" s="648"/>
      <c r="Y132" s="648"/>
      <c r="AA132" s="56"/>
      <c r="AB132" s="56"/>
      <c r="AC132" s="56"/>
      <c r="AD132" s="56"/>
      <c r="AE132" s="56"/>
    </row>
    <row r="133" spans="2:31" hidden="1" x14ac:dyDescent="0.35">
      <c r="B133" s="36"/>
      <c r="C133" s="36"/>
      <c r="D133" s="36"/>
      <c r="E133" s="649"/>
      <c r="F133" s="648"/>
      <c r="G133" s="648"/>
      <c r="H133" s="648"/>
      <c r="I133" s="648"/>
      <c r="J133" s="648"/>
      <c r="K133" s="648"/>
      <c r="L133" s="648"/>
      <c r="N133" s="36"/>
      <c r="O133" s="648"/>
      <c r="P133" s="648"/>
      <c r="Q133" s="648"/>
      <c r="R133" s="648"/>
      <c r="T133" s="36"/>
      <c r="U133" s="648"/>
      <c r="V133" s="648"/>
      <c r="W133" s="648"/>
      <c r="X133" s="648"/>
      <c r="Y133" s="648"/>
      <c r="AA133" s="56"/>
      <c r="AB133" s="56"/>
      <c r="AC133" s="56"/>
      <c r="AD133" s="56"/>
      <c r="AE133" s="56"/>
    </row>
    <row r="134" spans="2:31" hidden="1" x14ac:dyDescent="0.35">
      <c r="B134" s="36"/>
      <c r="C134" s="36"/>
      <c r="D134" s="36"/>
      <c r="E134" s="649"/>
      <c r="F134" s="648"/>
      <c r="G134" s="648"/>
      <c r="H134" s="648"/>
      <c r="I134" s="648"/>
      <c r="J134" s="648"/>
      <c r="K134" s="648"/>
      <c r="L134" s="648"/>
      <c r="N134" s="36"/>
      <c r="O134" s="648"/>
      <c r="P134" s="648"/>
      <c r="Q134" s="648"/>
      <c r="R134" s="648"/>
      <c r="T134" s="36"/>
      <c r="U134" s="648"/>
      <c r="V134" s="648"/>
      <c r="W134" s="648"/>
      <c r="X134" s="648"/>
      <c r="Y134" s="648"/>
      <c r="AA134" s="56"/>
      <c r="AB134" s="56"/>
      <c r="AC134" s="56"/>
      <c r="AD134" s="56"/>
      <c r="AE134" s="56"/>
    </row>
    <row r="135" spans="2:31" hidden="1" x14ac:dyDescent="0.35">
      <c r="B135" s="36"/>
      <c r="C135" s="36"/>
      <c r="D135" s="36"/>
      <c r="E135" s="649"/>
      <c r="F135" s="648"/>
      <c r="G135" s="648"/>
      <c r="H135" s="648"/>
      <c r="I135" s="648"/>
      <c r="J135" s="648"/>
      <c r="K135" s="648"/>
      <c r="L135" s="648"/>
      <c r="N135" s="36"/>
      <c r="O135" s="648"/>
      <c r="P135" s="648"/>
      <c r="Q135" s="648"/>
      <c r="R135" s="648"/>
      <c r="T135" s="36"/>
      <c r="U135" s="648"/>
      <c r="V135" s="648"/>
      <c r="W135" s="648"/>
      <c r="X135" s="648"/>
      <c r="Y135" s="648"/>
      <c r="AA135" s="56"/>
      <c r="AB135" s="56"/>
      <c r="AC135" s="56"/>
      <c r="AD135" s="56"/>
      <c r="AE135" s="56"/>
    </row>
    <row r="136" spans="2:31" hidden="1" x14ac:dyDescent="0.35">
      <c r="B136" s="36"/>
      <c r="C136" s="36"/>
      <c r="D136" s="36"/>
      <c r="E136" s="649"/>
      <c r="F136" s="648"/>
      <c r="G136" s="648"/>
      <c r="H136" s="648"/>
      <c r="I136" s="648"/>
      <c r="J136" s="648"/>
      <c r="K136" s="648"/>
      <c r="L136" s="648"/>
      <c r="N136" s="36"/>
      <c r="O136" s="648"/>
      <c r="P136" s="648"/>
      <c r="Q136" s="648"/>
      <c r="R136" s="648"/>
      <c r="T136" s="36"/>
      <c r="U136" s="648"/>
      <c r="V136" s="648"/>
      <c r="W136" s="648"/>
      <c r="X136" s="648"/>
      <c r="Y136" s="648"/>
      <c r="AA136" s="56"/>
      <c r="AB136" s="56"/>
      <c r="AC136" s="56"/>
      <c r="AD136" s="56"/>
      <c r="AE136" s="56"/>
    </row>
    <row r="137" spans="2:31" hidden="1" x14ac:dyDescent="0.35">
      <c r="B137" s="36"/>
      <c r="C137" s="36"/>
      <c r="D137" s="36"/>
      <c r="E137" s="649"/>
      <c r="F137" s="648"/>
      <c r="G137" s="648"/>
      <c r="H137" s="648"/>
      <c r="I137" s="648"/>
      <c r="J137" s="648"/>
      <c r="K137" s="648"/>
      <c r="L137" s="648"/>
      <c r="N137" s="36"/>
      <c r="O137" s="648"/>
      <c r="P137" s="648"/>
      <c r="Q137" s="648"/>
      <c r="R137" s="648"/>
      <c r="T137" s="36"/>
      <c r="U137" s="648"/>
      <c r="V137" s="648"/>
      <c r="W137" s="648"/>
      <c r="X137" s="648"/>
      <c r="Y137" s="648"/>
      <c r="AA137" s="56"/>
      <c r="AB137" s="56"/>
      <c r="AC137" s="56"/>
      <c r="AD137" s="56"/>
      <c r="AE137" s="56"/>
    </row>
    <row r="138" spans="2:31" hidden="1" x14ac:dyDescent="0.35">
      <c r="B138" s="36"/>
      <c r="C138" s="36"/>
      <c r="D138" s="36"/>
      <c r="E138" s="649"/>
      <c r="F138" s="648"/>
      <c r="G138" s="648"/>
      <c r="H138" s="648"/>
      <c r="I138" s="648"/>
      <c r="J138" s="648"/>
      <c r="K138" s="648"/>
      <c r="L138" s="648"/>
      <c r="N138" s="36"/>
      <c r="O138" s="648"/>
      <c r="P138" s="648"/>
      <c r="Q138" s="648"/>
      <c r="R138" s="648"/>
    </row>
    <row r="139" spans="2:31" hidden="1" x14ac:dyDescent="0.35">
      <c r="B139" s="36"/>
      <c r="C139" s="36"/>
      <c r="D139" s="36"/>
      <c r="E139" s="649"/>
      <c r="F139" s="648"/>
      <c r="G139" s="648"/>
      <c r="H139" s="648"/>
      <c r="I139" s="648"/>
      <c r="J139" s="648"/>
      <c r="K139" s="648"/>
      <c r="L139" s="648"/>
      <c r="N139" s="36"/>
      <c r="O139" s="648"/>
      <c r="P139" s="648"/>
      <c r="Q139" s="648"/>
      <c r="R139" s="648"/>
    </row>
    <row r="140" spans="2:31" hidden="1" x14ac:dyDescent="0.35">
      <c r="B140" s="36"/>
      <c r="C140" s="36"/>
      <c r="D140" s="36"/>
      <c r="E140" s="649"/>
      <c r="F140" s="648"/>
      <c r="G140" s="648"/>
      <c r="H140" s="648"/>
      <c r="I140" s="648"/>
      <c r="J140" s="648"/>
      <c r="K140" s="648"/>
      <c r="L140" s="648"/>
      <c r="N140" s="36"/>
      <c r="O140" s="648"/>
      <c r="P140" s="648"/>
      <c r="Q140" s="648"/>
      <c r="R140" s="648"/>
    </row>
    <row r="141" spans="2:31" hidden="1" x14ac:dyDescent="0.35">
      <c r="B141" s="36"/>
      <c r="C141" s="36"/>
      <c r="D141" s="36"/>
      <c r="E141" s="649"/>
      <c r="F141" s="648"/>
      <c r="G141" s="648"/>
      <c r="H141" s="648"/>
      <c r="I141" s="648"/>
      <c r="J141" s="648"/>
      <c r="K141" s="648"/>
      <c r="L141" s="648"/>
      <c r="N141" s="36"/>
      <c r="O141" s="648"/>
      <c r="P141" s="648"/>
      <c r="Q141" s="648"/>
      <c r="R141" s="648"/>
    </row>
    <row r="142" spans="2:31" hidden="1" x14ac:dyDescent="0.35">
      <c r="B142" s="36"/>
      <c r="C142" s="36"/>
      <c r="D142" s="36"/>
      <c r="E142" s="649"/>
      <c r="F142" s="648"/>
      <c r="G142" s="648"/>
      <c r="H142" s="648"/>
      <c r="I142" s="648"/>
      <c r="J142" s="648"/>
      <c r="K142" s="648"/>
      <c r="L142" s="648"/>
      <c r="N142" s="36"/>
      <c r="O142" s="648"/>
      <c r="P142" s="648"/>
      <c r="Q142" s="648"/>
      <c r="R142" s="648"/>
    </row>
    <row r="143" spans="2:31" hidden="1" x14ac:dyDescent="0.35">
      <c r="B143" s="36"/>
      <c r="C143" s="36"/>
      <c r="D143" s="36"/>
      <c r="E143" s="649"/>
      <c r="F143" s="648"/>
      <c r="G143" s="648"/>
      <c r="H143" s="648"/>
      <c r="I143" s="648"/>
      <c r="J143" s="648"/>
      <c r="K143" s="648"/>
      <c r="L143" s="648"/>
      <c r="N143" s="36"/>
      <c r="O143" s="648"/>
      <c r="P143" s="648"/>
      <c r="Q143" s="648"/>
      <c r="R143" s="648"/>
    </row>
    <row r="144" spans="2:31" hidden="1" x14ac:dyDescent="0.35">
      <c r="B144" s="36"/>
      <c r="C144" s="36"/>
      <c r="D144" s="36"/>
      <c r="E144" s="649"/>
      <c r="F144" s="648"/>
      <c r="G144" s="648"/>
      <c r="H144" s="648"/>
      <c r="I144" s="648"/>
      <c r="J144" s="648"/>
      <c r="K144" s="648"/>
      <c r="L144" s="648"/>
      <c r="N144" s="36"/>
      <c r="O144" s="648"/>
      <c r="P144" s="648"/>
      <c r="Q144" s="648"/>
      <c r="R144" s="648"/>
    </row>
    <row r="145" spans="2:18" hidden="1" x14ac:dyDescent="0.35">
      <c r="B145" s="36"/>
      <c r="C145" s="36"/>
      <c r="D145" s="36"/>
      <c r="E145" s="649"/>
      <c r="F145" s="648"/>
      <c r="G145" s="648"/>
      <c r="H145" s="648"/>
      <c r="I145" s="648"/>
      <c r="J145" s="648"/>
      <c r="K145" s="648"/>
      <c r="L145" s="648"/>
      <c r="N145" s="36"/>
      <c r="O145" s="648"/>
      <c r="P145" s="648"/>
      <c r="Q145" s="648"/>
      <c r="R145" s="648"/>
    </row>
    <row r="146" spans="2:18" hidden="1" x14ac:dyDescent="0.35">
      <c r="B146" s="36"/>
      <c r="C146" s="36"/>
      <c r="D146" s="36"/>
      <c r="E146" s="649"/>
      <c r="F146" s="648"/>
      <c r="G146" s="648"/>
      <c r="H146" s="648"/>
      <c r="I146" s="648"/>
      <c r="J146" s="648"/>
      <c r="K146" s="648"/>
      <c r="L146" s="648"/>
      <c r="N146" s="36"/>
      <c r="O146" s="648"/>
      <c r="P146" s="648"/>
      <c r="Q146" s="648"/>
      <c r="R146" s="648"/>
    </row>
    <row r="147" spans="2:18" hidden="1" x14ac:dyDescent="0.35">
      <c r="B147" s="36"/>
      <c r="C147" s="36"/>
      <c r="D147" s="36"/>
      <c r="E147" s="649"/>
      <c r="F147" s="648"/>
      <c r="G147" s="648"/>
      <c r="H147" s="648"/>
      <c r="I147" s="648"/>
      <c r="J147" s="648"/>
      <c r="K147" s="648"/>
      <c r="L147" s="648"/>
      <c r="N147" s="36"/>
      <c r="O147" s="648"/>
      <c r="P147" s="648"/>
      <c r="Q147" s="648"/>
      <c r="R147" s="648"/>
    </row>
    <row r="148" spans="2:18" hidden="1" x14ac:dyDescent="0.35">
      <c r="B148" s="36"/>
      <c r="C148" s="36"/>
      <c r="D148" s="36"/>
      <c r="E148" s="649"/>
      <c r="F148" s="648"/>
      <c r="G148" s="648"/>
      <c r="H148" s="648"/>
      <c r="I148" s="648"/>
      <c r="J148" s="648"/>
      <c r="K148" s="648"/>
      <c r="L148" s="648"/>
      <c r="N148" s="36"/>
      <c r="O148" s="648"/>
      <c r="P148" s="648"/>
      <c r="Q148" s="648"/>
      <c r="R148" s="648"/>
    </row>
    <row r="149" spans="2:18" hidden="1" x14ac:dyDescent="0.35">
      <c r="B149" s="36"/>
      <c r="C149" s="36"/>
      <c r="D149" s="36"/>
      <c r="E149" s="649"/>
      <c r="F149" s="648"/>
      <c r="G149" s="648"/>
      <c r="H149" s="648"/>
      <c r="I149" s="648"/>
      <c r="J149" s="648"/>
      <c r="K149" s="648"/>
      <c r="L149" s="648"/>
      <c r="N149" s="36"/>
      <c r="O149" s="648"/>
      <c r="P149" s="648"/>
      <c r="Q149" s="648"/>
      <c r="R149" s="648"/>
    </row>
    <row r="150" spans="2:18" hidden="1" x14ac:dyDescent="0.35">
      <c r="B150" s="36"/>
      <c r="C150" s="36"/>
      <c r="D150" s="36"/>
      <c r="E150" s="649"/>
      <c r="F150" s="648"/>
      <c r="G150" s="648"/>
      <c r="H150" s="648"/>
      <c r="I150" s="648"/>
      <c r="J150" s="648"/>
      <c r="K150" s="648"/>
      <c r="L150" s="648"/>
      <c r="N150" s="36"/>
      <c r="O150" s="648"/>
      <c r="P150" s="648"/>
      <c r="Q150" s="648"/>
      <c r="R150" s="648"/>
    </row>
    <row r="151" spans="2:18" hidden="1" x14ac:dyDescent="0.35">
      <c r="B151" s="36"/>
      <c r="C151" s="36"/>
      <c r="D151" s="36"/>
      <c r="E151" s="649"/>
      <c r="F151" s="648"/>
      <c r="G151" s="648"/>
      <c r="H151" s="648"/>
      <c r="I151" s="648"/>
      <c r="J151" s="648"/>
      <c r="K151" s="648"/>
      <c r="L151" s="648"/>
      <c r="N151" s="36"/>
      <c r="O151" s="648"/>
      <c r="P151" s="648"/>
      <c r="Q151" s="648"/>
      <c r="R151" s="648"/>
    </row>
    <row r="152" spans="2:18" hidden="1" x14ac:dyDescent="0.35">
      <c r="B152" s="36"/>
      <c r="C152" s="36"/>
      <c r="D152" s="36"/>
      <c r="E152" s="649"/>
      <c r="F152" s="648"/>
      <c r="G152" s="648"/>
      <c r="H152" s="648"/>
      <c r="I152" s="648"/>
      <c r="J152" s="648"/>
      <c r="K152" s="648"/>
      <c r="L152" s="648"/>
      <c r="N152" s="36"/>
      <c r="O152" s="648"/>
      <c r="P152" s="648"/>
      <c r="Q152" s="648"/>
      <c r="R152" s="648"/>
    </row>
    <row r="153" spans="2:18" hidden="1" x14ac:dyDescent="0.35">
      <c r="B153" s="36"/>
      <c r="C153" s="36"/>
      <c r="D153" s="36"/>
      <c r="E153" s="649"/>
      <c r="F153" s="648"/>
      <c r="G153" s="648"/>
      <c r="H153" s="648"/>
      <c r="I153" s="648"/>
      <c r="J153" s="648"/>
      <c r="K153" s="648"/>
      <c r="L153" s="648"/>
      <c r="N153" s="36"/>
      <c r="O153" s="648"/>
      <c r="P153" s="648"/>
      <c r="Q153" s="648"/>
      <c r="R153" s="648"/>
    </row>
    <row r="154" spans="2:18" hidden="1" x14ac:dyDescent="0.35">
      <c r="E154" s="657"/>
      <c r="F154" s="658"/>
      <c r="G154" s="658"/>
      <c r="H154" s="658"/>
      <c r="I154" s="658"/>
      <c r="J154" s="658"/>
      <c r="K154" s="658"/>
      <c r="L154" s="658"/>
    </row>
    <row r="155" spans="2:18" hidden="1" x14ac:dyDescent="0.35">
      <c r="E155" s="657"/>
      <c r="F155" s="658"/>
      <c r="G155" s="658"/>
      <c r="H155" s="658"/>
      <c r="I155" s="658"/>
      <c r="J155" s="658"/>
      <c r="K155" s="658"/>
      <c r="L155" s="658"/>
    </row>
    <row r="157" spans="2:18" hidden="1" x14ac:dyDescent="0.35">
      <c r="O157" s="75"/>
      <c r="P157" s="75"/>
      <c r="Q157" s="75"/>
    </row>
  </sheetData>
  <customSheetViews>
    <customSheetView guid="{1EB9453C-0363-4D90-8555-9240052C0B12}" scale="70" showGridLines="0" topLeftCell="A4">
      <selection activeCell="J19" sqref="J19"/>
      <pageMargins left="0.7" right="0.7" top="0.75" bottom="0.75" header="0.3" footer="0.3"/>
    </customSheetView>
    <customSheetView guid="{9BE0F493-361D-434E-B2A3-57925E56343F}" scale="70" showGridLines="0" topLeftCell="A4">
      <selection activeCell="J19" sqref="J19"/>
      <pageMargins left="0.7" right="0.7" top="0.75" bottom="0.75" header="0.3" footer="0.3"/>
    </customSheetView>
  </customSheetViews>
  <mergeCells count="1">
    <mergeCell ref="B24:D24"/>
  </mergeCells>
  <hyperlinks>
    <hyperlink ref="E2" location="Contenido!A1" display="regresar" xr:uid="{00000000-0004-0000-0100-000000000000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44546A"/>
  </sheetPr>
  <dimension ref="A1:AN128"/>
  <sheetViews>
    <sheetView showGridLines="0" zoomScale="70" zoomScaleNormal="70" workbookViewId="0">
      <pane ySplit="2" topLeftCell="A3" activePane="bottomLeft" state="frozen"/>
      <selection pane="bottomLeft" activeCell="G7" sqref="G7"/>
    </sheetView>
  </sheetViews>
  <sheetFormatPr baseColWidth="10" defaultColWidth="0" defaultRowHeight="18" zeroHeight="1" x14ac:dyDescent="0.35"/>
  <cols>
    <col min="1" max="1" width="21" style="9" customWidth="1"/>
    <col min="2" max="2" width="18.28515625" style="9" customWidth="1"/>
    <col min="3" max="3" width="19" style="9" customWidth="1"/>
    <col min="4" max="4" width="25.7109375" style="9" customWidth="1"/>
    <col min="5" max="16" width="16" style="9" bestFit="1" customWidth="1"/>
    <col min="17" max="17" width="17.140625" style="9" bestFit="1" customWidth="1"/>
    <col min="18" max="18" width="10" style="9" bestFit="1" customWidth="1"/>
    <col min="19" max="19" width="9.42578125" style="9" bestFit="1" customWidth="1"/>
    <col min="20" max="20" width="10" style="9" bestFit="1" customWidth="1"/>
    <col min="21" max="21" width="8.85546875" style="9" bestFit="1" customWidth="1"/>
    <col min="22" max="22" width="10.28515625" style="9" bestFit="1" customWidth="1"/>
    <col min="23" max="23" width="9.28515625" style="9" bestFit="1" customWidth="1"/>
    <col min="24" max="24" width="9.7109375" style="9" bestFit="1" customWidth="1"/>
    <col min="25" max="25" width="10" style="9" bestFit="1" customWidth="1"/>
    <col min="26" max="26" width="9.7109375" style="9" bestFit="1" customWidth="1"/>
    <col min="27" max="27" width="9.42578125" style="9" bestFit="1" customWidth="1"/>
    <col min="28" max="28" width="9" style="9" bestFit="1" customWidth="1"/>
    <col min="29" max="29" width="13.42578125" style="9" bestFit="1" customWidth="1"/>
    <col min="30" max="30" width="12.7109375" style="9" bestFit="1" customWidth="1"/>
    <col min="31" max="32" width="11.5703125" style="9" customWidth="1"/>
    <col min="33" max="40" width="0" style="9" hidden="1" customWidth="1"/>
    <col min="41" max="16384" width="11.5703125" style="9" hidden="1"/>
  </cols>
  <sheetData>
    <row r="1" spans="1:40" s="50" customFormat="1" ht="18" customHeight="1" collapsed="1" x14ac:dyDescent="0.25">
      <c r="A1" s="17" t="s">
        <v>608</v>
      </c>
      <c r="B1" s="73"/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24"/>
      <c r="V1" s="184"/>
      <c r="W1" s="185"/>
      <c r="X1" s="185"/>
      <c r="Y1" s="185"/>
      <c r="Z1" s="185"/>
      <c r="AA1" s="185"/>
      <c r="AB1" s="186"/>
      <c r="AC1" s="186"/>
      <c r="AD1" s="186"/>
      <c r="AE1" s="186"/>
      <c r="AF1" s="53"/>
      <c r="AG1" s="53"/>
      <c r="AH1" s="53"/>
      <c r="AI1" s="53"/>
      <c r="AJ1" s="53"/>
      <c r="AK1" s="53"/>
      <c r="AL1" s="53"/>
      <c r="AM1" s="53"/>
      <c r="AN1" s="53"/>
    </row>
    <row r="2" spans="1:40" x14ac:dyDescent="0.35">
      <c r="B2" s="737" t="s">
        <v>601</v>
      </c>
    </row>
    <row r="3" spans="1:40" x14ac:dyDescent="0.35"/>
    <row r="4" spans="1:40" s="50" customFormat="1" ht="21.75" collapsed="1" x14ac:dyDescent="0.25">
      <c r="A4" s="17" t="s">
        <v>609</v>
      </c>
      <c r="B4" s="73"/>
      <c r="C4" s="73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24"/>
      <c r="V4" s="184"/>
      <c r="W4" s="185"/>
      <c r="X4" s="185"/>
      <c r="Y4" s="185"/>
      <c r="Z4" s="185"/>
      <c r="AA4" s="185"/>
      <c r="AB4" s="186"/>
      <c r="AC4" s="186"/>
      <c r="AD4" s="186"/>
      <c r="AE4" s="186"/>
      <c r="AF4" s="53"/>
      <c r="AG4" s="53"/>
      <c r="AH4" s="53"/>
      <c r="AI4" s="53"/>
      <c r="AJ4" s="53"/>
      <c r="AK4" s="53"/>
      <c r="AL4" s="53"/>
      <c r="AM4" s="53"/>
      <c r="AN4" s="53"/>
    </row>
    <row r="5" spans="1:40" s="36" customFormat="1" ht="18.75" thickBot="1" x14ac:dyDescent="0.4">
      <c r="B5" s="162"/>
      <c r="C5" s="162"/>
      <c r="I5" s="166"/>
    </row>
    <row r="6" spans="1:40" s="36" customFormat="1" ht="36.75" thickBot="1" x14ac:dyDescent="0.4">
      <c r="A6" s="160" t="s">
        <v>392</v>
      </c>
      <c r="B6" s="162"/>
      <c r="C6" s="162"/>
      <c r="D6" s="704" t="s">
        <v>484</v>
      </c>
      <c r="E6" s="165"/>
      <c r="F6" s="165"/>
      <c r="G6" s="165"/>
      <c r="H6" s="165"/>
      <c r="I6" s="165"/>
      <c r="J6" s="165"/>
    </row>
    <row r="7" spans="1:40" s="36" customFormat="1" x14ac:dyDescent="0.35">
      <c r="B7" s="1088" t="s">
        <v>2</v>
      </c>
      <c r="C7" s="505" t="s">
        <v>180</v>
      </c>
      <c r="D7" s="508">
        <f>'2.6 IR'!M8</f>
        <v>2334685810.9078951</v>
      </c>
      <c r="M7" s="167"/>
    </row>
    <row r="8" spans="1:40" s="36" customFormat="1" ht="14.45" customHeight="1" x14ac:dyDescent="0.35">
      <c r="B8" s="1089"/>
      <c r="C8" s="506" t="s">
        <v>179</v>
      </c>
      <c r="D8" s="509">
        <f>'2.6 IR'!N8</f>
        <v>2591431596.3555441</v>
      </c>
      <c r="M8" s="167"/>
    </row>
    <row r="9" spans="1:40" s="36" customFormat="1" ht="14.45" customHeight="1" thickBot="1" x14ac:dyDescent="0.4">
      <c r="B9" s="1090"/>
      <c r="C9" s="507" t="s">
        <v>354</v>
      </c>
      <c r="D9" s="510">
        <f>SUM(D7:D8)</f>
        <v>4926117407.2634392</v>
      </c>
    </row>
    <row r="10" spans="1:40" s="36" customFormat="1" x14ac:dyDescent="0.35">
      <c r="B10" s="162"/>
      <c r="C10" s="162"/>
    </row>
    <row r="11" spans="1:40" s="36" customFormat="1" ht="18.75" thickBot="1" x14ac:dyDescent="0.4">
      <c r="B11" s="162"/>
      <c r="C11" s="162"/>
    </row>
    <row r="12" spans="1:40" s="160" customFormat="1" ht="34.15" customHeight="1" thickBot="1" x14ac:dyDescent="0.4">
      <c r="A12" s="160" t="s">
        <v>397</v>
      </c>
      <c r="C12" s="705"/>
      <c r="E12" s="706" t="s">
        <v>398</v>
      </c>
      <c r="F12" s="707" t="s">
        <v>399</v>
      </c>
      <c r="G12" s="707" t="s">
        <v>400</v>
      </c>
      <c r="H12" s="707" t="s">
        <v>401</v>
      </c>
      <c r="I12" s="707" t="s">
        <v>402</v>
      </c>
      <c r="J12" s="707" t="s">
        <v>403</v>
      </c>
      <c r="K12" s="707" t="s">
        <v>404</v>
      </c>
      <c r="L12" s="707" t="s">
        <v>405</v>
      </c>
      <c r="M12" s="707" t="s">
        <v>406</v>
      </c>
      <c r="N12" s="707" t="s">
        <v>407</v>
      </c>
      <c r="O12" s="707" t="s">
        <v>408</v>
      </c>
      <c r="P12" s="707" t="s">
        <v>409</v>
      </c>
      <c r="Q12" s="708" t="s">
        <v>117</v>
      </c>
      <c r="S12" s="168"/>
      <c r="T12" s="169"/>
    </row>
    <row r="13" spans="1:40" s="36" customFormat="1" x14ac:dyDescent="0.35">
      <c r="B13" s="1085" t="s">
        <v>2</v>
      </c>
      <c r="C13" s="1083" t="s">
        <v>180</v>
      </c>
      <c r="D13" s="505" t="s">
        <v>334</v>
      </c>
      <c r="E13" s="512">
        <f>$Q$13</f>
        <v>637799.33333333302</v>
      </c>
      <c r="F13" s="513">
        <f t="shared" ref="F13:P13" si="0">$Q$13</f>
        <v>637799.33333333302</v>
      </c>
      <c r="G13" s="513">
        <f t="shared" si="0"/>
        <v>637799.33333333302</v>
      </c>
      <c r="H13" s="513">
        <f t="shared" si="0"/>
        <v>637799.33333333302</v>
      </c>
      <c r="I13" s="513">
        <f t="shared" si="0"/>
        <v>637799.33333333302</v>
      </c>
      <c r="J13" s="513">
        <f t="shared" si="0"/>
        <v>637799.33333333302</v>
      </c>
      <c r="K13" s="513">
        <f t="shared" si="0"/>
        <v>637799.33333333302</v>
      </c>
      <c r="L13" s="513">
        <f t="shared" si="0"/>
        <v>637799.33333333302</v>
      </c>
      <c r="M13" s="513">
        <f t="shared" si="0"/>
        <v>637799.33333333302</v>
      </c>
      <c r="N13" s="513">
        <f t="shared" si="0"/>
        <v>637799.33333333302</v>
      </c>
      <c r="O13" s="513">
        <f t="shared" si="0"/>
        <v>637799.33333333302</v>
      </c>
      <c r="P13" s="513">
        <f t="shared" si="0"/>
        <v>637799.33333333302</v>
      </c>
      <c r="Q13" s="514">
        <v>637799.33333333302</v>
      </c>
      <c r="R13" s="1082"/>
      <c r="S13" s="1082"/>
      <c r="T13" s="1082"/>
    </row>
    <row r="14" spans="1:40" s="36" customFormat="1" x14ac:dyDescent="0.35">
      <c r="B14" s="1086"/>
      <c r="C14" s="1084"/>
      <c r="D14" s="506" t="s">
        <v>336</v>
      </c>
      <c r="E14" s="515">
        <f>$Q$14</f>
        <v>692522.49999999965</v>
      </c>
      <c r="F14" s="170">
        <f t="shared" ref="F14:P14" si="1">$Q$14</f>
        <v>692522.49999999965</v>
      </c>
      <c r="G14" s="170">
        <f t="shared" si="1"/>
        <v>692522.49999999965</v>
      </c>
      <c r="H14" s="170">
        <f t="shared" si="1"/>
        <v>692522.49999999965</v>
      </c>
      <c r="I14" s="170">
        <f t="shared" si="1"/>
        <v>692522.49999999965</v>
      </c>
      <c r="J14" s="170">
        <f t="shared" si="1"/>
        <v>692522.49999999965</v>
      </c>
      <c r="K14" s="170">
        <f t="shared" si="1"/>
        <v>692522.49999999965</v>
      </c>
      <c r="L14" s="170">
        <f t="shared" si="1"/>
        <v>692522.49999999965</v>
      </c>
      <c r="M14" s="170">
        <f t="shared" si="1"/>
        <v>692522.49999999965</v>
      </c>
      <c r="N14" s="170">
        <f t="shared" si="1"/>
        <v>692522.49999999965</v>
      </c>
      <c r="O14" s="170">
        <f t="shared" si="1"/>
        <v>692522.49999999965</v>
      </c>
      <c r="P14" s="170">
        <f t="shared" si="1"/>
        <v>692522.49999999965</v>
      </c>
      <c r="Q14" s="516">
        <v>692522.49999999965</v>
      </c>
      <c r="R14" s="1082"/>
      <c r="S14" s="1082"/>
      <c r="T14" s="1082"/>
    </row>
    <row r="15" spans="1:40" s="36" customFormat="1" x14ac:dyDescent="0.35">
      <c r="B15" s="1086"/>
      <c r="C15" s="1084"/>
      <c r="D15" s="506" t="s">
        <v>339</v>
      </c>
      <c r="E15" s="515">
        <f>$Q$15</f>
        <v>133424</v>
      </c>
      <c r="F15" s="170">
        <f t="shared" ref="F15:P15" si="2">$Q$15</f>
        <v>133424</v>
      </c>
      <c r="G15" s="170">
        <f t="shared" si="2"/>
        <v>133424</v>
      </c>
      <c r="H15" s="170">
        <f t="shared" si="2"/>
        <v>133424</v>
      </c>
      <c r="I15" s="170">
        <f t="shared" si="2"/>
        <v>133424</v>
      </c>
      <c r="J15" s="170">
        <f t="shared" si="2"/>
        <v>133424</v>
      </c>
      <c r="K15" s="170">
        <f t="shared" si="2"/>
        <v>133424</v>
      </c>
      <c r="L15" s="170">
        <f t="shared" si="2"/>
        <v>133424</v>
      </c>
      <c r="M15" s="170">
        <f t="shared" si="2"/>
        <v>133424</v>
      </c>
      <c r="N15" s="170">
        <f t="shared" si="2"/>
        <v>133424</v>
      </c>
      <c r="O15" s="170">
        <f t="shared" si="2"/>
        <v>133424</v>
      </c>
      <c r="P15" s="170">
        <f t="shared" si="2"/>
        <v>133424</v>
      </c>
      <c r="Q15" s="516">
        <v>133424</v>
      </c>
      <c r="R15" s="1082"/>
      <c r="S15" s="1082"/>
      <c r="T15" s="1082"/>
      <c r="AC15" s="148"/>
      <c r="AD15" s="148"/>
      <c r="AE15" s="148"/>
      <c r="AF15" s="148"/>
    </row>
    <row r="16" spans="1:40" s="36" customFormat="1" x14ac:dyDescent="0.35">
      <c r="B16" s="1086"/>
      <c r="C16" s="1084"/>
      <c r="D16" s="506" t="s">
        <v>341</v>
      </c>
      <c r="E16" s="515">
        <f>$Q$16</f>
        <v>5224</v>
      </c>
      <c r="F16" s="170">
        <f t="shared" ref="F16:O16" si="3">$Q$16</f>
        <v>5224</v>
      </c>
      <c r="G16" s="170">
        <f t="shared" si="3"/>
        <v>5224</v>
      </c>
      <c r="H16" s="170">
        <f t="shared" si="3"/>
        <v>5224</v>
      </c>
      <c r="I16" s="170">
        <f t="shared" si="3"/>
        <v>5224</v>
      </c>
      <c r="J16" s="170">
        <f t="shared" si="3"/>
        <v>5224</v>
      </c>
      <c r="K16" s="170">
        <f t="shared" si="3"/>
        <v>5224</v>
      </c>
      <c r="L16" s="170">
        <f t="shared" si="3"/>
        <v>5224</v>
      </c>
      <c r="M16" s="170">
        <f t="shared" si="3"/>
        <v>5224</v>
      </c>
      <c r="N16" s="170">
        <f t="shared" si="3"/>
        <v>5224</v>
      </c>
      <c r="O16" s="170">
        <f t="shared" si="3"/>
        <v>5224</v>
      </c>
      <c r="P16" s="170">
        <f>$Q$16</f>
        <v>5224</v>
      </c>
      <c r="Q16" s="516">
        <v>5224</v>
      </c>
      <c r="R16" s="1082"/>
      <c r="S16" s="1082"/>
      <c r="T16" s="1082"/>
      <c r="AC16" s="148"/>
      <c r="AD16" s="148"/>
      <c r="AE16" s="148"/>
      <c r="AF16" s="148"/>
    </row>
    <row r="17" spans="1:33" s="36" customFormat="1" ht="18.75" thickBot="1" x14ac:dyDescent="0.4">
      <c r="B17" s="1087"/>
      <c r="C17" s="553" t="s">
        <v>179</v>
      </c>
      <c r="D17" s="507" t="s">
        <v>342</v>
      </c>
      <c r="E17" s="517">
        <f>$Q$17</f>
        <v>21116</v>
      </c>
      <c r="F17" s="518">
        <f t="shared" ref="F17:P17" si="4">$Q$17</f>
        <v>21116</v>
      </c>
      <c r="G17" s="518">
        <f t="shared" si="4"/>
        <v>21116</v>
      </c>
      <c r="H17" s="518">
        <f t="shared" si="4"/>
        <v>21116</v>
      </c>
      <c r="I17" s="518">
        <f t="shared" si="4"/>
        <v>21116</v>
      </c>
      <c r="J17" s="518">
        <f t="shared" si="4"/>
        <v>21116</v>
      </c>
      <c r="K17" s="518">
        <f t="shared" si="4"/>
        <v>21116</v>
      </c>
      <c r="L17" s="518">
        <f t="shared" si="4"/>
        <v>21116</v>
      </c>
      <c r="M17" s="518">
        <f t="shared" si="4"/>
        <v>21116</v>
      </c>
      <c r="N17" s="518">
        <f t="shared" si="4"/>
        <v>21116</v>
      </c>
      <c r="O17" s="518">
        <f t="shared" si="4"/>
        <v>21116</v>
      </c>
      <c r="P17" s="518">
        <f t="shared" si="4"/>
        <v>21116</v>
      </c>
      <c r="Q17" s="519">
        <v>21116</v>
      </c>
      <c r="R17" s="171"/>
      <c r="S17" s="172"/>
      <c r="T17" s="167"/>
      <c r="AC17" s="148"/>
      <c r="AD17" s="148"/>
      <c r="AE17" s="148"/>
      <c r="AF17" s="148"/>
    </row>
    <row r="18" spans="1:33" s="36" customFormat="1" x14ac:dyDescent="0.35">
      <c r="B18" s="162"/>
      <c r="AC18" s="148"/>
      <c r="AD18" s="148"/>
      <c r="AE18" s="148"/>
      <c r="AF18" s="148"/>
    </row>
    <row r="19" spans="1:33" s="36" customFormat="1" ht="18.75" thickBot="1" x14ac:dyDescent="0.4">
      <c r="B19" s="162"/>
      <c r="AC19" s="148"/>
      <c r="AD19" s="148"/>
      <c r="AE19" s="148"/>
      <c r="AF19" s="148"/>
    </row>
    <row r="20" spans="1:33" s="160" customFormat="1" ht="18.75" thickBot="1" x14ac:dyDescent="0.4">
      <c r="A20" s="160" t="s">
        <v>423</v>
      </c>
      <c r="C20" s="709"/>
      <c r="E20" s="710">
        <v>0</v>
      </c>
      <c r="F20" s="707">
        <v>1</v>
      </c>
      <c r="G20" s="707">
        <v>2</v>
      </c>
      <c r="H20" s="707">
        <v>3</v>
      </c>
      <c r="I20" s="707">
        <v>4</v>
      </c>
      <c r="J20" s="707">
        <v>5</v>
      </c>
      <c r="K20" s="707">
        <v>6</v>
      </c>
      <c r="L20" s="707">
        <v>7</v>
      </c>
      <c r="M20" s="707">
        <v>8</v>
      </c>
      <c r="N20" s="707">
        <v>9</v>
      </c>
      <c r="O20" s="707">
        <v>10</v>
      </c>
      <c r="P20" s="707">
        <v>11</v>
      </c>
      <c r="Q20" s="707">
        <v>12</v>
      </c>
      <c r="R20" s="707">
        <v>13</v>
      </c>
      <c r="S20" s="707">
        <v>14</v>
      </c>
      <c r="T20" s="707">
        <v>15</v>
      </c>
      <c r="U20" s="707">
        <v>16</v>
      </c>
      <c r="V20" s="707">
        <v>17</v>
      </c>
      <c r="W20" s="707">
        <v>18</v>
      </c>
      <c r="X20" s="707">
        <v>19</v>
      </c>
      <c r="Y20" s="707">
        <v>20</v>
      </c>
      <c r="Z20" s="707">
        <v>21</v>
      </c>
      <c r="AA20" s="707">
        <v>22</v>
      </c>
      <c r="AB20" s="708">
        <v>23</v>
      </c>
      <c r="AC20" s="976"/>
      <c r="AD20" s="976" t="s">
        <v>413</v>
      </c>
      <c r="AE20" s="976"/>
      <c r="AF20" s="976"/>
    </row>
    <row r="21" spans="1:33" s="36" customFormat="1" x14ac:dyDescent="0.35">
      <c r="B21" s="1085" t="s">
        <v>2</v>
      </c>
      <c r="C21" s="1083" t="s">
        <v>180</v>
      </c>
      <c r="D21" s="505" t="s">
        <v>334</v>
      </c>
      <c r="E21" s="738">
        <v>4.2313136181023898E-2</v>
      </c>
      <c r="F21" s="329">
        <v>4.0685878781982703E-2</v>
      </c>
      <c r="G21" s="329">
        <v>3.8150735927071626E-2</v>
      </c>
      <c r="H21" s="329">
        <v>3.8119299003380715E-2</v>
      </c>
      <c r="I21" s="329">
        <v>3.9176335448099023E-2</v>
      </c>
      <c r="J21" s="329">
        <v>4.2098680913336524E-2</v>
      </c>
      <c r="K21" s="329">
        <v>4.5781170030525786E-2</v>
      </c>
      <c r="L21" s="329">
        <v>3.6944017098825076E-2</v>
      </c>
      <c r="M21" s="329">
        <v>2.7208342612126901E-2</v>
      </c>
      <c r="N21" s="329">
        <v>2.7985964778570016E-2</v>
      </c>
      <c r="O21" s="329">
        <v>2.9179258930471776E-2</v>
      </c>
      <c r="P21" s="329">
        <v>3.0085865331390783E-2</v>
      </c>
      <c r="Q21" s="329">
        <v>3.1713058511888541E-2</v>
      </c>
      <c r="R21" s="329">
        <v>2.9610984493750204E-2</v>
      </c>
      <c r="S21" s="329">
        <v>3.6289788620556443E-2</v>
      </c>
      <c r="T21" s="329">
        <v>3.9736263449949162E-2</v>
      </c>
      <c r="U21" s="329">
        <v>3.9451247667990387E-2</v>
      </c>
      <c r="V21" s="329">
        <v>3.9843759101980951E-2</v>
      </c>
      <c r="W21" s="329">
        <v>4.1728651445527218E-2</v>
      </c>
      <c r="X21" s="329">
        <v>6.48544191936863E-2</v>
      </c>
      <c r="Y21" s="329">
        <v>7.0640435021028014E-2</v>
      </c>
      <c r="Z21" s="329">
        <v>6.3009082361859786E-2</v>
      </c>
      <c r="AA21" s="329">
        <v>5.563203190130421E-2</v>
      </c>
      <c r="AB21" s="330">
        <v>4.9761593193674146E-2</v>
      </c>
      <c r="AC21" s="148"/>
      <c r="AD21" s="148" t="s">
        <v>415</v>
      </c>
      <c r="AE21" s="148" t="s">
        <v>414</v>
      </c>
      <c r="AF21" s="977"/>
      <c r="AG21" s="174"/>
    </row>
    <row r="22" spans="1:33" s="36" customFormat="1" x14ac:dyDescent="0.35">
      <c r="B22" s="1086"/>
      <c r="C22" s="1084"/>
      <c r="D22" s="506" t="s">
        <v>336</v>
      </c>
      <c r="E22" s="739">
        <v>7.3925167757698997E-3</v>
      </c>
      <c r="F22" s="85">
        <v>6.9327891840748161E-3</v>
      </c>
      <c r="G22" s="85">
        <v>6.6042022124007871E-3</v>
      </c>
      <c r="H22" s="85">
        <v>6.3130334933338625E-3</v>
      </c>
      <c r="I22" s="85">
        <v>1.0941969076147775E-2</v>
      </c>
      <c r="J22" s="85">
        <v>1.4249185085950196E-2</v>
      </c>
      <c r="K22" s="85">
        <v>3.048820494417654E-2</v>
      </c>
      <c r="L22" s="85">
        <v>5.4571266529665506E-2</v>
      </c>
      <c r="M22" s="85">
        <v>7.5219549959041981E-2</v>
      </c>
      <c r="N22" s="85">
        <v>7.9943480576653778E-2</v>
      </c>
      <c r="O22" s="85">
        <v>8.0498196432611926E-2</v>
      </c>
      <c r="P22" s="85">
        <v>7.7000829106920535E-2</v>
      </c>
      <c r="Q22" s="85">
        <v>6.9968404495603209E-2</v>
      </c>
      <c r="R22" s="85">
        <v>5.8904888267376776E-2</v>
      </c>
      <c r="S22" s="85">
        <v>6.6038502588381121E-2</v>
      </c>
      <c r="T22" s="85">
        <v>6.6804648594916236E-2</v>
      </c>
      <c r="U22" s="85">
        <v>7.3841640828173946E-2</v>
      </c>
      <c r="V22" s="85">
        <v>6.3570263250949111E-2</v>
      </c>
      <c r="W22" s="85">
        <v>5.1933804932701139E-2</v>
      </c>
      <c r="X22" s="85">
        <v>3.9093123345277911E-2</v>
      </c>
      <c r="Y22" s="85">
        <v>2.3634196147924971E-2</v>
      </c>
      <c r="Z22" s="85">
        <v>1.6143256470455201E-2</v>
      </c>
      <c r="AA22" s="85">
        <v>1.0348568599010771E-2</v>
      </c>
      <c r="AB22" s="331">
        <v>9.5634791024822169E-3</v>
      </c>
      <c r="AC22" s="148"/>
      <c r="AD22" s="976"/>
      <c r="AE22" s="148" t="s">
        <v>415</v>
      </c>
      <c r="AF22" s="148"/>
    </row>
    <row r="23" spans="1:33" s="36" customFormat="1" x14ac:dyDescent="0.35">
      <c r="B23" s="1086"/>
      <c r="C23" s="1084"/>
      <c r="D23" s="506" t="s">
        <v>339</v>
      </c>
      <c r="E23" s="739">
        <v>1.9356414412469301E-2</v>
      </c>
      <c r="F23" s="85">
        <v>1.8382958380117439E-2</v>
      </c>
      <c r="G23" s="85">
        <v>1.8364088996415451E-2</v>
      </c>
      <c r="H23" s="85">
        <v>1.9526627928185866E-2</v>
      </c>
      <c r="I23" s="85">
        <v>2.0836526043547684E-2</v>
      </c>
      <c r="J23" s="85">
        <v>2.1807036220416152E-2</v>
      </c>
      <c r="K23" s="85">
        <v>2.5833074384019095E-2</v>
      </c>
      <c r="L23" s="85">
        <v>3.0491172260627281E-2</v>
      </c>
      <c r="M23" s="85">
        <v>4.1109366189723891E-2</v>
      </c>
      <c r="N23" s="85">
        <v>5.3052209190283355E-2</v>
      </c>
      <c r="O23" s="85">
        <v>6.1429615141023887E-2</v>
      </c>
      <c r="P23" s="85">
        <v>6.4649978988675111E-2</v>
      </c>
      <c r="Q23" s="85">
        <v>6.319260274623574E-2</v>
      </c>
      <c r="R23" s="85">
        <v>5.7628646432512323E-2</v>
      </c>
      <c r="S23" s="85">
        <v>5.5547326595442981E-2</v>
      </c>
      <c r="T23" s="85">
        <v>5.541030021733899E-2</v>
      </c>
      <c r="U23" s="85">
        <v>5.4865989247849606E-2</v>
      </c>
      <c r="V23" s="85">
        <v>5.150095984806561E-2</v>
      </c>
      <c r="W23" s="85">
        <v>5.5266404379665117E-2</v>
      </c>
      <c r="X23" s="85">
        <v>5.7901183156701216E-2</v>
      </c>
      <c r="Y23" s="85">
        <v>5.1120829269769075E-2</v>
      </c>
      <c r="Z23" s="85">
        <v>4.2457780215685394E-2</v>
      </c>
      <c r="AA23" s="85">
        <v>3.4034566630467708E-2</v>
      </c>
      <c r="AB23" s="331">
        <v>2.6234343124761944E-2</v>
      </c>
      <c r="AC23" s="976"/>
      <c r="AD23" s="976"/>
      <c r="AE23" s="976"/>
      <c r="AF23" s="976"/>
      <c r="AG23" s="174"/>
    </row>
    <row r="24" spans="1:33" s="36" customFormat="1" x14ac:dyDescent="0.35">
      <c r="B24" s="1086"/>
      <c r="C24" s="1084"/>
      <c r="D24" s="506" t="s">
        <v>341</v>
      </c>
      <c r="E24" s="739">
        <v>3.9689134643177797E-2</v>
      </c>
      <c r="F24" s="85">
        <v>3.9816226049746606E-2</v>
      </c>
      <c r="G24" s="85">
        <v>4.036990402445325E-2</v>
      </c>
      <c r="H24" s="85">
        <v>4.0843950238422223E-2</v>
      </c>
      <c r="I24" s="85">
        <v>4.1117262636874055E-2</v>
      </c>
      <c r="J24" s="85">
        <v>4.1383536926670975E-2</v>
      </c>
      <c r="K24" s="85">
        <v>4.1967148857374341E-2</v>
      </c>
      <c r="L24" s="85">
        <v>4.2471224390583075E-2</v>
      </c>
      <c r="M24" s="85">
        <v>4.3946359662731332E-2</v>
      </c>
      <c r="N24" s="85">
        <v>4.6859489307212364E-2</v>
      </c>
      <c r="O24" s="85">
        <v>4.8446142044553699E-2</v>
      </c>
      <c r="P24" s="85">
        <v>4.7703049022707167E-2</v>
      </c>
      <c r="Q24" s="85">
        <v>4.5273797773172503E-2</v>
      </c>
      <c r="R24" s="85">
        <v>4.2473358401653588E-2</v>
      </c>
      <c r="S24" s="85">
        <v>4.0243351707035815E-2</v>
      </c>
      <c r="T24" s="85">
        <v>3.8735323158754074E-2</v>
      </c>
      <c r="U24" s="85">
        <v>3.858272862617116E-2</v>
      </c>
      <c r="V24" s="85">
        <v>3.8309065952960256E-2</v>
      </c>
      <c r="W24" s="85">
        <v>3.8510525172225571E-2</v>
      </c>
      <c r="X24" s="85">
        <v>4.0090187833277884E-2</v>
      </c>
      <c r="Y24" s="85">
        <v>4.090450865540865E-2</v>
      </c>
      <c r="Z24" s="85">
        <v>4.0663447596126896E-2</v>
      </c>
      <c r="AA24" s="85">
        <v>4.0840095004491768E-2</v>
      </c>
      <c r="AB24" s="331">
        <v>4.0760182314214952E-2</v>
      </c>
      <c r="AC24" s="976"/>
      <c r="AD24" s="976"/>
      <c r="AE24" s="976"/>
      <c r="AF24" s="976"/>
      <c r="AG24" s="174"/>
    </row>
    <row r="25" spans="1:33" s="36" customFormat="1" x14ac:dyDescent="0.35">
      <c r="B25" s="1086"/>
      <c r="C25" s="1084"/>
      <c r="D25" s="506" t="s">
        <v>396</v>
      </c>
      <c r="E25" s="739">
        <v>4.2313136181023912E-2</v>
      </c>
      <c r="F25" s="85">
        <v>4.0685878781982716E-2</v>
      </c>
      <c r="G25" s="85">
        <v>3.8150735927071626E-2</v>
      </c>
      <c r="H25" s="85">
        <v>3.8119299003380715E-2</v>
      </c>
      <c r="I25" s="85">
        <v>3.9176335448099023E-2</v>
      </c>
      <c r="J25" s="85">
        <v>4.2098680913336524E-2</v>
      </c>
      <c r="K25" s="85">
        <v>4.5781170030525786E-2</v>
      </c>
      <c r="L25" s="85">
        <v>3.6944017098825076E-2</v>
      </c>
      <c r="M25" s="85">
        <v>2.7208342612126901E-2</v>
      </c>
      <c r="N25" s="85">
        <v>2.7985964778570016E-2</v>
      </c>
      <c r="O25" s="85">
        <v>2.9179258930471776E-2</v>
      </c>
      <c r="P25" s="85">
        <v>3.0085865331390783E-2</v>
      </c>
      <c r="Q25" s="85">
        <v>3.1713058511888541E-2</v>
      </c>
      <c r="R25" s="85">
        <v>2.9610984493750204E-2</v>
      </c>
      <c r="S25" s="85">
        <v>3.6289788620556443E-2</v>
      </c>
      <c r="T25" s="85">
        <v>3.9736263449949162E-2</v>
      </c>
      <c r="U25" s="85">
        <v>3.9451247667990387E-2</v>
      </c>
      <c r="V25" s="85">
        <v>3.9843759101980951E-2</v>
      </c>
      <c r="W25" s="85">
        <v>4.1728651445527218E-2</v>
      </c>
      <c r="X25" s="85">
        <v>6.48544191936863E-2</v>
      </c>
      <c r="Y25" s="85">
        <v>7.0640435021028014E-2</v>
      </c>
      <c r="Z25" s="85">
        <v>6.3009082361859786E-2</v>
      </c>
      <c r="AA25" s="85">
        <v>5.563203190130421E-2</v>
      </c>
      <c r="AB25" s="331">
        <v>4.9761593193674146E-2</v>
      </c>
      <c r="AC25" s="976"/>
      <c r="AD25" s="976"/>
      <c r="AE25" s="976"/>
      <c r="AF25" s="976"/>
      <c r="AG25" s="174"/>
    </row>
    <row r="26" spans="1:33" s="36" customFormat="1" ht="18.75" thickBot="1" x14ac:dyDescent="0.4">
      <c r="B26" s="1087"/>
      <c r="C26" s="553" t="s">
        <v>179</v>
      </c>
      <c r="D26" s="507" t="s">
        <v>342</v>
      </c>
      <c r="E26" s="740">
        <v>3.9987710738268893E-2</v>
      </c>
      <c r="F26" s="333">
        <v>2.7641433889311812E-2</v>
      </c>
      <c r="G26" s="333">
        <v>2.5438533927856697E-2</v>
      </c>
      <c r="H26" s="333">
        <v>2.5574629832010996E-2</v>
      </c>
      <c r="I26" s="333">
        <v>2.5272334240901057E-2</v>
      </c>
      <c r="J26" s="333">
        <v>2.6204127746046545E-2</v>
      </c>
      <c r="K26" s="333">
        <v>3.0608198788809216E-2</v>
      </c>
      <c r="L26" s="333">
        <v>3.37231749363976E-2</v>
      </c>
      <c r="M26" s="333">
        <v>3.4886832231954913E-2</v>
      </c>
      <c r="N26" s="333">
        <v>4.081086541060857E-2</v>
      </c>
      <c r="O26" s="333">
        <v>4.4347559080299206E-2</v>
      </c>
      <c r="P26" s="333">
        <v>4.5875330326871862E-2</v>
      </c>
      <c r="Q26" s="333">
        <v>4.8665019833706538E-2</v>
      </c>
      <c r="R26" s="333">
        <v>5.0235191996477024E-2</v>
      </c>
      <c r="S26" s="333">
        <v>5.0893081426340726E-2</v>
      </c>
      <c r="T26" s="333">
        <v>5.5059671475440726E-2</v>
      </c>
      <c r="U26" s="333">
        <v>5.9014201614217582E-2</v>
      </c>
      <c r="V26" s="333">
        <v>5.8774646900543154E-2</v>
      </c>
      <c r="W26" s="333">
        <v>5.5089125243764997E-2</v>
      </c>
      <c r="X26" s="333">
        <v>5.0549922253799763E-2</v>
      </c>
      <c r="Y26" s="333">
        <v>4.8808737284828374E-2</v>
      </c>
      <c r="Z26" s="333">
        <v>4.5095561481332917E-2</v>
      </c>
      <c r="AA26" s="333">
        <v>4.1641750340976856E-2</v>
      </c>
      <c r="AB26" s="334">
        <v>3.5802358999234216E-2</v>
      </c>
      <c r="AC26" s="976"/>
      <c r="AD26" s="976"/>
      <c r="AE26" s="976"/>
      <c r="AF26" s="976"/>
      <c r="AG26" s="174"/>
    </row>
    <row r="27" spans="1:33" s="175" customFormat="1" x14ac:dyDescent="0.35">
      <c r="B27" s="176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4"/>
      <c r="AD27" s="174"/>
      <c r="AE27" s="174"/>
      <c r="AF27" s="174"/>
      <c r="AG27" s="174"/>
    </row>
    <row r="28" spans="1:33" s="36" customFormat="1" x14ac:dyDescent="0.35">
      <c r="AC28" s="174"/>
      <c r="AD28" s="174"/>
      <c r="AE28" s="174"/>
      <c r="AF28" s="174"/>
      <c r="AG28" s="174"/>
    </row>
    <row r="29" spans="1:33" s="36" customFormat="1" ht="18.75" thickBot="1" x14ac:dyDescent="0.4">
      <c r="B29" s="162"/>
      <c r="C29" s="162"/>
      <c r="AC29" s="174"/>
      <c r="AD29" s="174"/>
      <c r="AE29" s="174"/>
      <c r="AF29" s="174"/>
      <c r="AG29" s="174"/>
    </row>
    <row r="30" spans="1:33" s="160" customFormat="1" ht="18.75" thickBot="1" x14ac:dyDescent="0.4">
      <c r="A30" s="160" t="s">
        <v>424</v>
      </c>
      <c r="B30" s="709"/>
      <c r="C30" s="709"/>
      <c r="E30" s="710">
        <v>0</v>
      </c>
      <c r="F30" s="707">
        <v>1</v>
      </c>
      <c r="G30" s="707">
        <v>2</v>
      </c>
      <c r="H30" s="707">
        <v>3</v>
      </c>
      <c r="I30" s="707">
        <v>4</v>
      </c>
      <c r="J30" s="707">
        <v>5</v>
      </c>
      <c r="K30" s="707">
        <v>6</v>
      </c>
      <c r="L30" s="707">
        <v>7</v>
      </c>
      <c r="M30" s="707">
        <v>8</v>
      </c>
      <c r="N30" s="707">
        <v>9</v>
      </c>
      <c r="O30" s="707">
        <v>10</v>
      </c>
      <c r="P30" s="707">
        <v>11</v>
      </c>
      <c r="Q30" s="707">
        <v>12</v>
      </c>
      <c r="R30" s="707">
        <v>13</v>
      </c>
      <c r="S30" s="707">
        <v>14</v>
      </c>
      <c r="T30" s="707">
        <v>15</v>
      </c>
      <c r="U30" s="707">
        <v>16</v>
      </c>
      <c r="V30" s="707">
        <v>17</v>
      </c>
      <c r="W30" s="707">
        <v>18</v>
      </c>
      <c r="X30" s="707">
        <v>19</v>
      </c>
      <c r="Y30" s="707">
        <v>20</v>
      </c>
      <c r="Z30" s="707">
        <v>21</v>
      </c>
      <c r="AA30" s="707">
        <v>22</v>
      </c>
      <c r="AB30" s="707">
        <v>23</v>
      </c>
      <c r="AC30" s="708" t="s">
        <v>410</v>
      </c>
    </row>
    <row r="31" spans="1:33" x14ac:dyDescent="0.35">
      <c r="B31" s="1085" t="s">
        <v>2</v>
      </c>
      <c r="C31" s="1083" t="s">
        <v>180</v>
      </c>
      <c r="D31" s="554" t="s">
        <v>334</v>
      </c>
      <c r="E31" s="530">
        <f>E21*IF($AD$21="kW/cliente",$Q$13,$Q$39/365)</f>
        <v>81616.178850912969</v>
      </c>
      <c r="F31" s="500">
        <f t="shared" ref="F31:AB31" si="5">F21*IF($AD$21="kW/cliente",$Q$13,$Q$39/365)</f>
        <v>78477.424721499643</v>
      </c>
      <c r="G31" s="500">
        <f t="shared" si="5"/>
        <v>73587.4852999961</v>
      </c>
      <c r="H31" s="500">
        <f t="shared" si="5"/>
        <v>73526.847828561615</v>
      </c>
      <c r="I31" s="500">
        <f t="shared" si="5"/>
        <v>75565.724719061473</v>
      </c>
      <c r="J31" s="500">
        <f t="shared" si="5"/>
        <v>81202.524343995508</v>
      </c>
      <c r="K31" s="500">
        <f t="shared" si="5"/>
        <v>88305.53578515281</v>
      </c>
      <c r="L31" s="500">
        <f t="shared" si="5"/>
        <v>71259.891824353341</v>
      </c>
      <c r="M31" s="500">
        <f t="shared" si="5"/>
        <v>52481.124239241646</v>
      </c>
      <c r="N31" s="500">
        <f t="shared" si="5"/>
        <v>53981.049688949111</v>
      </c>
      <c r="O31" s="500">
        <f t="shared" si="5"/>
        <v>56282.748823390481</v>
      </c>
      <c r="P31" s="500">
        <f t="shared" si="5"/>
        <v>58031.466995643859</v>
      </c>
      <c r="Q31" s="500">
        <f t="shared" si="5"/>
        <v>61170.097256381887</v>
      </c>
      <c r="R31" s="500">
        <f t="shared" si="5"/>
        <v>57115.487636138794</v>
      </c>
      <c r="S31" s="500">
        <f t="shared" si="5"/>
        <v>69997.975707729507</v>
      </c>
      <c r="T31" s="500">
        <f t="shared" si="5"/>
        <v>76645.748278343992</v>
      </c>
      <c r="U31" s="500">
        <f t="shared" si="5"/>
        <v>76095.992312816845</v>
      </c>
      <c r="V31" s="500">
        <f t="shared" si="5"/>
        <v>76853.092501764055</v>
      </c>
      <c r="W31" s="500">
        <f t="shared" si="5"/>
        <v>80488.78875380836</v>
      </c>
      <c r="X31" s="500">
        <f t="shared" si="5"/>
        <v>125095.19156270444</v>
      </c>
      <c r="Y31" s="500">
        <f t="shared" si="5"/>
        <v>136255.61466578598</v>
      </c>
      <c r="Z31" s="500">
        <f t="shared" si="5"/>
        <v>121535.79241388706</v>
      </c>
      <c r="AA31" s="500">
        <f t="shared" si="5"/>
        <v>107306.48387941519</v>
      </c>
      <c r="AB31" s="500">
        <f t="shared" si="5"/>
        <v>95983.220733769907</v>
      </c>
      <c r="AC31" s="531">
        <f>MAX(E31:AB31)</f>
        <v>136255.61466578598</v>
      </c>
      <c r="AD31" s="178"/>
    </row>
    <row r="32" spans="1:33" x14ac:dyDescent="0.35">
      <c r="B32" s="1086"/>
      <c r="C32" s="1084"/>
      <c r="D32" s="534" t="s">
        <v>336</v>
      </c>
      <c r="E32" s="253">
        <f>E22*IF($AD$21="kW/cliente",$Q$14,$Q$40/365)</f>
        <v>84092.417371949516</v>
      </c>
      <c r="F32" s="119">
        <f t="shared" ref="F32:AB32" si="6">F22*IF($AD$21="kW/cliente",$Q$14,$Q$40/365)</f>
        <v>78862.858117523894</v>
      </c>
      <c r="G32" s="119">
        <f t="shared" si="6"/>
        <v>75125.068457639121</v>
      </c>
      <c r="H32" s="119">
        <f t="shared" si="6"/>
        <v>71812.924272902834</v>
      </c>
      <c r="I32" s="119">
        <f t="shared" si="6"/>
        <v>124468.65639023932</v>
      </c>
      <c r="J32" s="119">
        <f t="shared" si="6"/>
        <v>162089.37440430626</v>
      </c>
      <c r="K32" s="119">
        <f t="shared" si="6"/>
        <v>346813.80277560704</v>
      </c>
      <c r="L32" s="119">
        <f t="shared" si="6"/>
        <v>620766.89992368699</v>
      </c>
      <c r="M32" s="119">
        <f t="shared" si="6"/>
        <v>855648.21583069093</v>
      </c>
      <c r="N32" s="119">
        <f t="shared" si="6"/>
        <v>909384.54909602471</v>
      </c>
      <c r="O32" s="119">
        <f t="shared" si="6"/>
        <v>915694.63248128875</v>
      </c>
      <c r="P32" s="119">
        <f t="shared" si="6"/>
        <v>875910.87793925998</v>
      </c>
      <c r="Q32" s="119">
        <f t="shared" si="6"/>
        <v>795914.63261588337</v>
      </c>
      <c r="R32" s="119">
        <f t="shared" si="6"/>
        <v>670063.33562393824</v>
      </c>
      <c r="S32" s="119">
        <f t="shared" si="6"/>
        <v>751210.6486498107</v>
      </c>
      <c r="T32" s="119">
        <f t="shared" si="6"/>
        <v>759925.82261608064</v>
      </c>
      <c r="U32" s="119">
        <f t="shared" si="6"/>
        <v>839974.02620783309</v>
      </c>
      <c r="V32" s="119">
        <f t="shared" si="6"/>
        <v>723133.57844044617</v>
      </c>
      <c r="W32" s="119">
        <f t="shared" si="6"/>
        <v>590764.86839074979</v>
      </c>
      <c r="X32" s="119">
        <f t="shared" si="6"/>
        <v>444697.70504942018</v>
      </c>
      <c r="Y32" s="119">
        <f t="shared" si="6"/>
        <v>268847.09862763115</v>
      </c>
      <c r="Z32" s="119">
        <f t="shared" si="6"/>
        <v>183635.08694433267</v>
      </c>
      <c r="AA32" s="119">
        <f t="shared" si="6"/>
        <v>117718.5221523739</v>
      </c>
      <c r="AB32" s="119">
        <f t="shared" si="6"/>
        <v>108787.85948106232</v>
      </c>
      <c r="AC32" s="528">
        <f>MAX(E32:AB32)</f>
        <v>915694.63248128875</v>
      </c>
    </row>
    <row r="33" spans="1:29" s="36" customFormat="1" x14ac:dyDescent="0.35">
      <c r="B33" s="1086"/>
      <c r="C33" s="1084"/>
      <c r="D33" s="534" t="s">
        <v>339</v>
      </c>
      <c r="E33" s="253">
        <f>E23*IF($AD$21="kW/cliente",$Q$15,$Q$41/365)</f>
        <v>50102.242730093923</v>
      </c>
      <c r="F33" s="119">
        <f t="shared" ref="F33:AB33" si="7">F23*IF($AD$21="kW/cliente",$Q$15,$Q$41/365)</f>
        <v>47582.54412369561</v>
      </c>
      <c r="G33" s="119">
        <f t="shared" si="7"/>
        <v>47533.702513764212</v>
      </c>
      <c r="H33" s="119">
        <f t="shared" si="7"/>
        <v>50542.824270592471</v>
      </c>
      <c r="I33" s="119">
        <f t="shared" si="7"/>
        <v>53933.371296971105</v>
      </c>
      <c r="J33" s="119">
        <f t="shared" si="7"/>
        <v>56445.444835868198</v>
      </c>
      <c r="K33" s="119">
        <f t="shared" si="7"/>
        <v>66866.462748334132</v>
      </c>
      <c r="L33" s="119">
        <f t="shared" si="7"/>
        <v>78923.507276375196</v>
      </c>
      <c r="M33" s="119">
        <f t="shared" si="7"/>
        <v>106407.69511480563</v>
      </c>
      <c r="N33" s="119">
        <f t="shared" si="7"/>
        <v>137320.61143033826</v>
      </c>
      <c r="O33" s="119">
        <f t="shared" si="7"/>
        <v>159004.73212792727</v>
      </c>
      <c r="P33" s="119">
        <f t="shared" si="7"/>
        <v>167340.33849262161</v>
      </c>
      <c r="Q33" s="119">
        <f t="shared" si="7"/>
        <v>163568.05832276063</v>
      </c>
      <c r="R33" s="119">
        <f t="shared" si="7"/>
        <v>149166.28515188713</v>
      </c>
      <c r="S33" s="119">
        <f t="shared" si="7"/>
        <v>143778.98616904288</v>
      </c>
      <c r="T33" s="119">
        <f t="shared" si="7"/>
        <v>143424.30638641905</v>
      </c>
      <c r="U33" s="119">
        <f t="shared" si="7"/>
        <v>142015.40907037264</v>
      </c>
      <c r="V33" s="119">
        <f t="shared" si="7"/>
        <v>133305.34964566474</v>
      </c>
      <c r="W33" s="119">
        <f t="shared" si="7"/>
        <v>143051.84565927411</v>
      </c>
      <c r="X33" s="119">
        <f t="shared" si="7"/>
        <v>149871.72061205067</v>
      </c>
      <c r="Y33" s="119">
        <f t="shared" si="7"/>
        <v>132321.41769953555</v>
      </c>
      <c r="Z33" s="119">
        <f t="shared" si="7"/>
        <v>109897.93692249629</v>
      </c>
      <c r="AA33" s="119">
        <f t="shared" si="7"/>
        <v>88095.24750796624</v>
      </c>
      <c r="AB33" s="119">
        <f t="shared" si="7"/>
        <v>67905.108822978305</v>
      </c>
      <c r="AC33" s="528">
        <f>MAX(E33:AB33)</f>
        <v>167340.33849262161</v>
      </c>
    </row>
    <row r="34" spans="1:29" s="36" customFormat="1" x14ac:dyDescent="0.35">
      <c r="B34" s="1086"/>
      <c r="C34" s="1084"/>
      <c r="D34" s="534" t="s">
        <v>341</v>
      </c>
      <c r="E34" s="253">
        <f>E24*IF($AD$21="kW/cliente",$Q$16,$Q$42/365)</f>
        <v>43825.07800802993</v>
      </c>
      <c r="F34" s="119">
        <f t="shared" ref="F34:AB34" si="8">F24*IF($AD$21="kW/cliente",$Q$16,$Q$42/365)</f>
        <v>43965.413413603848</v>
      </c>
      <c r="G34" s="119">
        <f t="shared" si="8"/>
        <v>44576.789314111615</v>
      </c>
      <c r="H34" s="119">
        <f t="shared" si="8"/>
        <v>45100.23515119974</v>
      </c>
      <c r="I34" s="119">
        <f t="shared" si="8"/>
        <v>45402.029012174535</v>
      </c>
      <c r="J34" s="119">
        <f t="shared" si="8"/>
        <v>45696.051334071861</v>
      </c>
      <c r="K34" s="119">
        <f t="shared" si="8"/>
        <v>46340.480561855198</v>
      </c>
      <c r="L34" s="119">
        <f t="shared" si="8"/>
        <v>46897.085027118068</v>
      </c>
      <c r="M34" s="119">
        <f t="shared" si="8"/>
        <v>48525.941865532564</v>
      </c>
      <c r="N34" s="119">
        <f t="shared" si="8"/>
        <v>51742.644246793243</v>
      </c>
      <c r="O34" s="119">
        <f t="shared" si="8"/>
        <v>53494.639613051266</v>
      </c>
      <c r="P34" s="119">
        <f t="shared" si="8"/>
        <v>52674.110016162093</v>
      </c>
      <c r="Q34" s="119">
        <f t="shared" si="8"/>
        <v>49991.710249346797</v>
      </c>
      <c r="R34" s="119">
        <f t="shared" si="8"/>
        <v>46899.441420183226</v>
      </c>
      <c r="S34" s="119">
        <f t="shared" si="8"/>
        <v>44437.049175336142</v>
      </c>
      <c r="T34" s="119">
        <f t="shared" si="8"/>
        <v>42771.871303332737</v>
      </c>
      <c r="U34" s="119">
        <f t="shared" si="8"/>
        <v>42603.375130408625</v>
      </c>
      <c r="V34" s="119">
        <f t="shared" si="8"/>
        <v>42301.194493083611</v>
      </c>
      <c r="W34" s="119">
        <f t="shared" si="8"/>
        <v>42523.647466148286</v>
      </c>
      <c r="X34" s="119">
        <f t="shared" si="8"/>
        <v>44267.924331073322</v>
      </c>
      <c r="Y34" s="119">
        <f t="shared" si="8"/>
        <v>45167.104267201721</v>
      </c>
      <c r="Z34" s="119">
        <f t="shared" si="8"/>
        <v>44900.92260759385</v>
      </c>
      <c r="AA34" s="119">
        <f t="shared" si="8"/>
        <v>45095.978169301277</v>
      </c>
      <c r="AB34" s="119">
        <f t="shared" si="8"/>
        <v>45007.737901109518</v>
      </c>
      <c r="AC34" s="528">
        <f>MAX(E34:AB34)</f>
        <v>53494.639613051266</v>
      </c>
    </row>
    <row r="35" spans="1:29" s="36" customFormat="1" ht="18.75" thickBot="1" x14ac:dyDescent="0.4">
      <c r="B35" s="1087"/>
      <c r="C35" s="553" t="s">
        <v>179</v>
      </c>
      <c r="D35" s="555" t="s">
        <v>342</v>
      </c>
      <c r="E35" s="517">
        <f>E26*IF($AD$21="kW/cliente",$Q$17,$Q$43/365)</f>
        <v>686589.62875184848</v>
      </c>
      <c r="F35" s="518">
        <f t="shared" ref="F35:AB35" si="9">F26*IF($AD$21="kW/cliente",$Q$17,$Q$43/365)</f>
        <v>474603.85908185522</v>
      </c>
      <c r="G35" s="518">
        <f t="shared" si="9"/>
        <v>436780.03174118546</v>
      </c>
      <c r="H35" s="518">
        <f t="shared" si="9"/>
        <v>439116.80057798018</v>
      </c>
      <c r="I35" s="518">
        <f t="shared" si="9"/>
        <v>433926.38047536445</v>
      </c>
      <c r="J35" s="518">
        <f t="shared" si="9"/>
        <v>449925.2897642366</v>
      </c>
      <c r="K35" s="518">
        <f t="shared" si="9"/>
        <v>525543.25954597187</v>
      </c>
      <c r="L35" s="518">
        <f t="shared" si="9"/>
        <v>579027.44949478016</v>
      </c>
      <c r="M35" s="518">
        <f t="shared" si="9"/>
        <v>599007.46374917112</v>
      </c>
      <c r="N35" s="518">
        <f t="shared" si="9"/>
        <v>700723.20755525248</v>
      </c>
      <c r="O35" s="518">
        <f t="shared" si="9"/>
        <v>761448.29405934247</v>
      </c>
      <c r="P35" s="518">
        <f t="shared" si="9"/>
        <v>787680.15063817392</v>
      </c>
      <c r="Q35" s="518">
        <f t="shared" si="9"/>
        <v>835579.16379667178</v>
      </c>
      <c r="R35" s="518">
        <f t="shared" si="9"/>
        <v>862539.04478033981</v>
      </c>
      <c r="S35" s="518">
        <f t="shared" si="9"/>
        <v>873835.01674448629</v>
      </c>
      <c r="T35" s="518">
        <f t="shared" si="9"/>
        <v>945375.43409163249</v>
      </c>
      <c r="U35" s="518">
        <f t="shared" si="9"/>
        <v>1013274.7794090518</v>
      </c>
      <c r="V35" s="518">
        <f t="shared" si="9"/>
        <v>1009161.6211689109</v>
      </c>
      <c r="W35" s="518">
        <f t="shared" si="9"/>
        <v>945881.15576175926</v>
      </c>
      <c r="X35" s="518">
        <f t="shared" si="9"/>
        <v>867942.96829940716</v>
      </c>
      <c r="Y35" s="518">
        <f t="shared" si="9"/>
        <v>838046.79471599997</v>
      </c>
      <c r="Z35" s="518">
        <f t="shared" si="9"/>
        <v>774291.5071703078</v>
      </c>
      <c r="AA35" s="518">
        <f t="shared" si="9"/>
        <v>714989.51501183584</v>
      </c>
      <c r="AB35" s="518">
        <f t="shared" si="9"/>
        <v>614727.07289041416</v>
      </c>
      <c r="AC35" s="529">
        <f>MAX(E35:AB35)</f>
        <v>1013274.7794090518</v>
      </c>
    </row>
    <row r="36" spans="1:29" s="36" customFormat="1" x14ac:dyDescent="0.35">
      <c r="C36" s="115"/>
      <c r="D36" s="115"/>
      <c r="E36" s="115"/>
      <c r="F36" s="115"/>
      <c r="G36" s="115"/>
    </row>
    <row r="37" spans="1:29" s="36" customFormat="1" ht="18.75" thickBot="1" x14ac:dyDescent="0.4">
      <c r="C37" s="115"/>
      <c r="D37" s="115"/>
      <c r="E37" s="115"/>
      <c r="F37" s="115"/>
      <c r="G37" s="115"/>
    </row>
    <row r="38" spans="1:29" s="160" customFormat="1" ht="18.75" thickBot="1" x14ac:dyDescent="0.4">
      <c r="A38" s="160" t="s">
        <v>425</v>
      </c>
      <c r="C38" s="711"/>
      <c r="D38" s="711"/>
      <c r="E38" s="706" t="s">
        <v>398</v>
      </c>
      <c r="F38" s="707" t="s">
        <v>399</v>
      </c>
      <c r="G38" s="707" t="s">
        <v>400</v>
      </c>
      <c r="H38" s="707" t="s">
        <v>401</v>
      </c>
      <c r="I38" s="707" t="s">
        <v>402</v>
      </c>
      <c r="J38" s="707" t="s">
        <v>403</v>
      </c>
      <c r="K38" s="707" t="s">
        <v>404</v>
      </c>
      <c r="L38" s="707" t="s">
        <v>405</v>
      </c>
      <c r="M38" s="707" t="s">
        <v>406</v>
      </c>
      <c r="N38" s="707" t="s">
        <v>407</v>
      </c>
      <c r="O38" s="707" t="s">
        <v>408</v>
      </c>
      <c r="P38" s="707" t="s">
        <v>409</v>
      </c>
      <c r="Q38" s="708" t="s">
        <v>170</v>
      </c>
    </row>
    <row r="39" spans="1:29" s="36" customFormat="1" x14ac:dyDescent="0.35">
      <c r="B39" s="1085" t="s">
        <v>2</v>
      </c>
      <c r="C39" s="1083" t="s">
        <v>180</v>
      </c>
      <c r="D39" s="554" t="s">
        <v>334</v>
      </c>
      <c r="E39" s="532">
        <f>$Q$39/12</f>
        <v>58669536.951708831</v>
      </c>
      <c r="F39" s="511">
        <f t="shared" ref="F39:P39" si="10">$Q$39/12</f>
        <v>58669536.951708831</v>
      </c>
      <c r="G39" s="511">
        <f t="shared" si="10"/>
        <v>58669536.951708831</v>
      </c>
      <c r="H39" s="511">
        <f t="shared" si="10"/>
        <v>58669536.951708831</v>
      </c>
      <c r="I39" s="511">
        <f t="shared" si="10"/>
        <v>58669536.951708831</v>
      </c>
      <c r="J39" s="511">
        <f t="shared" si="10"/>
        <v>58669536.951708831</v>
      </c>
      <c r="K39" s="511">
        <f t="shared" si="10"/>
        <v>58669536.951708831</v>
      </c>
      <c r="L39" s="511">
        <f t="shared" si="10"/>
        <v>58669536.951708831</v>
      </c>
      <c r="M39" s="511">
        <f t="shared" si="10"/>
        <v>58669536.951708831</v>
      </c>
      <c r="N39" s="511">
        <f t="shared" si="10"/>
        <v>58669536.951708831</v>
      </c>
      <c r="O39" s="511">
        <f t="shared" si="10"/>
        <v>58669536.951708831</v>
      </c>
      <c r="P39" s="511">
        <f t="shared" si="10"/>
        <v>58669536.951708831</v>
      </c>
      <c r="Q39" s="533">
        <v>704034443.420506</v>
      </c>
      <c r="R39" s="171"/>
    </row>
    <row r="40" spans="1:29" s="36" customFormat="1" x14ac:dyDescent="0.35">
      <c r="B40" s="1086"/>
      <c r="C40" s="1084"/>
      <c r="D40" s="534" t="s">
        <v>336</v>
      </c>
      <c r="E40" s="515">
        <f>$Q$40/12</f>
        <v>346000030.2982623</v>
      </c>
      <c r="F40" s="170">
        <f t="shared" ref="F40:P40" si="11">$Q$40/12</f>
        <v>346000030.2982623</v>
      </c>
      <c r="G40" s="170">
        <f t="shared" si="11"/>
        <v>346000030.2982623</v>
      </c>
      <c r="H40" s="170">
        <f t="shared" si="11"/>
        <v>346000030.2982623</v>
      </c>
      <c r="I40" s="170">
        <f t="shared" si="11"/>
        <v>346000030.2982623</v>
      </c>
      <c r="J40" s="170">
        <f t="shared" si="11"/>
        <v>346000030.2982623</v>
      </c>
      <c r="K40" s="170">
        <f t="shared" si="11"/>
        <v>346000030.2982623</v>
      </c>
      <c r="L40" s="170">
        <f t="shared" si="11"/>
        <v>346000030.2982623</v>
      </c>
      <c r="M40" s="170">
        <f t="shared" si="11"/>
        <v>346000030.2982623</v>
      </c>
      <c r="N40" s="170">
        <f t="shared" si="11"/>
        <v>346000030.2982623</v>
      </c>
      <c r="O40" s="170">
        <f t="shared" si="11"/>
        <v>346000030.2982623</v>
      </c>
      <c r="P40" s="170">
        <f t="shared" si="11"/>
        <v>346000030.2982623</v>
      </c>
      <c r="Q40" s="516">
        <v>4152000363.5791478</v>
      </c>
    </row>
    <row r="41" spans="1:29" s="36" customFormat="1" x14ac:dyDescent="0.35">
      <c r="B41" s="1086"/>
      <c r="C41" s="1084"/>
      <c r="D41" s="534" t="s">
        <v>339</v>
      </c>
      <c r="E41" s="515">
        <f>$Q$41/12</f>
        <v>78730656.613343313</v>
      </c>
      <c r="F41" s="170">
        <f t="shared" ref="F41:P41" si="12">$Q$41/12</f>
        <v>78730656.613343313</v>
      </c>
      <c r="G41" s="170">
        <f t="shared" si="12"/>
        <v>78730656.613343313</v>
      </c>
      <c r="H41" s="170">
        <f t="shared" si="12"/>
        <v>78730656.613343313</v>
      </c>
      <c r="I41" s="170">
        <f t="shared" si="12"/>
        <v>78730656.613343313</v>
      </c>
      <c r="J41" s="170">
        <f t="shared" si="12"/>
        <v>78730656.613343313</v>
      </c>
      <c r="K41" s="170">
        <f t="shared" si="12"/>
        <v>78730656.613343313</v>
      </c>
      <c r="L41" s="170">
        <f t="shared" si="12"/>
        <v>78730656.613343313</v>
      </c>
      <c r="M41" s="170">
        <f t="shared" si="12"/>
        <v>78730656.613343313</v>
      </c>
      <c r="N41" s="170">
        <f t="shared" si="12"/>
        <v>78730656.613343313</v>
      </c>
      <c r="O41" s="170">
        <f t="shared" si="12"/>
        <v>78730656.613343313</v>
      </c>
      <c r="P41" s="170">
        <f t="shared" si="12"/>
        <v>78730656.613343313</v>
      </c>
      <c r="Q41" s="516">
        <v>944767879.36011982</v>
      </c>
    </row>
    <row r="42" spans="1:29" s="36" customFormat="1" x14ac:dyDescent="0.35">
      <c r="B42" s="1086"/>
      <c r="C42" s="1084"/>
      <c r="D42" s="534" t="s">
        <v>341</v>
      </c>
      <c r="E42" s="515">
        <f>$Q$42/12</f>
        <v>33586340.478200451</v>
      </c>
      <c r="F42" s="170">
        <f t="shared" ref="F42:P42" si="13">$Q$42/12</f>
        <v>33586340.478200451</v>
      </c>
      <c r="G42" s="170">
        <f t="shared" si="13"/>
        <v>33586340.478200451</v>
      </c>
      <c r="H42" s="170">
        <f t="shared" si="13"/>
        <v>33586340.478200451</v>
      </c>
      <c r="I42" s="170">
        <f t="shared" si="13"/>
        <v>33586340.478200451</v>
      </c>
      <c r="J42" s="170">
        <f t="shared" si="13"/>
        <v>33586340.478200451</v>
      </c>
      <c r="K42" s="170">
        <f t="shared" si="13"/>
        <v>33586340.478200451</v>
      </c>
      <c r="L42" s="170">
        <f t="shared" si="13"/>
        <v>33586340.478200451</v>
      </c>
      <c r="M42" s="170">
        <f t="shared" si="13"/>
        <v>33586340.478200451</v>
      </c>
      <c r="N42" s="170">
        <f t="shared" si="13"/>
        <v>33586340.478200451</v>
      </c>
      <c r="O42" s="170">
        <f t="shared" si="13"/>
        <v>33586340.478200451</v>
      </c>
      <c r="P42" s="170">
        <f t="shared" si="13"/>
        <v>33586340.478200451</v>
      </c>
      <c r="Q42" s="516">
        <v>403036085.73840541</v>
      </c>
    </row>
    <row r="43" spans="1:29" s="36" customFormat="1" ht="18.75" thickBot="1" x14ac:dyDescent="0.4">
      <c r="B43" s="1087"/>
      <c r="C43" s="553" t="s">
        <v>179</v>
      </c>
      <c r="D43" s="555" t="s">
        <v>342</v>
      </c>
      <c r="E43" s="517">
        <f>$Q$43/12</f>
        <v>522254649.96547765</v>
      </c>
      <c r="F43" s="518">
        <f t="shared" ref="F43:P43" si="14">$Q$43/12</f>
        <v>522254649.96547765</v>
      </c>
      <c r="G43" s="518">
        <f t="shared" si="14"/>
        <v>522254649.96547765</v>
      </c>
      <c r="H43" s="518">
        <f t="shared" si="14"/>
        <v>522254649.96547765</v>
      </c>
      <c r="I43" s="518">
        <f t="shared" si="14"/>
        <v>522254649.96547765</v>
      </c>
      <c r="J43" s="518">
        <f t="shared" si="14"/>
        <v>522254649.96547765</v>
      </c>
      <c r="K43" s="518">
        <f t="shared" si="14"/>
        <v>522254649.96547765</v>
      </c>
      <c r="L43" s="518">
        <f t="shared" si="14"/>
        <v>522254649.96547765</v>
      </c>
      <c r="M43" s="518">
        <f t="shared" si="14"/>
        <v>522254649.96547765</v>
      </c>
      <c r="N43" s="518">
        <f t="shared" si="14"/>
        <v>522254649.96547765</v>
      </c>
      <c r="O43" s="518">
        <f t="shared" si="14"/>
        <v>522254649.96547765</v>
      </c>
      <c r="P43" s="518">
        <f t="shared" si="14"/>
        <v>522254649.96547765</v>
      </c>
      <c r="Q43" s="519">
        <v>6267055799.5857315</v>
      </c>
      <c r="R43" s="171"/>
    </row>
    <row r="44" spans="1:29" s="36" customFormat="1" x14ac:dyDescent="0.35">
      <c r="C44" s="115"/>
      <c r="D44" s="115"/>
      <c r="E44" s="115"/>
      <c r="F44" s="115"/>
      <c r="G44" s="115"/>
    </row>
    <row r="45" spans="1:29" s="36" customFormat="1" ht="18.75" thickBot="1" x14ac:dyDescent="0.4">
      <c r="C45" s="115"/>
      <c r="D45" s="115"/>
      <c r="E45" s="115"/>
      <c r="F45" s="115"/>
      <c r="G45" s="115"/>
    </row>
    <row r="46" spans="1:29" s="160" customFormat="1" ht="18.75" thickBot="1" x14ac:dyDescent="0.4">
      <c r="A46" s="160" t="s">
        <v>426</v>
      </c>
      <c r="C46" s="711"/>
      <c r="D46" s="711"/>
      <c r="E46" s="706" t="s">
        <v>398</v>
      </c>
      <c r="F46" s="707" t="s">
        <v>399</v>
      </c>
      <c r="G46" s="707" t="s">
        <v>400</v>
      </c>
      <c r="H46" s="707" t="s">
        <v>401</v>
      </c>
      <c r="I46" s="707" t="s">
        <v>402</v>
      </c>
      <c r="J46" s="707" t="s">
        <v>403</v>
      </c>
      <c r="K46" s="707" t="s">
        <v>404</v>
      </c>
      <c r="L46" s="707" t="s">
        <v>405</v>
      </c>
      <c r="M46" s="707" t="s">
        <v>406</v>
      </c>
      <c r="N46" s="707" t="s">
        <v>407</v>
      </c>
      <c r="O46" s="707" t="s">
        <v>408</v>
      </c>
      <c r="P46" s="707" t="s">
        <v>409</v>
      </c>
      <c r="Q46" s="708" t="s">
        <v>170</v>
      </c>
    </row>
    <row r="47" spans="1:29" s="36" customFormat="1" x14ac:dyDescent="0.35">
      <c r="B47" s="1085" t="s">
        <v>2</v>
      </c>
      <c r="C47" s="1083" t="s">
        <v>180</v>
      </c>
      <c r="D47" s="554" t="s">
        <v>334</v>
      </c>
      <c r="E47" s="53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538">
        <v>0</v>
      </c>
    </row>
    <row r="48" spans="1:29" s="36" customFormat="1" x14ac:dyDescent="0.35">
      <c r="B48" s="1086"/>
      <c r="C48" s="1084"/>
      <c r="D48" s="534" t="s">
        <v>336</v>
      </c>
      <c r="E48" s="535">
        <v>0</v>
      </c>
      <c r="F48" s="179">
        <v>0</v>
      </c>
      <c r="G48" s="179">
        <v>0</v>
      </c>
      <c r="H48" s="179">
        <v>0</v>
      </c>
      <c r="I48" s="179">
        <v>0</v>
      </c>
      <c r="J48" s="179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536">
        <v>0</v>
      </c>
    </row>
    <row r="49" spans="1:40" s="36" customFormat="1" x14ac:dyDescent="0.35">
      <c r="B49" s="1086"/>
      <c r="C49" s="1084"/>
      <c r="D49" s="534" t="s">
        <v>339</v>
      </c>
      <c r="E49" s="535">
        <v>0</v>
      </c>
      <c r="F49" s="179">
        <v>0</v>
      </c>
      <c r="G49" s="179">
        <v>0</v>
      </c>
      <c r="H49" s="179">
        <v>0</v>
      </c>
      <c r="I49" s="179">
        <v>0</v>
      </c>
      <c r="J49" s="179">
        <v>0</v>
      </c>
      <c r="K49" s="179">
        <v>0</v>
      </c>
      <c r="L49" s="179">
        <v>0</v>
      </c>
      <c r="M49" s="179">
        <v>0</v>
      </c>
      <c r="N49" s="179">
        <v>0</v>
      </c>
      <c r="O49" s="179">
        <v>0</v>
      </c>
      <c r="P49" s="179">
        <v>0</v>
      </c>
      <c r="Q49" s="536">
        <v>0</v>
      </c>
    </row>
    <row r="50" spans="1:40" s="36" customFormat="1" x14ac:dyDescent="0.35">
      <c r="B50" s="1086"/>
      <c r="C50" s="1084"/>
      <c r="D50" s="534" t="s">
        <v>341</v>
      </c>
      <c r="E50" s="515">
        <f>$Q$50/12</f>
        <v>87149.710706850732</v>
      </c>
      <c r="F50" s="170">
        <f t="shared" ref="F50:P50" si="15">$Q$50/12</f>
        <v>87149.710706850732</v>
      </c>
      <c r="G50" s="170">
        <f t="shared" si="15"/>
        <v>87149.710706850732</v>
      </c>
      <c r="H50" s="170">
        <f t="shared" si="15"/>
        <v>87149.710706850732</v>
      </c>
      <c r="I50" s="170">
        <f t="shared" si="15"/>
        <v>87149.710706850732</v>
      </c>
      <c r="J50" s="170">
        <f t="shared" si="15"/>
        <v>87149.710706850732</v>
      </c>
      <c r="K50" s="170">
        <f t="shared" si="15"/>
        <v>87149.710706850732</v>
      </c>
      <c r="L50" s="170">
        <f t="shared" si="15"/>
        <v>87149.710706850732</v>
      </c>
      <c r="M50" s="170">
        <f t="shared" si="15"/>
        <v>87149.710706850732</v>
      </c>
      <c r="N50" s="170">
        <f t="shared" si="15"/>
        <v>87149.710706850732</v>
      </c>
      <c r="O50" s="170">
        <f t="shared" si="15"/>
        <v>87149.710706850732</v>
      </c>
      <c r="P50" s="170">
        <f t="shared" si="15"/>
        <v>87149.710706850732</v>
      </c>
      <c r="Q50" s="516">
        <v>1045796.5284822088</v>
      </c>
    </row>
    <row r="51" spans="1:40" s="36" customFormat="1" ht="18.75" thickBot="1" x14ac:dyDescent="0.4">
      <c r="B51" s="1087"/>
      <c r="C51" s="553" t="s">
        <v>179</v>
      </c>
      <c r="D51" s="555" t="s">
        <v>342</v>
      </c>
      <c r="E51" s="517">
        <f>$Q$51/12</f>
        <v>1355144.4132277675</v>
      </c>
      <c r="F51" s="518">
        <f t="shared" ref="F51:P51" si="16">$Q$51/12</f>
        <v>1355144.4132277675</v>
      </c>
      <c r="G51" s="518">
        <f t="shared" si="16"/>
        <v>1355144.4132277675</v>
      </c>
      <c r="H51" s="518">
        <f t="shared" si="16"/>
        <v>1355144.4132277675</v>
      </c>
      <c r="I51" s="518">
        <f t="shared" si="16"/>
        <v>1355144.4132277675</v>
      </c>
      <c r="J51" s="518">
        <f t="shared" si="16"/>
        <v>1355144.4132277675</v>
      </c>
      <c r="K51" s="518">
        <f t="shared" si="16"/>
        <v>1355144.4132277675</v>
      </c>
      <c r="L51" s="518">
        <f t="shared" si="16"/>
        <v>1355144.4132277675</v>
      </c>
      <c r="M51" s="518">
        <f t="shared" si="16"/>
        <v>1355144.4132277675</v>
      </c>
      <c r="N51" s="518">
        <f t="shared" si="16"/>
        <v>1355144.4132277675</v>
      </c>
      <c r="O51" s="518">
        <f t="shared" si="16"/>
        <v>1355144.4132277675</v>
      </c>
      <c r="P51" s="518">
        <f t="shared" si="16"/>
        <v>1355144.4132277675</v>
      </c>
      <c r="Q51" s="519">
        <v>16261732.95873321</v>
      </c>
    </row>
    <row r="52" spans="1:40" x14ac:dyDescent="0.35"/>
    <row r="53" spans="1:40" s="50" customFormat="1" ht="21.75" collapsed="1" x14ac:dyDescent="0.25">
      <c r="A53" s="17" t="s">
        <v>600</v>
      </c>
      <c r="B53" s="73"/>
      <c r="C53" s="73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24"/>
      <c r="V53" s="184"/>
      <c r="W53" s="185"/>
      <c r="X53" s="185"/>
      <c r="Y53" s="185"/>
      <c r="Z53" s="185"/>
      <c r="AA53" s="185"/>
      <c r="AB53" s="186"/>
      <c r="AC53" s="186"/>
      <c r="AD53" s="186"/>
      <c r="AE53" s="186"/>
      <c r="AF53" s="53"/>
      <c r="AG53" s="53"/>
      <c r="AH53" s="53"/>
      <c r="AI53" s="53"/>
      <c r="AJ53" s="53"/>
      <c r="AK53" s="53"/>
      <c r="AL53" s="53"/>
      <c r="AM53" s="53"/>
      <c r="AN53" s="53"/>
    </row>
    <row r="54" spans="1:40" x14ac:dyDescent="0.35"/>
    <row r="55" spans="1:40" x14ac:dyDescent="0.35">
      <c r="B55" s="1047"/>
      <c r="C55" s="1047"/>
      <c r="D55" s="180"/>
      <c r="E55" s="180"/>
      <c r="F55" s="180"/>
      <c r="G55" s="180"/>
    </row>
    <row r="56" spans="1:40" ht="18.75" thickBot="1" x14ac:dyDescent="0.4"/>
    <row r="57" spans="1:40" ht="13.9" customHeight="1" x14ac:dyDescent="0.35">
      <c r="B57" s="1077" t="s">
        <v>346</v>
      </c>
      <c r="C57" s="205" t="s">
        <v>334</v>
      </c>
    </row>
    <row r="58" spans="1:40" ht="52.15" customHeight="1" x14ac:dyDescent="0.35">
      <c r="B58" s="1078"/>
      <c r="C58" s="206" t="s">
        <v>363</v>
      </c>
    </row>
    <row r="59" spans="1:40" ht="18.75" thickBot="1" x14ac:dyDescent="0.4">
      <c r="B59" s="1081"/>
      <c r="C59" s="540" t="s">
        <v>338</v>
      </c>
    </row>
    <row r="60" spans="1:40" ht="18.75" thickBot="1" x14ac:dyDescent="0.4">
      <c r="B60" s="489"/>
      <c r="C60" s="491" t="s">
        <v>344</v>
      </c>
    </row>
    <row r="61" spans="1:40" ht="18.75" thickBot="1" x14ac:dyDescent="0.4">
      <c r="B61" s="432" t="s">
        <v>2</v>
      </c>
      <c r="C61" s="550">
        <f>(C63+C64+C65+C66+C67)*1/(C68*730)*(1-C69)</f>
        <v>0.57439234472349354</v>
      </c>
    </row>
    <row r="62" spans="1:40" ht="18.75" thickBot="1" x14ac:dyDescent="0.4">
      <c r="C62" s="11"/>
    </row>
    <row r="63" spans="1:40" x14ac:dyDescent="0.35">
      <c r="A63" s="54"/>
      <c r="B63" s="241" t="s">
        <v>516</v>
      </c>
      <c r="C63" s="546">
        <f>(D7/SUM(AC31:AC34)/12)</f>
        <v>152.85937253895796</v>
      </c>
    </row>
    <row r="64" spans="1:40" x14ac:dyDescent="0.35">
      <c r="A64" s="54"/>
      <c r="B64" s="245" t="s">
        <v>517</v>
      </c>
      <c r="C64" s="547">
        <v>0</v>
      </c>
      <c r="D64" s="181"/>
    </row>
    <row r="65" spans="1:5" x14ac:dyDescent="0.35">
      <c r="A65" s="54"/>
      <c r="B65" s="245" t="s">
        <v>518</v>
      </c>
      <c r="C65" s="549">
        <f>(D8/SUM(AC31:AC35)/12)</f>
        <v>94.464988928222283</v>
      </c>
    </row>
    <row r="66" spans="1:5" x14ac:dyDescent="0.35">
      <c r="A66" s="54"/>
      <c r="B66" s="245" t="s">
        <v>519</v>
      </c>
      <c r="C66" s="547">
        <v>0</v>
      </c>
    </row>
    <row r="67" spans="1:5" x14ac:dyDescent="0.35">
      <c r="A67" s="54"/>
      <c r="B67" s="245" t="s">
        <v>520</v>
      </c>
      <c r="C67" s="547">
        <v>0</v>
      </c>
    </row>
    <row r="68" spans="1:5" x14ac:dyDescent="0.35">
      <c r="A68" s="54"/>
      <c r="B68" s="245" t="s">
        <v>411</v>
      </c>
      <c r="C68" s="549">
        <f>Q39/8760/Y31</f>
        <v>0.58984159220230536</v>
      </c>
    </row>
    <row r="69" spans="1:5" ht="18.75" thickBot="1" x14ac:dyDescent="0.4">
      <c r="A69" s="54"/>
      <c r="B69" s="262" t="s">
        <v>412</v>
      </c>
      <c r="C69" s="548">
        <v>0</v>
      </c>
      <c r="E69" s="182"/>
    </row>
    <row r="70" spans="1:5" x14ac:dyDescent="0.35"/>
    <row r="71" spans="1:5" ht="18.75" thickBot="1" x14ac:dyDescent="0.4"/>
    <row r="72" spans="1:5" ht="13.9" customHeight="1" x14ac:dyDescent="0.35">
      <c r="B72" s="1077" t="s">
        <v>346</v>
      </c>
      <c r="C72" s="205" t="s">
        <v>336</v>
      </c>
    </row>
    <row r="73" spans="1:5" ht="51" customHeight="1" x14ac:dyDescent="0.35">
      <c r="B73" s="1078"/>
      <c r="C73" s="206" t="s">
        <v>337</v>
      </c>
    </row>
    <row r="74" spans="1:5" ht="18.75" thickBot="1" x14ac:dyDescent="0.4">
      <c r="B74" s="1081"/>
      <c r="C74" s="540" t="s">
        <v>338</v>
      </c>
    </row>
    <row r="75" spans="1:5" ht="18.75" thickBot="1" x14ac:dyDescent="0.4">
      <c r="B75" s="543"/>
      <c r="C75" s="544" t="s">
        <v>344</v>
      </c>
    </row>
    <row r="76" spans="1:5" ht="18.75" thickBot="1" x14ac:dyDescent="0.4">
      <c r="B76" s="432" t="s">
        <v>2</v>
      </c>
      <c r="C76" s="545">
        <f>(C78+C79+C80+C81+C82)*1/(C83*730)*(1-C84)</f>
        <v>0.65454789146154713</v>
      </c>
    </row>
    <row r="77" spans="1:5" ht="18.75" thickBot="1" x14ac:dyDescent="0.4"/>
    <row r="78" spans="1:5" x14ac:dyDescent="0.35">
      <c r="B78" s="241" t="s">
        <v>516</v>
      </c>
      <c r="C78" s="546">
        <f>(D7/SUM(AC31:AC34)/12)</f>
        <v>152.85937253895796</v>
      </c>
    </row>
    <row r="79" spans="1:5" x14ac:dyDescent="0.35">
      <c r="B79" s="245" t="s">
        <v>517</v>
      </c>
      <c r="C79" s="547">
        <v>0</v>
      </c>
    </row>
    <row r="80" spans="1:5" x14ac:dyDescent="0.35">
      <c r="B80" s="245" t="s">
        <v>518</v>
      </c>
      <c r="C80" s="549">
        <f>(D8/SUM(AC31:AC35)/12)</f>
        <v>94.464988928222283</v>
      </c>
    </row>
    <row r="81" spans="2:5" x14ac:dyDescent="0.35">
      <c r="B81" s="245" t="s">
        <v>519</v>
      </c>
      <c r="C81" s="547">
        <v>0</v>
      </c>
    </row>
    <row r="82" spans="2:5" x14ac:dyDescent="0.35">
      <c r="B82" s="245" t="s">
        <v>520</v>
      </c>
      <c r="C82" s="547">
        <v>0</v>
      </c>
    </row>
    <row r="83" spans="2:5" x14ac:dyDescent="0.35">
      <c r="B83" s="245" t="s">
        <v>417</v>
      </c>
      <c r="C83" s="547">
        <f>Q40/8760/AC32</f>
        <v>0.51760994051024989</v>
      </c>
    </row>
    <row r="84" spans="2:5" ht="18.75" thickBot="1" x14ac:dyDescent="0.4">
      <c r="B84" s="262" t="s">
        <v>416</v>
      </c>
      <c r="C84" s="548">
        <v>0</v>
      </c>
      <c r="E84" s="11"/>
    </row>
    <row r="85" spans="2:5" x14ac:dyDescent="0.35"/>
    <row r="86" spans="2:5" ht="18.75" thickBot="1" x14ac:dyDescent="0.4"/>
    <row r="87" spans="2:5" ht="13.9" customHeight="1" x14ac:dyDescent="0.35">
      <c r="B87" s="1077" t="s">
        <v>346</v>
      </c>
      <c r="C87" s="205" t="s">
        <v>339</v>
      </c>
    </row>
    <row r="88" spans="2:5" ht="48.6" customHeight="1" x14ac:dyDescent="0.35">
      <c r="B88" s="1078"/>
      <c r="C88" s="206" t="s">
        <v>364</v>
      </c>
    </row>
    <row r="89" spans="2:5" ht="18.75" thickBot="1" x14ac:dyDescent="0.4">
      <c r="B89" s="1081"/>
      <c r="C89" s="540" t="s">
        <v>338</v>
      </c>
    </row>
    <row r="90" spans="2:5" ht="18.75" thickBot="1" x14ac:dyDescent="0.4">
      <c r="B90" s="543"/>
      <c r="C90" s="544" t="s">
        <v>344</v>
      </c>
    </row>
    <row r="91" spans="2:5" ht="18.75" thickBot="1" x14ac:dyDescent="0.4">
      <c r="B91" s="432" t="s">
        <v>2</v>
      </c>
      <c r="C91" s="545">
        <f>(C93+C94+C95+C96+C97)*1/(C98*730)*(1-C99)</f>
        <v>0.52568267744352959</v>
      </c>
    </row>
    <row r="92" spans="2:5" ht="18.75" thickBot="1" x14ac:dyDescent="0.4"/>
    <row r="93" spans="2:5" x14ac:dyDescent="0.35">
      <c r="B93" s="241" t="s">
        <v>516</v>
      </c>
      <c r="C93" s="546">
        <f>(D7/SUM(AC31:AC34)/12)</f>
        <v>152.85937253895796</v>
      </c>
    </row>
    <row r="94" spans="2:5" x14ac:dyDescent="0.35">
      <c r="B94" s="245" t="s">
        <v>517</v>
      </c>
      <c r="C94" s="547">
        <v>0</v>
      </c>
    </row>
    <row r="95" spans="2:5" x14ac:dyDescent="0.35">
      <c r="B95" s="245" t="s">
        <v>518</v>
      </c>
      <c r="C95" s="549">
        <f>(D8/SUM(AC31:AC35)/12)</f>
        <v>94.464988928222283</v>
      </c>
    </row>
    <row r="96" spans="2:5" x14ac:dyDescent="0.35">
      <c r="B96" s="245" t="s">
        <v>519</v>
      </c>
      <c r="C96" s="547">
        <v>0</v>
      </c>
    </row>
    <row r="97" spans="2:6" x14ac:dyDescent="0.35">
      <c r="B97" s="245" t="s">
        <v>520</v>
      </c>
      <c r="C97" s="547">
        <v>0</v>
      </c>
    </row>
    <row r="98" spans="2:6" x14ac:dyDescent="0.35">
      <c r="B98" s="245" t="s">
        <v>419</v>
      </c>
      <c r="C98" s="547">
        <f>Q41/8760/AC33</f>
        <v>0.64449621358679043</v>
      </c>
    </row>
    <row r="99" spans="2:6" ht="18.75" thickBot="1" x14ac:dyDescent="0.4">
      <c r="B99" s="247" t="s">
        <v>420</v>
      </c>
      <c r="C99" s="548">
        <v>0</v>
      </c>
      <c r="E99" s="11"/>
    </row>
    <row r="100" spans="2:6" x14ac:dyDescent="0.35">
      <c r="F100" s="183"/>
    </row>
    <row r="101" spans="2:6" ht="18.75" thickBot="1" x14ac:dyDescent="0.4">
      <c r="F101" s="183"/>
    </row>
    <row r="102" spans="2:6" ht="13.9" customHeight="1" x14ac:dyDescent="0.35">
      <c r="B102" s="1077" t="s">
        <v>346</v>
      </c>
      <c r="C102" s="205" t="s">
        <v>341</v>
      </c>
    </row>
    <row r="103" spans="2:6" ht="45.6" customHeight="1" x14ac:dyDescent="0.35">
      <c r="B103" s="1078"/>
      <c r="C103" s="206" t="s">
        <v>365</v>
      </c>
    </row>
    <row r="104" spans="2:6" ht="18.75" thickBot="1" x14ac:dyDescent="0.4">
      <c r="B104" s="1081"/>
      <c r="C104" s="540" t="s">
        <v>362</v>
      </c>
    </row>
    <row r="105" spans="2:6" ht="18.75" thickBot="1" x14ac:dyDescent="0.4">
      <c r="B105" s="543"/>
      <c r="C105" s="544" t="s">
        <v>345</v>
      </c>
    </row>
    <row r="106" spans="2:6" ht="18.75" thickBot="1" x14ac:dyDescent="0.4">
      <c r="B106" s="432" t="s">
        <v>2</v>
      </c>
      <c r="C106" s="545">
        <f>(C108+C109+C110+C111+C112)*C113</f>
        <v>151.81378660818427</v>
      </c>
    </row>
    <row r="107" spans="2:6" ht="18.75" thickBot="1" x14ac:dyDescent="0.4"/>
    <row r="108" spans="2:6" x14ac:dyDescent="0.35">
      <c r="B108" s="260" t="s">
        <v>516</v>
      </c>
      <c r="C108" s="546">
        <f>(D7/SUM(AC31:AC34)/12)</f>
        <v>152.85937253895796</v>
      </c>
    </row>
    <row r="109" spans="2:6" x14ac:dyDescent="0.35">
      <c r="B109" s="261" t="s">
        <v>517</v>
      </c>
      <c r="C109" s="547">
        <v>0</v>
      </c>
    </row>
    <row r="110" spans="2:6" x14ac:dyDescent="0.35">
      <c r="B110" s="261" t="s">
        <v>518</v>
      </c>
      <c r="C110" s="549">
        <f>(D8/SUM(AC31:AC35)/12)</f>
        <v>94.464988928222283</v>
      </c>
    </row>
    <row r="111" spans="2:6" x14ac:dyDescent="0.35">
      <c r="B111" s="261" t="s">
        <v>519</v>
      </c>
      <c r="C111" s="547">
        <v>0</v>
      </c>
    </row>
    <row r="112" spans="2:6" x14ac:dyDescent="0.35">
      <c r="B112" s="261" t="s">
        <v>520</v>
      </c>
      <c r="C112" s="547">
        <v>0</v>
      </c>
    </row>
    <row r="113" spans="2:3" ht="18.75" thickBot="1" x14ac:dyDescent="0.4">
      <c r="B113" s="262" t="s">
        <v>421</v>
      </c>
      <c r="C113" s="548">
        <f>AC34*12/Q50</f>
        <v>0.61382463784640096</v>
      </c>
    </row>
    <row r="114" spans="2:3" x14ac:dyDescent="0.35"/>
    <row r="115" spans="2:3" ht="18.75" thickBot="1" x14ac:dyDescent="0.4"/>
    <row r="116" spans="2:3" ht="13.9" customHeight="1" x14ac:dyDescent="0.35">
      <c r="B116" s="1077" t="s">
        <v>346</v>
      </c>
      <c r="C116" s="205" t="s">
        <v>342</v>
      </c>
    </row>
    <row r="117" spans="2:3" ht="54" x14ac:dyDescent="0.35">
      <c r="B117" s="1078"/>
      <c r="C117" s="206" t="s">
        <v>418</v>
      </c>
    </row>
    <row r="118" spans="2:3" ht="18.75" thickBot="1" x14ac:dyDescent="0.4">
      <c r="B118" s="1081"/>
      <c r="C118" s="540"/>
    </row>
    <row r="119" spans="2:3" ht="18.75" thickBot="1" x14ac:dyDescent="0.4">
      <c r="B119" s="543"/>
      <c r="C119" s="544" t="s">
        <v>345</v>
      </c>
    </row>
    <row r="120" spans="2:3" ht="18.75" thickBot="1" x14ac:dyDescent="0.4">
      <c r="B120" s="432" t="s">
        <v>2</v>
      </c>
      <c r="C120" s="545">
        <f>(C122+C123+C124)*C125</f>
        <v>70.633793626565208</v>
      </c>
    </row>
    <row r="121" spans="2:3" ht="18.75" thickBot="1" x14ac:dyDescent="0.4"/>
    <row r="122" spans="2:3" x14ac:dyDescent="0.35">
      <c r="B122" s="260" t="s">
        <v>518</v>
      </c>
      <c r="C122" s="546">
        <f>(D8/SUM(AC31:AC35)/12)</f>
        <v>94.464988928222283</v>
      </c>
    </row>
    <row r="123" spans="2:3" x14ac:dyDescent="0.35">
      <c r="B123" s="261" t="s">
        <v>519</v>
      </c>
      <c r="C123" s="547">
        <v>0</v>
      </c>
    </row>
    <row r="124" spans="2:3" x14ac:dyDescent="0.35">
      <c r="B124" s="261" t="s">
        <v>520</v>
      </c>
      <c r="C124" s="547">
        <v>0</v>
      </c>
    </row>
    <row r="125" spans="2:3" ht="18.75" thickBot="1" x14ac:dyDescent="0.4">
      <c r="B125" s="262" t="s">
        <v>422</v>
      </c>
      <c r="C125" s="548">
        <f>12*AC35/Q51</f>
        <v>0.74772457423601857</v>
      </c>
    </row>
    <row r="126" spans="2:3" x14ac:dyDescent="0.35"/>
    <row r="127" spans="2:3" x14ac:dyDescent="0.35"/>
    <row r="128" spans="2:3" x14ac:dyDescent="0.35"/>
  </sheetData>
  <customSheetViews>
    <customSheetView guid="{1EB9453C-0363-4D90-8555-9240052C0B12}" scale="25" showGridLines="0" topLeftCell="A2">
      <selection activeCell="Q86" sqref="Q86"/>
      <pageMargins left="0.7" right="0.7" top="0.75" bottom="0.75" header="0.3" footer="0.3"/>
      <pageSetup orientation="portrait" r:id="rId1"/>
    </customSheetView>
    <customSheetView guid="{9BE0F493-361D-434E-B2A3-57925E56343F}" scale="25" showGridLines="0" topLeftCell="A2">
      <selection activeCell="Q86" sqref="Q86"/>
      <pageMargins left="0.7" right="0.7" top="0.75" bottom="0.75" header="0.3" footer="0.3"/>
      <pageSetup orientation="portrait" r:id="rId2"/>
    </customSheetView>
  </customSheetViews>
  <mergeCells count="20">
    <mergeCell ref="B7:B9"/>
    <mergeCell ref="B47:B51"/>
    <mergeCell ref="B39:B43"/>
    <mergeCell ref="C39:C42"/>
    <mergeCell ref="T13:T16"/>
    <mergeCell ref="B55:C55"/>
    <mergeCell ref="R13:R16"/>
    <mergeCell ref="S13:S16"/>
    <mergeCell ref="C13:C16"/>
    <mergeCell ref="B13:B17"/>
    <mergeCell ref="B21:B26"/>
    <mergeCell ref="C21:C25"/>
    <mergeCell ref="C31:C34"/>
    <mergeCell ref="B31:B35"/>
    <mergeCell ref="C47:C50"/>
    <mergeCell ref="B87:B89"/>
    <mergeCell ref="B102:B104"/>
    <mergeCell ref="B116:B118"/>
    <mergeCell ref="B57:B59"/>
    <mergeCell ref="B72:B74"/>
  </mergeCells>
  <dataValidations count="1">
    <dataValidation type="list" allowBlank="1" showInputMessage="1" showErrorMessage="1" sqref="AD21" xr:uid="{00000000-0002-0000-1300-000000000000}">
      <formula1>$AE$21:$AE$22</formula1>
    </dataValidation>
  </dataValidations>
  <hyperlinks>
    <hyperlink ref="B2" location="Contenido!A1" display="regresar" xr:uid="{00000000-0004-0000-1300-000000000000}"/>
  </hyperlinks>
  <pageMargins left="0.7" right="0.7" top="0.75" bottom="0.75" header="0.3" footer="0.3"/>
  <pageSetup orientation="portrait"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3"/>
  </sheetPr>
  <dimension ref="A1:AN128"/>
  <sheetViews>
    <sheetView showGridLines="0" zoomScale="70" zoomScaleNormal="70" workbookViewId="0">
      <pane ySplit="2" topLeftCell="A3" activePane="bottomLeft" state="frozen"/>
      <selection activeCell="G7" sqref="G7"/>
      <selection pane="bottomLeft" activeCell="G7" sqref="G7"/>
    </sheetView>
  </sheetViews>
  <sheetFormatPr baseColWidth="10" defaultColWidth="0" defaultRowHeight="18" zeroHeight="1" x14ac:dyDescent="0.35"/>
  <cols>
    <col min="1" max="1" width="11.5703125" style="9" customWidth="1"/>
    <col min="2" max="2" width="15.7109375" style="9" customWidth="1"/>
    <col min="3" max="3" width="15.5703125" style="9" customWidth="1"/>
    <col min="4" max="4" width="18.42578125" style="9" customWidth="1"/>
    <col min="5" max="5" width="20.42578125" style="9" bestFit="1" customWidth="1"/>
    <col min="6" max="12" width="13.140625" style="9" bestFit="1" customWidth="1"/>
    <col min="13" max="13" width="15.7109375" style="9" bestFit="1" customWidth="1"/>
    <col min="14" max="14" width="13.140625" style="9" bestFit="1" customWidth="1"/>
    <col min="15" max="15" width="15.28515625" style="9" bestFit="1" customWidth="1"/>
    <col min="16" max="16" width="14.42578125" style="9" bestFit="1" customWidth="1"/>
    <col min="17" max="17" width="16" style="9" bestFit="1" customWidth="1"/>
    <col min="18" max="19" width="11.85546875" style="9" bestFit="1" customWidth="1"/>
    <col min="20" max="21" width="12.42578125" style="9" bestFit="1" customWidth="1"/>
    <col min="22" max="23" width="12.28515625" style="9" bestFit="1" customWidth="1"/>
    <col min="24" max="24" width="12" style="9" bestFit="1" customWidth="1"/>
    <col min="25" max="25" width="11.7109375" style="9" bestFit="1" customWidth="1"/>
    <col min="26" max="26" width="12.28515625" style="9" bestFit="1" customWidth="1"/>
    <col min="27" max="27" width="11.140625" style="9" bestFit="1" customWidth="1"/>
    <col min="28" max="28" width="10.7109375" style="9" bestFit="1" customWidth="1"/>
    <col min="29" max="29" width="13.42578125" style="9" bestFit="1" customWidth="1"/>
    <col min="30" max="32" width="11.5703125" style="9" customWidth="1"/>
    <col min="33" max="40" width="0" style="9" hidden="1" customWidth="1"/>
    <col min="41" max="16384" width="11.5703125" style="9" hidden="1"/>
  </cols>
  <sheetData>
    <row r="1" spans="1:40" ht="21.75" x14ac:dyDescent="0.35">
      <c r="A1" s="17" t="s">
        <v>610</v>
      </c>
      <c r="B1" s="73"/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24"/>
      <c r="V1" s="184"/>
      <c r="W1" s="185"/>
      <c r="X1" s="185"/>
      <c r="Y1" s="185"/>
      <c r="Z1" s="185"/>
      <c r="AA1" s="185"/>
      <c r="AB1" s="186"/>
      <c r="AC1" s="186"/>
      <c r="AD1" s="186"/>
      <c r="AE1" s="186"/>
      <c r="AF1" s="186"/>
      <c r="AG1" s="186"/>
      <c r="AH1" s="53"/>
      <c r="AI1" s="53"/>
      <c r="AJ1" s="53"/>
      <c r="AK1" s="53"/>
    </row>
    <row r="2" spans="1:40" x14ac:dyDescent="0.35">
      <c r="C2" s="737" t="s">
        <v>601</v>
      </c>
    </row>
    <row r="3" spans="1:40" x14ac:dyDescent="0.35"/>
    <row r="4" spans="1:40" s="50" customFormat="1" ht="21.75" collapsed="1" x14ac:dyDescent="0.25">
      <c r="A4" s="17" t="s">
        <v>609</v>
      </c>
      <c r="B4" s="73"/>
      <c r="C4" s="73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24"/>
      <c r="V4" s="184"/>
      <c r="W4" s="185"/>
      <c r="X4" s="185"/>
      <c r="Y4" s="185"/>
      <c r="Z4" s="185"/>
      <c r="AA4" s="185"/>
      <c r="AB4" s="186"/>
      <c r="AC4" s="186"/>
      <c r="AD4" s="186"/>
      <c r="AE4" s="186"/>
      <c r="AF4" s="53"/>
      <c r="AG4" s="53"/>
      <c r="AH4" s="53"/>
      <c r="AI4" s="53"/>
      <c r="AJ4" s="53"/>
      <c r="AK4" s="53"/>
      <c r="AL4" s="53"/>
      <c r="AM4" s="53"/>
      <c r="AN4" s="53"/>
    </row>
    <row r="5" spans="1:40" ht="18.75" thickBot="1" x14ac:dyDescent="0.4">
      <c r="A5" s="36"/>
      <c r="B5" s="162"/>
      <c r="C5" s="162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</row>
    <row r="6" spans="1:40" s="8" customFormat="1" ht="36.75" thickBot="1" x14ac:dyDescent="0.4">
      <c r="A6" s="160" t="s">
        <v>392</v>
      </c>
      <c r="B6" s="709"/>
      <c r="C6" s="709"/>
      <c r="D6" s="160"/>
      <c r="E6" s="712" t="s">
        <v>484</v>
      </c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</row>
    <row r="7" spans="1:40" x14ac:dyDescent="0.35">
      <c r="A7" s="36"/>
      <c r="B7" s="1085" t="s">
        <v>175</v>
      </c>
      <c r="C7" s="1083" t="s">
        <v>180</v>
      </c>
      <c r="D7" s="1091"/>
      <c r="E7" s="508">
        <f>'2.6 IR'!M9</f>
        <v>4187650624.3112073</v>
      </c>
      <c r="F7" s="36"/>
      <c r="G7" s="36"/>
      <c r="H7" s="36"/>
      <c r="I7" s="36"/>
      <c r="J7" s="36"/>
      <c r="K7" s="36"/>
      <c r="L7" s="36"/>
      <c r="M7" s="167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</row>
    <row r="8" spans="1:40" x14ac:dyDescent="0.35">
      <c r="A8" s="36"/>
      <c r="B8" s="1086"/>
      <c r="C8" s="1084" t="s">
        <v>179</v>
      </c>
      <c r="D8" s="1092"/>
      <c r="E8" s="509">
        <f>'2.6 IR'!N9</f>
        <v>3744323566.7776117</v>
      </c>
      <c r="F8" s="36"/>
      <c r="G8" s="36"/>
      <c r="H8" s="36"/>
      <c r="I8" s="36"/>
      <c r="J8" s="36"/>
      <c r="K8" s="36"/>
      <c r="L8" s="36"/>
      <c r="M8" s="167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</row>
    <row r="9" spans="1:40" ht="18.75" thickBot="1" x14ac:dyDescent="0.4">
      <c r="A9" s="36"/>
      <c r="B9" s="1087"/>
      <c r="C9" s="1093" t="s">
        <v>354</v>
      </c>
      <c r="D9" s="1094"/>
      <c r="E9" s="510">
        <f>SUM(E7:E8)</f>
        <v>7931974191.0888195</v>
      </c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</row>
    <row r="10" spans="1:40" x14ac:dyDescent="0.35">
      <c r="A10" s="36"/>
      <c r="B10" s="162"/>
      <c r="C10" s="162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</row>
    <row r="11" spans="1:40" ht="18.75" thickBot="1" x14ac:dyDescent="0.4">
      <c r="A11" s="36"/>
      <c r="B11" s="162"/>
      <c r="C11" s="162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40" s="8" customFormat="1" ht="18.75" thickBot="1" x14ac:dyDescent="0.4">
      <c r="A12" s="160" t="s">
        <v>397</v>
      </c>
      <c r="B12" s="709"/>
      <c r="C12" s="709"/>
      <c r="D12" s="160"/>
      <c r="E12" s="706" t="s">
        <v>398</v>
      </c>
      <c r="F12" s="707" t="s">
        <v>399</v>
      </c>
      <c r="G12" s="707" t="s">
        <v>400</v>
      </c>
      <c r="H12" s="707" t="s">
        <v>401</v>
      </c>
      <c r="I12" s="707" t="s">
        <v>402</v>
      </c>
      <c r="J12" s="707" t="s">
        <v>403</v>
      </c>
      <c r="K12" s="707" t="s">
        <v>404</v>
      </c>
      <c r="L12" s="707" t="s">
        <v>405</v>
      </c>
      <c r="M12" s="707" t="s">
        <v>406</v>
      </c>
      <c r="N12" s="707" t="s">
        <v>407</v>
      </c>
      <c r="O12" s="707" t="s">
        <v>408</v>
      </c>
      <c r="P12" s="707" t="s">
        <v>409</v>
      </c>
      <c r="Q12" s="708" t="s">
        <v>117</v>
      </c>
      <c r="R12" s="160"/>
      <c r="S12" s="168"/>
      <c r="T12" s="169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</row>
    <row r="13" spans="1:40" x14ac:dyDescent="0.35">
      <c r="A13" s="36"/>
      <c r="B13" s="1085" t="str">
        <f>B7</f>
        <v>Bajío</v>
      </c>
      <c r="C13" s="1083" t="s">
        <v>180</v>
      </c>
      <c r="D13" s="505" t="s">
        <v>334</v>
      </c>
      <c r="E13" s="559">
        <f>$Q$13</f>
        <v>2727542.25</v>
      </c>
      <c r="F13" s="513">
        <f t="shared" ref="F13:P13" si="0">$Q$13</f>
        <v>2727542.25</v>
      </c>
      <c r="G13" s="513">
        <f t="shared" si="0"/>
        <v>2727542.25</v>
      </c>
      <c r="H13" s="513">
        <f t="shared" si="0"/>
        <v>2727542.25</v>
      </c>
      <c r="I13" s="513">
        <f t="shared" si="0"/>
        <v>2727542.25</v>
      </c>
      <c r="J13" s="513">
        <f t="shared" si="0"/>
        <v>2727542.25</v>
      </c>
      <c r="K13" s="513">
        <f t="shared" si="0"/>
        <v>2727542.25</v>
      </c>
      <c r="L13" s="513">
        <f t="shared" si="0"/>
        <v>2727542.25</v>
      </c>
      <c r="M13" s="513">
        <f t="shared" si="0"/>
        <v>2727542.25</v>
      </c>
      <c r="N13" s="513">
        <f t="shared" si="0"/>
        <v>2727542.25</v>
      </c>
      <c r="O13" s="513">
        <f t="shared" si="0"/>
        <v>2727542.25</v>
      </c>
      <c r="P13" s="513">
        <f t="shared" si="0"/>
        <v>2727542.25</v>
      </c>
      <c r="Q13" s="556">
        <v>2727542.25</v>
      </c>
      <c r="R13" s="1082"/>
      <c r="S13" s="1082"/>
      <c r="T13" s="1082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40" x14ac:dyDescent="0.35">
      <c r="A14" s="36"/>
      <c r="B14" s="1086"/>
      <c r="C14" s="1084"/>
      <c r="D14" s="506" t="s">
        <v>336</v>
      </c>
      <c r="E14" s="195">
        <f>$Q$14</f>
        <v>489512.1666666664</v>
      </c>
      <c r="F14" s="170">
        <f t="shared" ref="F14:P14" si="1">$Q$14</f>
        <v>489512.1666666664</v>
      </c>
      <c r="G14" s="170">
        <f t="shared" si="1"/>
        <v>489512.1666666664</v>
      </c>
      <c r="H14" s="170">
        <f t="shared" si="1"/>
        <v>489512.1666666664</v>
      </c>
      <c r="I14" s="170">
        <f t="shared" si="1"/>
        <v>489512.1666666664</v>
      </c>
      <c r="J14" s="170">
        <f t="shared" si="1"/>
        <v>489512.1666666664</v>
      </c>
      <c r="K14" s="170">
        <f t="shared" si="1"/>
        <v>489512.1666666664</v>
      </c>
      <c r="L14" s="170">
        <f t="shared" si="1"/>
        <v>489512.1666666664</v>
      </c>
      <c r="M14" s="170">
        <f t="shared" si="1"/>
        <v>489512.1666666664</v>
      </c>
      <c r="N14" s="170">
        <f t="shared" si="1"/>
        <v>489512.1666666664</v>
      </c>
      <c r="O14" s="170">
        <f t="shared" si="1"/>
        <v>489512.1666666664</v>
      </c>
      <c r="P14" s="170">
        <f t="shared" si="1"/>
        <v>489512.1666666664</v>
      </c>
      <c r="Q14" s="557">
        <v>489512.1666666664</v>
      </c>
      <c r="R14" s="1082"/>
      <c r="S14" s="1082"/>
      <c r="T14" s="1082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40" x14ac:dyDescent="0.35">
      <c r="A15" s="36"/>
      <c r="B15" s="1086"/>
      <c r="C15" s="1084"/>
      <c r="D15" s="506" t="s">
        <v>339</v>
      </c>
      <c r="E15" s="195">
        <f>$Q$15</f>
        <v>428550</v>
      </c>
      <c r="F15" s="170">
        <f t="shared" ref="F15:P15" si="2">$Q$15</f>
        <v>428550</v>
      </c>
      <c r="G15" s="170">
        <f t="shared" si="2"/>
        <v>428550</v>
      </c>
      <c r="H15" s="170">
        <f t="shared" si="2"/>
        <v>428550</v>
      </c>
      <c r="I15" s="170">
        <f t="shared" si="2"/>
        <v>428550</v>
      </c>
      <c r="J15" s="170">
        <f t="shared" si="2"/>
        <v>428550</v>
      </c>
      <c r="K15" s="170">
        <f t="shared" si="2"/>
        <v>428550</v>
      </c>
      <c r="L15" s="170">
        <f t="shared" si="2"/>
        <v>428550</v>
      </c>
      <c r="M15" s="170">
        <f t="shared" si="2"/>
        <v>428550</v>
      </c>
      <c r="N15" s="170">
        <f t="shared" si="2"/>
        <v>428550</v>
      </c>
      <c r="O15" s="170">
        <f t="shared" si="2"/>
        <v>428550</v>
      </c>
      <c r="P15" s="170">
        <f t="shared" si="2"/>
        <v>428550</v>
      </c>
      <c r="Q15" s="557">
        <v>428550</v>
      </c>
      <c r="R15" s="1082"/>
      <c r="S15" s="1082"/>
      <c r="T15" s="108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40" x14ac:dyDescent="0.35">
      <c r="A16" s="36"/>
      <c r="B16" s="1086"/>
      <c r="C16" s="1084"/>
      <c r="D16" s="506" t="s">
        <v>341</v>
      </c>
      <c r="E16" s="195">
        <f>$Q$16</f>
        <v>27790</v>
      </c>
      <c r="F16" s="170">
        <f t="shared" ref="F16:O16" si="3">$Q$16</f>
        <v>27790</v>
      </c>
      <c r="G16" s="170">
        <f t="shared" si="3"/>
        <v>27790</v>
      </c>
      <c r="H16" s="170">
        <f t="shared" si="3"/>
        <v>27790</v>
      </c>
      <c r="I16" s="170">
        <f t="shared" si="3"/>
        <v>27790</v>
      </c>
      <c r="J16" s="170">
        <f t="shared" si="3"/>
        <v>27790</v>
      </c>
      <c r="K16" s="170">
        <f t="shared" si="3"/>
        <v>27790</v>
      </c>
      <c r="L16" s="170">
        <f t="shared" si="3"/>
        <v>27790</v>
      </c>
      <c r="M16" s="170">
        <f t="shared" si="3"/>
        <v>27790</v>
      </c>
      <c r="N16" s="170">
        <f t="shared" si="3"/>
        <v>27790</v>
      </c>
      <c r="O16" s="170">
        <f t="shared" si="3"/>
        <v>27790</v>
      </c>
      <c r="P16" s="170">
        <f>$Q$16</f>
        <v>27790</v>
      </c>
      <c r="Q16" s="557">
        <v>27790</v>
      </c>
      <c r="R16" s="1082"/>
      <c r="S16" s="1082"/>
      <c r="T16" s="108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1:37" ht="18.75" thickBot="1" x14ac:dyDescent="0.4">
      <c r="A17" s="36"/>
      <c r="B17" s="1087"/>
      <c r="C17" s="553" t="s">
        <v>179</v>
      </c>
      <c r="D17" s="507" t="s">
        <v>342</v>
      </c>
      <c r="E17" s="560">
        <f>$Q$17</f>
        <v>34552</v>
      </c>
      <c r="F17" s="518">
        <f t="shared" ref="F17:P17" si="4">$Q$17</f>
        <v>34552</v>
      </c>
      <c r="G17" s="518">
        <f t="shared" si="4"/>
        <v>34552</v>
      </c>
      <c r="H17" s="518">
        <f t="shared" si="4"/>
        <v>34552</v>
      </c>
      <c r="I17" s="518">
        <f t="shared" si="4"/>
        <v>34552</v>
      </c>
      <c r="J17" s="518">
        <f t="shared" si="4"/>
        <v>34552</v>
      </c>
      <c r="K17" s="518">
        <f t="shared" si="4"/>
        <v>34552</v>
      </c>
      <c r="L17" s="518">
        <f t="shared" si="4"/>
        <v>34552</v>
      </c>
      <c r="M17" s="518">
        <f t="shared" si="4"/>
        <v>34552</v>
      </c>
      <c r="N17" s="518">
        <f t="shared" si="4"/>
        <v>34552</v>
      </c>
      <c r="O17" s="518">
        <f t="shared" si="4"/>
        <v>34552</v>
      </c>
      <c r="P17" s="518">
        <f t="shared" si="4"/>
        <v>34552</v>
      </c>
      <c r="Q17" s="558">
        <v>34552</v>
      </c>
      <c r="R17" s="171"/>
      <c r="S17" s="172"/>
      <c r="T17" s="167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1:37" x14ac:dyDescent="0.35">
      <c r="A18" s="36"/>
      <c r="B18" s="162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1:37" ht="18.75" thickBot="1" x14ac:dyDescent="0.4">
      <c r="A19" s="36"/>
      <c r="B19" s="162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979"/>
      <c r="AE19" s="979"/>
      <c r="AF19" s="36"/>
      <c r="AG19" s="36"/>
      <c r="AH19" s="36"/>
      <c r="AI19" s="36"/>
      <c r="AJ19" s="36"/>
      <c r="AK19" s="36"/>
    </row>
    <row r="20" spans="1:37" s="8" customFormat="1" ht="18.75" thickBot="1" x14ac:dyDescent="0.4">
      <c r="A20" s="160" t="s">
        <v>423</v>
      </c>
      <c r="B20" s="160"/>
      <c r="C20" s="709"/>
      <c r="D20" s="160"/>
      <c r="E20" s="713">
        <v>0</v>
      </c>
      <c r="F20" s="714">
        <v>1</v>
      </c>
      <c r="G20" s="714">
        <v>2</v>
      </c>
      <c r="H20" s="714">
        <v>3</v>
      </c>
      <c r="I20" s="714">
        <v>4</v>
      </c>
      <c r="J20" s="714">
        <v>5</v>
      </c>
      <c r="K20" s="714">
        <v>6</v>
      </c>
      <c r="L20" s="714">
        <v>7</v>
      </c>
      <c r="M20" s="714">
        <v>8</v>
      </c>
      <c r="N20" s="714">
        <v>9</v>
      </c>
      <c r="O20" s="714">
        <v>10</v>
      </c>
      <c r="P20" s="714">
        <v>11</v>
      </c>
      <c r="Q20" s="714">
        <v>12</v>
      </c>
      <c r="R20" s="714">
        <v>13</v>
      </c>
      <c r="S20" s="714">
        <v>14</v>
      </c>
      <c r="T20" s="714">
        <v>15</v>
      </c>
      <c r="U20" s="714">
        <v>16</v>
      </c>
      <c r="V20" s="714">
        <v>17</v>
      </c>
      <c r="W20" s="714">
        <v>18</v>
      </c>
      <c r="X20" s="714">
        <v>19</v>
      </c>
      <c r="Y20" s="714">
        <v>20</v>
      </c>
      <c r="Z20" s="714">
        <v>21</v>
      </c>
      <c r="AA20" s="714">
        <v>22</v>
      </c>
      <c r="AB20" s="715">
        <v>23</v>
      </c>
      <c r="AC20" s="160"/>
      <c r="AD20" s="980" t="s">
        <v>413</v>
      </c>
      <c r="AE20" s="980"/>
      <c r="AF20" s="160"/>
      <c r="AG20" s="160"/>
      <c r="AH20" s="160"/>
      <c r="AI20" s="160"/>
      <c r="AJ20" s="160"/>
      <c r="AK20" s="160"/>
    </row>
    <row r="21" spans="1:37" x14ac:dyDescent="0.35">
      <c r="A21" s="36"/>
      <c r="B21" s="1085" t="str">
        <f>B7</f>
        <v>Bajío</v>
      </c>
      <c r="C21" s="1083" t="s">
        <v>180</v>
      </c>
      <c r="D21" s="505" t="s">
        <v>334</v>
      </c>
      <c r="E21" s="564">
        <v>3.1195108016674012E-2</v>
      </c>
      <c r="F21" s="329">
        <v>2.9037861865163283E-2</v>
      </c>
      <c r="G21" s="329">
        <v>2.8588104970527235E-2</v>
      </c>
      <c r="H21" s="329">
        <v>2.8136467047953917E-2</v>
      </c>
      <c r="I21" s="329">
        <v>2.8659739351333952E-2</v>
      </c>
      <c r="J21" s="329">
        <v>3.1946806294357255E-2</v>
      </c>
      <c r="K21" s="329">
        <v>3.6395480216822193E-2</v>
      </c>
      <c r="L21" s="329">
        <v>3.7133609691256855E-2</v>
      </c>
      <c r="M21" s="329">
        <v>3.6873159567300279E-2</v>
      </c>
      <c r="N21" s="329">
        <v>3.6814241194132361E-2</v>
      </c>
      <c r="O21" s="329">
        <v>3.717115173735832E-2</v>
      </c>
      <c r="P21" s="329">
        <v>3.7979402422323165E-2</v>
      </c>
      <c r="Q21" s="329">
        <v>4.0319422131118839E-2</v>
      </c>
      <c r="R21" s="329">
        <v>4.0902282829192699E-2</v>
      </c>
      <c r="S21" s="329">
        <v>3.9842995924759532E-2</v>
      </c>
      <c r="T21" s="329">
        <v>3.9679775987270766E-2</v>
      </c>
      <c r="U21" s="329">
        <v>4.2547415974373677E-2</v>
      </c>
      <c r="V21" s="329">
        <v>4.6337769820219733E-2</v>
      </c>
      <c r="W21" s="329">
        <v>5.2574578014639328E-2</v>
      </c>
      <c r="X21" s="329">
        <v>6.8889882535675448E-2</v>
      </c>
      <c r="Y21" s="329">
        <v>7.4427149125280492E-2</v>
      </c>
      <c r="Z21" s="329">
        <v>6.5323764003638901E-2</v>
      </c>
      <c r="AA21" s="329">
        <v>5.0609395885327514E-2</v>
      </c>
      <c r="AB21" s="330">
        <v>3.8614435393300249E-2</v>
      </c>
      <c r="AC21" s="36"/>
      <c r="AD21" s="981" t="s">
        <v>415</v>
      </c>
      <c r="AE21" s="979" t="s">
        <v>414</v>
      </c>
      <c r="AF21" s="114"/>
      <c r="AG21" s="174"/>
      <c r="AH21" s="36"/>
      <c r="AI21" s="36"/>
      <c r="AJ21" s="36"/>
      <c r="AK21" s="36"/>
    </row>
    <row r="22" spans="1:37" x14ac:dyDescent="0.35">
      <c r="A22" s="36"/>
      <c r="B22" s="1086"/>
      <c r="C22" s="1084"/>
      <c r="D22" s="506" t="s">
        <v>336</v>
      </c>
      <c r="E22" s="565">
        <v>3.7971273922708618E-2</v>
      </c>
      <c r="F22" s="85">
        <v>3.5314142778483486E-2</v>
      </c>
      <c r="G22" s="85">
        <v>3.295820658181467E-2</v>
      </c>
      <c r="H22" s="85">
        <v>3.1821308422035732E-2</v>
      </c>
      <c r="I22" s="85">
        <v>3.0952111222895165E-2</v>
      </c>
      <c r="J22" s="85">
        <v>3.0814569049362986E-2</v>
      </c>
      <c r="K22" s="85">
        <v>3.2344169169580293E-2</v>
      </c>
      <c r="L22" s="85">
        <v>3.1751949842039225E-2</v>
      </c>
      <c r="M22" s="85">
        <v>3.2993134269839852E-2</v>
      </c>
      <c r="N22" s="85">
        <v>3.5413401157590604E-2</v>
      </c>
      <c r="O22" s="85">
        <v>3.7725538494176314E-2</v>
      </c>
      <c r="P22" s="85">
        <v>3.9298387619306062E-2</v>
      </c>
      <c r="Q22" s="85">
        <v>4.1335148296403397E-2</v>
      </c>
      <c r="R22" s="85">
        <v>4.2119526549518664E-2</v>
      </c>
      <c r="S22" s="85">
        <v>4.28544974839851E-2</v>
      </c>
      <c r="T22" s="85">
        <v>4.4007490889967395E-2</v>
      </c>
      <c r="U22" s="85">
        <v>4.4719007373332779E-2</v>
      </c>
      <c r="V22" s="85">
        <v>4.5349871862347346E-2</v>
      </c>
      <c r="W22" s="85">
        <v>4.7010730861001222E-2</v>
      </c>
      <c r="X22" s="85">
        <v>5.4347881020169256E-2</v>
      </c>
      <c r="Y22" s="85">
        <v>6.3781614659868716E-2</v>
      </c>
      <c r="Z22" s="85">
        <v>6.3462163873497457E-2</v>
      </c>
      <c r="AA22" s="85">
        <v>5.6077668039999952E-2</v>
      </c>
      <c r="AB22" s="331">
        <v>4.5576206560075889E-2</v>
      </c>
      <c r="AC22" s="36"/>
      <c r="AD22" s="980"/>
      <c r="AE22" s="979" t="s">
        <v>415</v>
      </c>
      <c r="AF22" s="36"/>
      <c r="AG22" s="36"/>
      <c r="AH22" s="36"/>
      <c r="AI22" s="36"/>
      <c r="AJ22" s="36"/>
      <c r="AK22" s="36"/>
    </row>
    <row r="23" spans="1:37" x14ac:dyDescent="0.35">
      <c r="A23" s="36"/>
      <c r="B23" s="1086"/>
      <c r="C23" s="1084"/>
      <c r="D23" s="506" t="s">
        <v>339</v>
      </c>
      <c r="E23" s="565">
        <v>2.2597572133457904E-2</v>
      </c>
      <c r="F23" s="85">
        <v>2.1969017909205892E-2</v>
      </c>
      <c r="G23" s="85">
        <v>2.1432566632621101E-2</v>
      </c>
      <c r="H23" s="85">
        <v>2.0993602122168074E-2</v>
      </c>
      <c r="I23" s="85">
        <v>2.1471177826151495E-2</v>
      </c>
      <c r="J23" s="85">
        <v>2.3244707952208583E-2</v>
      </c>
      <c r="K23" s="85">
        <v>2.648886844899144E-2</v>
      </c>
      <c r="L23" s="85">
        <v>3.489622849276109E-2</v>
      </c>
      <c r="M23" s="85">
        <v>4.4257471293036248E-2</v>
      </c>
      <c r="N23" s="85">
        <v>5.3109071236717452E-2</v>
      </c>
      <c r="O23" s="85">
        <v>5.8034834505172425E-2</v>
      </c>
      <c r="P23" s="85">
        <v>5.8877412861929303E-2</v>
      </c>
      <c r="Q23" s="85">
        <v>6.0660089083693407E-2</v>
      </c>
      <c r="R23" s="85">
        <v>5.7125025285305296E-2</v>
      </c>
      <c r="S23" s="85">
        <v>5.4493906910887721E-2</v>
      </c>
      <c r="T23" s="85">
        <v>5.5000444200548088E-2</v>
      </c>
      <c r="U23" s="85">
        <v>5.7726052721194847E-2</v>
      </c>
      <c r="V23" s="85">
        <v>5.7284054672494471E-2</v>
      </c>
      <c r="W23" s="85">
        <v>5.7252450377912927E-2</v>
      </c>
      <c r="X23" s="85">
        <v>5.5891417010817443E-2</v>
      </c>
      <c r="Y23" s="85">
        <v>4.5875336645718703E-2</v>
      </c>
      <c r="Z23" s="85">
        <v>3.6200221504100537E-2</v>
      </c>
      <c r="AA23" s="85">
        <v>2.9725943989934705E-2</v>
      </c>
      <c r="AB23" s="331">
        <v>2.5392526182970911E-2</v>
      </c>
      <c r="AC23" s="36"/>
      <c r="AD23" s="979"/>
      <c r="AE23" s="979"/>
      <c r="AF23" s="36"/>
      <c r="AG23" s="36"/>
      <c r="AH23" s="36"/>
      <c r="AI23" s="36"/>
      <c r="AJ23" s="36"/>
      <c r="AK23" s="36"/>
    </row>
    <row r="24" spans="1:37" x14ac:dyDescent="0.35">
      <c r="A24" s="36"/>
      <c r="B24" s="1086"/>
      <c r="C24" s="1084"/>
      <c r="D24" s="506" t="s">
        <v>341</v>
      </c>
      <c r="E24" s="565">
        <v>2.5334192800351062E-2</v>
      </c>
      <c r="F24" s="85">
        <v>2.3598458446559865E-2</v>
      </c>
      <c r="G24" s="85">
        <v>2.2047237729115484E-2</v>
      </c>
      <c r="H24" s="85">
        <v>2.0794351445636849E-2</v>
      </c>
      <c r="I24" s="85">
        <v>1.9603196310492947E-2</v>
      </c>
      <c r="J24" s="85">
        <v>2.0153939797363359E-2</v>
      </c>
      <c r="K24" s="85">
        <v>2.5952394617032592E-2</v>
      </c>
      <c r="L24" s="85">
        <v>3.353750029274729E-2</v>
      </c>
      <c r="M24" s="85">
        <v>5.0525791560413348E-2</v>
      </c>
      <c r="N24" s="85">
        <v>5.8390344567247447E-2</v>
      </c>
      <c r="O24" s="85">
        <v>6.2361677639211251E-2</v>
      </c>
      <c r="P24" s="85">
        <v>6.0949887016867127E-2</v>
      </c>
      <c r="Q24" s="85">
        <v>5.9062559357324879E-2</v>
      </c>
      <c r="R24" s="85">
        <v>5.4146671603165088E-2</v>
      </c>
      <c r="S24" s="85">
        <v>5.2846517464492843E-2</v>
      </c>
      <c r="T24" s="85">
        <v>5.5190749318862545E-2</v>
      </c>
      <c r="U24" s="85">
        <v>6.1319864672898426E-2</v>
      </c>
      <c r="V24" s="85">
        <v>5.7454515402859736E-2</v>
      </c>
      <c r="W24" s="85">
        <v>5.1234933006143485E-2</v>
      </c>
      <c r="X24" s="85">
        <v>5.0120481800944479E-2</v>
      </c>
      <c r="Y24" s="85">
        <v>4.2403958455329599E-2</v>
      </c>
      <c r="Z24" s="85">
        <v>3.5706663446676876E-2</v>
      </c>
      <c r="AA24" s="85">
        <v>3.0106994611363066E-2</v>
      </c>
      <c r="AB24" s="331">
        <v>2.7157118636900408E-2</v>
      </c>
      <c r="AC24" s="36"/>
      <c r="AD24" s="36"/>
      <c r="AE24" s="36"/>
      <c r="AF24" s="36"/>
      <c r="AG24" s="36"/>
      <c r="AH24" s="36"/>
      <c r="AI24" s="36"/>
      <c r="AJ24" s="36"/>
      <c r="AK24" s="36"/>
    </row>
    <row r="25" spans="1:37" x14ac:dyDescent="0.35">
      <c r="A25" s="36"/>
      <c r="B25" s="1086"/>
      <c r="C25" s="1084"/>
      <c r="D25" s="506" t="s">
        <v>396</v>
      </c>
      <c r="E25" s="565">
        <v>3.1195108016674012E-2</v>
      </c>
      <c r="F25" s="85">
        <v>2.9037861865163283E-2</v>
      </c>
      <c r="G25" s="85">
        <v>2.8588104970527235E-2</v>
      </c>
      <c r="H25" s="85">
        <v>2.8136467047953917E-2</v>
      </c>
      <c r="I25" s="85">
        <v>2.8659739351333952E-2</v>
      </c>
      <c r="J25" s="85">
        <v>3.1946806294357255E-2</v>
      </c>
      <c r="K25" s="85">
        <v>3.6395480216822193E-2</v>
      </c>
      <c r="L25" s="85">
        <v>3.7133609691256855E-2</v>
      </c>
      <c r="M25" s="85">
        <v>3.6873159567300279E-2</v>
      </c>
      <c r="N25" s="85">
        <v>3.6814241194132361E-2</v>
      </c>
      <c r="O25" s="85">
        <v>3.717115173735832E-2</v>
      </c>
      <c r="P25" s="85">
        <v>3.7979402422323165E-2</v>
      </c>
      <c r="Q25" s="85">
        <v>4.0319422131118839E-2</v>
      </c>
      <c r="R25" s="85">
        <v>4.0902282829192699E-2</v>
      </c>
      <c r="S25" s="85">
        <v>3.9842995924759532E-2</v>
      </c>
      <c r="T25" s="85">
        <v>3.9679775987270766E-2</v>
      </c>
      <c r="U25" s="85">
        <v>4.2547415974373677E-2</v>
      </c>
      <c r="V25" s="85">
        <v>4.6337769820219733E-2</v>
      </c>
      <c r="W25" s="85">
        <v>5.2574578014639328E-2</v>
      </c>
      <c r="X25" s="85">
        <v>6.8889882535675448E-2</v>
      </c>
      <c r="Y25" s="85">
        <v>7.4427149125280492E-2</v>
      </c>
      <c r="Z25" s="85">
        <v>6.5323764003638901E-2</v>
      </c>
      <c r="AA25" s="85">
        <v>5.0609395885327514E-2</v>
      </c>
      <c r="AB25" s="331">
        <v>3.8614435393300249E-2</v>
      </c>
      <c r="AC25" s="36"/>
      <c r="AD25" s="36"/>
      <c r="AE25" s="36"/>
      <c r="AF25" s="36"/>
      <c r="AG25" s="36"/>
      <c r="AH25" s="36"/>
      <c r="AI25" s="36"/>
      <c r="AJ25" s="36"/>
      <c r="AK25" s="36"/>
    </row>
    <row r="26" spans="1:37" ht="18.75" thickBot="1" x14ac:dyDescent="0.4">
      <c r="A26" s="36"/>
      <c r="B26" s="1087"/>
      <c r="C26" s="553" t="s">
        <v>179</v>
      </c>
      <c r="D26" s="507" t="s">
        <v>342</v>
      </c>
      <c r="E26" s="566">
        <v>3.1497931556888834E-2</v>
      </c>
      <c r="F26" s="333">
        <v>3.0705077994387136E-2</v>
      </c>
      <c r="G26" s="333">
        <v>3.0071734680600117E-2</v>
      </c>
      <c r="H26" s="333">
        <v>2.9978029707055969E-2</v>
      </c>
      <c r="I26" s="333">
        <v>3.0386691695383449E-2</v>
      </c>
      <c r="J26" s="333">
        <v>3.0590408260458831E-2</v>
      </c>
      <c r="K26" s="333">
        <v>3.2974692974915856E-2</v>
      </c>
      <c r="L26" s="333">
        <v>3.9472073077023058E-2</v>
      </c>
      <c r="M26" s="333">
        <v>4.6523450753183287E-2</v>
      </c>
      <c r="N26" s="333">
        <v>5.1322034042888029E-2</v>
      </c>
      <c r="O26" s="333">
        <v>5.4234640211806386E-2</v>
      </c>
      <c r="P26" s="333">
        <v>5.6404767531054278E-2</v>
      </c>
      <c r="Q26" s="333">
        <v>5.655259991383798E-2</v>
      </c>
      <c r="R26" s="333">
        <v>5.4157860165608446E-2</v>
      </c>
      <c r="S26" s="333">
        <v>5.2579000696108998E-2</v>
      </c>
      <c r="T26" s="333">
        <v>5.2257165752848604E-2</v>
      </c>
      <c r="U26" s="333">
        <v>5.1400070752117687E-2</v>
      </c>
      <c r="V26" s="333">
        <v>4.6234325248600328E-2</v>
      </c>
      <c r="W26" s="333">
        <v>4.1663052701845033E-2</v>
      </c>
      <c r="X26" s="333">
        <v>4.086635566608058E-2</v>
      </c>
      <c r="Y26" s="333">
        <v>3.9475566839944909E-2</v>
      </c>
      <c r="Z26" s="333">
        <v>3.6436448036070886E-2</v>
      </c>
      <c r="AA26" s="333">
        <v>3.4396222008816445E-2</v>
      </c>
      <c r="AB26" s="334">
        <v>2.9819799732474932E-2</v>
      </c>
      <c r="AC26" s="36"/>
      <c r="AD26" s="36"/>
      <c r="AE26" s="36"/>
      <c r="AF26" s="36"/>
      <c r="AG26" s="36"/>
      <c r="AH26" s="36"/>
      <c r="AI26" s="36"/>
      <c r="AJ26" s="36"/>
      <c r="AK26" s="36"/>
    </row>
    <row r="27" spans="1:37" x14ac:dyDescent="0.35">
      <c r="A27" s="36"/>
      <c r="B27" s="36"/>
      <c r="C27" s="36"/>
      <c r="D27" s="36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1:37" ht="18.75" thickBot="1" x14ac:dyDescent="0.4">
      <c r="A28" s="36"/>
      <c r="B28" s="162"/>
      <c r="C28" s="162"/>
      <c r="D28" s="36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1:37" s="8" customFormat="1" ht="18.75" thickBot="1" x14ac:dyDescent="0.4">
      <c r="A29" s="160" t="s">
        <v>424</v>
      </c>
      <c r="B29" s="709"/>
      <c r="C29" s="709"/>
      <c r="D29" s="160"/>
      <c r="E29" s="713">
        <v>0</v>
      </c>
      <c r="F29" s="714">
        <v>1</v>
      </c>
      <c r="G29" s="714">
        <v>2</v>
      </c>
      <c r="H29" s="714">
        <v>3</v>
      </c>
      <c r="I29" s="714">
        <v>4</v>
      </c>
      <c r="J29" s="714">
        <v>5</v>
      </c>
      <c r="K29" s="714">
        <v>6</v>
      </c>
      <c r="L29" s="714">
        <v>7</v>
      </c>
      <c r="M29" s="714">
        <v>8</v>
      </c>
      <c r="N29" s="714">
        <v>9</v>
      </c>
      <c r="O29" s="714">
        <v>10</v>
      </c>
      <c r="P29" s="714">
        <v>11</v>
      </c>
      <c r="Q29" s="714">
        <v>12</v>
      </c>
      <c r="R29" s="714">
        <v>13</v>
      </c>
      <c r="S29" s="714">
        <v>14</v>
      </c>
      <c r="T29" s="714">
        <v>15</v>
      </c>
      <c r="U29" s="714">
        <v>16</v>
      </c>
      <c r="V29" s="714">
        <v>17</v>
      </c>
      <c r="W29" s="714">
        <v>18</v>
      </c>
      <c r="X29" s="714">
        <v>19</v>
      </c>
      <c r="Y29" s="714">
        <v>20</v>
      </c>
      <c r="Z29" s="714">
        <v>21</v>
      </c>
      <c r="AA29" s="714">
        <v>22</v>
      </c>
      <c r="AB29" s="714">
        <v>23</v>
      </c>
      <c r="AC29" s="715" t="s">
        <v>410</v>
      </c>
      <c r="AD29" s="160"/>
      <c r="AE29" s="160"/>
      <c r="AF29" s="160"/>
      <c r="AG29" s="160"/>
      <c r="AH29" s="160"/>
      <c r="AI29" s="160"/>
      <c r="AJ29" s="160"/>
      <c r="AK29" s="160"/>
    </row>
    <row r="30" spans="1:37" x14ac:dyDescent="0.35">
      <c r="B30" s="1085" t="str">
        <f>B21</f>
        <v>Bajío</v>
      </c>
      <c r="C30" s="1083" t="s">
        <v>180</v>
      </c>
      <c r="D30" s="505" t="s">
        <v>334</v>
      </c>
      <c r="E30" s="563">
        <f t="shared" ref="E30" si="5">E21*IF($AD$21="kW/cliente",$Q$13,$Q$38/365)</f>
        <v>230948.26188832513</v>
      </c>
      <c r="F30" s="561">
        <f t="shared" ref="F30:AB30" si="6">F21*IF($AD$21="kW/cliente",$Q$13,$Q$38/365)</f>
        <v>214977.41643106999</v>
      </c>
      <c r="G30" s="561">
        <f t="shared" si="6"/>
        <v>211647.70931696202</v>
      </c>
      <c r="H30" s="561">
        <f t="shared" si="6"/>
        <v>208304.07629714976</v>
      </c>
      <c r="I30" s="561">
        <f t="shared" si="6"/>
        <v>212178.04361585001</v>
      </c>
      <c r="J30" s="561">
        <f t="shared" si="6"/>
        <v>236513.34634331724</v>
      </c>
      <c r="K30" s="561">
        <f t="shared" si="6"/>
        <v>269448.43057357654</v>
      </c>
      <c r="L30" s="561">
        <f t="shared" si="6"/>
        <v>274913.06044689228</v>
      </c>
      <c r="M30" s="561">
        <f t="shared" si="6"/>
        <v>272984.85736440192</v>
      </c>
      <c r="N30" s="561">
        <f t="shared" si="6"/>
        <v>272548.66410393477</v>
      </c>
      <c r="O30" s="561">
        <f t="shared" si="6"/>
        <v>275190.99730449927</v>
      </c>
      <c r="P30" s="561">
        <f t="shared" si="6"/>
        <v>281174.75894952723</v>
      </c>
      <c r="Q30" s="561">
        <f t="shared" si="6"/>
        <v>298498.74078161211</v>
      </c>
      <c r="R30" s="561">
        <f t="shared" si="6"/>
        <v>302813.86176376173</v>
      </c>
      <c r="S30" s="561">
        <f t="shared" si="6"/>
        <v>294971.59145364957</v>
      </c>
      <c r="T30" s="561">
        <f t="shared" si="6"/>
        <v>293763.21734420897</v>
      </c>
      <c r="U30" s="561">
        <f t="shared" si="6"/>
        <v>314993.35606945027</v>
      </c>
      <c r="V30" s="561">
        <f t="shared" si="6"/>
        <v>343054.66722669906</v>
      </c>
      <c r="W30" s="561">
        <f t="shared" si="6"/>
        <v>389227.93296638411</v>
      </c>
      <c r="X30" s="561">
        <f t="shared" si="6"/>
        <v>510015.82122431247</v>
      </c>
      <c r="Y30" s="561">
        <f t="shared" si="6"/>
        <v>551010.13654445938</v>
      </c>
      <c r="Z30" s="561">
        <f t="shared" si="6"/>
        <v>483614.60228250362</v>
      </c>
      <c r="AA30" s="561">
        <f t="shared" si="6"/>
        <v>374679.00443515508</v>
      </c>
      <c r="AB30" s="561">
        <f t="shared" si="6"/>
        <v>285876.12945962598</v>
      </c>
      <c r="AC30" s="556">
        <f>MAX(E30:AB30)</f>
        <v>551010.13654445938</v>
      </c>
      <c r="AD30" s="178"/>
    </row>
    <row r="31" spans="1:37" x14ac:dyDescent="0.35">
      <c r="B31" s="1086"/>
      <c r="C31" s="1084"/>
      <c r="D31" s="506" t="s">
        <v>336</v>
      </c>
      <c r="E31" s="193">
        <f>E22*IF($AD$21="kW/cliente",$Q$14,$Q$39/365)</f>
        <v>142263.18596190773</v>
      </c>
      <c r="F31" s="119">
        <f t="shared" ref="F31:AB31" si="7">F22*IF($AD$21="kW/cliente",$Q$14,$Q$39/365)</f>
        <v>132307.97764138813</v>
      </c>
      <c r="G31" s="119">
        <f t="shared" si="7"/>
        <v>123481.22639929611</v>
      </c>
      <c r="H31" s="119">
        <f t="shared" si="7"/>
        <v>119221.72342202954</v>
      </c>
      <c r="I31" s="119">
        <f t="shared" si="7"/>
        <v>115965.18894202748</v>
      </c>
      <c r="J31" s="119">
        <f t="shared" si="7"/>
        <v>115449.87339452589</v>
      </c>
      <c r="K31" s="119">
        <f t="shared" si="7"/>
        <v>121180.67365139304</v>
      </c>
      <c r="L31" s="119">
        <f t="shared" si="7"/>
        <v>118961.86454597018</v>
      </c>
      <c r="M31" s="119">
        <f t="shared" si="7"/>
        <v>123612.08648544598</v>
      </c>
      <c r="N31" s="119">
        <f t="shared" si="7"/>
        <v>132679.85911352249</v>
      </c>
      <c r="O31" s="119">
        <f t="shared" si="7"/>
        <v>141342.51353364313</v>
      </c>
      <c r="P31" s="119">
        <f t="shared" si="7"/>
        <v>147235.35052493878</v>
      </c>
      <c r="Q31" s="119">
        <f t="shared" si="7"/>
        <v>154866.27867224309</v>
      </c>
      <c r="R31" s="119">
        <f t="shared" si="7"/>
        <v>157805.03046430973</v>
      </c>
      <c r="S31" s="119">
        <f t="shared" si="7"/>
        <v>160558.67278190563</v>
      </c>
      <c r="T31" s="119">
        <f t="shared" si="7"/>
        <v>164878.47821329557</v>
      </c>
      <c r="U31" s="119">
        <f t="shared" si="7"/>
        <v>167544.24607755037</v>
      </c>
      <c r="V31" s="119">
        <f t="shared" si="7"/>
        <v>169907.84315622959</v>
      </c>
      <c r="W31" s="119">
        <f t="shared" si="7"/>
        <v>176130.41796535914</v>
      </c>
      <c r="X31" s="119">
        <f t="shared" si="7"/>
        <v>203619.7868932717</v>
      </c>
      <c r="Y31" s="119">
        <f t="shared" si="7"/>
        <v>238964.21610129587</v>
      </c>
      <c r="Z31" s="119">
        <f t="shared" si="7"/>
        <v>237767.36169183574</v>
      </c>
      <c r="AA31" s="119">
        <f t="shared" si="7"/>
        <v>210100.6074466611</v>
      </c>
      <c r="AB31" s="119">
        <f t="shared" si="7"/>
        <v>170755.82880080212</v>
      </c>
      <c r="AC31" s="557">
        <f>MAX(E31:AB31)</f>
        <v>238964.21610129587</v>
      </c>
    </row>
    <row r="32" spans="1:37" x14ac:dyDescent="0.35">
      <c r="A32" s="36"/>
      <c r="B32" s="1086"/>
      <c r="C32" s="1084"/>
      <c r="D32" s="506" t="s">
        <v>339</v>
      </c>
      <c r="E32" s="193">
        <f>E23*IF($AD$21="kW/cliente",$Q$15,$Q$40/365)</f>
        <v>114026.28628683576</v>
      </c>
      <c r="F32" s="119">
        <f t="shared" ref="F32:AB32" si="8">F23*IF($AD$21="kW/cliente",$Q$15,$Q$40/365)</f>
        <v>110854.63123035103</v>
      </c>
      <c r="G32" s="119">
        <f t="shared" si="8"/>
        <v>108147.72331645933</v>
      </c>
      <c r="H32" s="119">
        <f t="shared" si="8"/>
        <v>105932.72903994728</v>
      </c>
      <c r="I32" s="119">
        <f t="shared" si="8"/>
        <v>108342.55358324072</v>
      </c>
      <c r="J32" s="119">
        <f t="shared" si="8"/>
        <v>117291.70319532198</v>
      </c>
      <c r="K32" s="119">
        <f t="shared" si="8"/>
        <v>133661.58449858392</v>
      </c>
      <c r="L32" s="119">
        <f t="shared" si="8"/>
        <v>176084.72790556934</v>
      </c>
      <c r="M32" s="119">
        <f t="shared" si="8"/>
        <v>223321.11884352876</v>
      </c>
      <c r="N32" s="119">
        <f t="shared" si="8"/>
        <v>267985.87589414761</v>
      </c>
      <c r="O32" s="119">
        <f t="shared" si="8"/>
        <v>292841.04570234241</v>
      </c>
      <c r="P32" s="119">
        <f t="shared" si="8"/>
        <v>297092.65646650945</v>
      </c>
      <c r="Q32" s="119">
        <f t="shared" si="8"/>
        <v>306087.95684741385</v>
      </c>
      <c r="R32" s="119">
        <f t="shared" si="8"/>
        <v>288250.19116459443</v>
      </c>
      <c r="S32" s="119">
        <f t="shared" si="8"/>
        <v>274973.69158118614</v>
      </c>
      <c r="T32" s="119">
        <f t="shared" si="8"/>
        <v>277529.6549238257</v>
      </c>
      <c r="U32" s="119">
        <f t="shared" si="8"/>
        <v>291282.94734150759</v>
      </c>
      <c r="V32" s="119">
        <f t="shared" si="8"/>
        <v>289052.64597365796</v>
      </c>
      <c r="W32" s="119">
        <f t="shared" si="8"/>
        <v>288893.17218945822</v>
      </c>
      <c r="X32" s="119">
        <f t="shared" si="8"/>
        <v>282025.46182456525</v>
      </c>
      <c r="Y32" s="119">
        <f t="shared" si="8"/>
        <v>231484.79132962663</v>
      </c>
      <c r="Z32" s="119">
        <f t="shared" si="8"/>
        <v>182664.61531776065</v>
      </c>
      <c r="AA32" s="119">
        <f t="shared" si="8"/>
        <v>149995.71544786429</v>
      </c>
      <c r="AB32" s="119">
        <f t="shared" si="8"/>
        <v>128129.49298205668</v>
      </c>
      <c r="AC32" s="557">
        <f>MAX(E32:AB32)</f>
        <v>306087.95684741385</v>
      </c>
      <c r="AD32" s="36"/>
      <c r="AE32" s="36"/>
      <c r="AF32" s="36"/>
      <c r="AG32" s="36"/>
      <c r="AH32" s="36"/>
      <c r="AI32" s="36"/>
      <c r="AJ32" s="36"/>
      <c r="AK32" s="36"/>
    </row>
    <row r="33" spans="1:37" x14ac:dyDescent="0.35">
      <c r="A33" s="36"/>
      <c r="B33" s="1086"/>
      <c r="C33" s="1084"/>
      <c r="D33" s="506" t="s">
        <v>341</v>
      </c>
      <c r="E33" s="193">
        <f>E24*IF($AD$21="kW/cliente",$Q$16,$Q$41/365)</f>
        <v>124273.60529046833</v>
      </c>
      <c r="F33" s="119">
        <f t="shared" ref="F33:AB33" si="9">F24*IF($AD$21="kW/cliente",$Q$16,$Q$41/365)</f>
        <v>115759.18497038755</v>
      </c>
      <c r="G33" s="119">
        <f t="shared" si="9"/>
        <v>108149.87242282501</v>
      </c>
      <c r="H33" s="119">
        <f t="shared" si="9"/>
        <v>102004.00084547173</v>
      </c>
      <c r="I33" s="119">
        <f t="shared" si="9"/>
        <v>96160.943430098443</v>
      </c>
      <c r="J33" s="119">
        <f t="shared" si="9"/>
        <v>98862.544355101316</v>
      </c>
      <c r="K33" s="119">
        <f t="shared" si="9"/>
        <v>127306.11432525654</v>
      </c>
      <c r="L33" s="119">
        <f t="shared" si="9"/>
        <v>164513.86893021862</v>
      </c>
      <c r="M33" s="119">
        <f t="shared" si="9"/>
        <v>247847.73396373121</v>
      </c>
      <c r="N33" s="119">
        <f t="shared" si="9"/>
        <v>286426.28129931964</v>
      </c>
      <c r="O33" s="119">
        <f t="shared" si="9"/>
        <v>305907.14191136067</v>
      </c>
      <c r="P33" s="119">
        <f t="shared" si="9"/>
        <v>298981.78565720178</v>
      </c>
      <c r="Q33" s="119">
        <f t="shared" si="9"/>
        <v>289723.74398742785</v>
      </c>
      <c r="R33" s="119">
        <f t="shared" si="9"/>
        <v>265609.49257917952</v>
      </c>
      <c r="S33" s="119">
        <f t="shared" si="9"/>
        <v>259231.7546532297</v>
      </c>
      <c r="T33" s="119">
        <f t="shared" si="9"/>
        <v>270731.08074090543</v>
      </c>
      <c r="U33" s="119">
        <f t="shared" si="9"/>
        <v>300796.66318474984</v>
      </c>
      <c r="V33" s="119">
        <f t="shared" si="9"/>
        <v>281835.69240189815</v>
      </c>
      <c r="W33" s="119">
        <f t="shared" si="9"/>
        <v>251326.33558393194</v>
      </c>
      <c r="X33" s="119">
        <f t="shared" si="9"/>
        <v>245859.53937369434</v>
      </c>
      <c r="Y33" s="119">
        <f t="shared" si="9"/>
        <v>208007.13239057787</v>
      </c>
      <c r="Z33" s="119">
        <f t="shared" si="9"/>
        <v>175154.41815657238</v>
      </c>
      <c r="AA33" s="119">
        <f t="shared" si="9"/>
        <v>147685.96711567396</v>
      </c>
      <c r="AB33" s="119">
        <f t="shared" si="9"/>
        <v>133215.73214923256</v>
      </c>
      <c r="AC33" s="557">
        <f>MAX(E33:AB33)</f>
        <v>305907.14191136067</v>
      </c>
      <c r="AD33" s="36"/>
      <c r="AE33" s="36"/>
      <c r="AF33" s="36"/>
      <c r="AG33" s="36"/>
      <c r="AH33" s="36"/>
      <c r="AI33" s="36"/>
      <c r="AJ33" s="36"/>
      <c r="AK33" s="36"/>
    </row>
    <row r="34" spans="1:37" ht="18.75" thickBot="1" x14ac:dyDescent="0.4">
      <c r="A34" s="36"/>
      <c r="B34" s="1087"/>
      <c r="C34" s="553" t="s">
        <v>179</v>
      </c>
      <c r="D34" s="507" t="s">
        <v>342</v>
      </c>
      <c r="E34" s="560">
        <f>E26*IF($AD$21="kW/cliente",$Q$17,$Q$42/365)</f>
        <v>909818.87634947931</v>
      </c>
      <c r="F34" s="518">
        <f t="shared" ref="F34:AB34" si="10">F26*IF($AD$21="kW/cliente",$Q$17,$Q$42/365)</f>
        <v>886917.27292062773</v>
      </c>
      <c r="G34" s="518">
        <f t="shared" si="10"/>
        <v>868623.12871460489</v>
      </c>
      <c r="H34" s="518">
        <f t="shared" si="10"/>
        <v>865916.45721192809</v>
      </c>
      <c r="I34" s="518">
        <f t="shared" si="10"/>
        <v>877720.67331911356</v>
      </c>
      <c r="J34" s="518">
        <f t="shared" si="10"/>
        <v>883605.03356657631</v>
      </c>
      <c r="K34" s="518">
        <f t="shared" si="10"/>
        <v>952475.18257577671</v>
      </c>
      <c r="L34" s="518">
        <f t="shared" si="10"/>
        <v>1140152.2385449253</v>
      </c>
      <c r="M34" s="518">
        <f t="shared" si="10"/>
        <v>1343831.5341981282</v>
      </c>
      <c r="N34" s="518">
        <f t="shared" si="10"/>
        <v>1482438.7836558695</v>
      </c>
      <c r="O34" s="518">
        <f t="shared" si="10"/>
        <v>1566569.5167190155</v>
      </c>
      <c r="P34" s="518">
        <f t="shared" si="10"/>
        <v>1629253.7217299826</v>
      </c>
      <c r="Q34" s="518">
        <f t="shared" si="10"/>
        <v>1633523.8653789205</v>
      </c>
      <c r="R34" s="518">
        <f t="shared" si="10"/>
        <v>1564351.7223463373</v>
      </c>
      <c r="S34" s="518">
        <f t="shared" si="10"/>
        <v>1518746.3102620777</v>
      </c>
      <c r="T34" s="518">
        <f t="shared" si="10"/>
        <v>1509450.0964482175</v>
      </c>
      <c r="U34" s="518">
        <f t="shared" si="10"/>
        <v>1484692.8767850359</v>
      </c>
      <c r="V34" s="518">
        <f t="shared" si="10"/>
        <v>1335480.133687001</v>
      </c>
      <c r="W34" s="518">
        <f t="shared" si="10"/>
        <v>1203438.7631460675</v>
      </c>
      <c r="X34" s="518">
        <f t="shared" si="10"/>
        <v>1180426.1408549491</v>
      </c>
      <c r="Y34" s="518">
        <f t="shared" si="10"/>
        <v>1140253.1560115232</v>
      </c>
      <c r="Z34" s="518">
        <f t="shared" si="10"/>
        <v>1052468.1009757901</v>
      </c>
      <c r="AA34" s="518">
        <f t="shared" si="10"/>
        <v>993536.0994167981</v>
      </c>
      <c r="AB34" s="518">
        <f t="shared" si="10"/>
        <v>861345.97875310888</v>
      </c>
      <c r="AC34" s="562">
        <f>MAX(A34:AB34)</f>
        <v>1633523.8653789205</v>
      </c>
      <c r="AD34" s="36"/>
      <c r="AE34" s="36"/>
      <c r="AF34" s="36"/>
      <c r="AG34" s="36"/>
      <c r="AH34" s="36"/>
      <c r="AI34" s="36"/>
      <c r="AJ34" s="36"/>
      <c r="AK34" s="36"/>
    </row>
    <row r="35" spans="1:37" x14ac:dyDescent="0.35">
      <c r="A35" s="36"/>
      <c r="B35" s="36"/>
      <c r="C35" s="115"/>
      <c r="D35" s="115"/>
      <c r="E35" s="115"/>
      <c r="F35" s="115"/>
      <c r="G35" s="115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ht="18.75" thickBot="1" x14ac:dyDescent="0.4">
      <c r="A36" s="36"/>
      <c r="B36" s="36"/>
      <c r="C36" s="115"/>
      <c r="D36" s="115"/>
      <c r="E36" s="115"/>
      <c r="F36" s="115"/>
      <c r="G36" s="115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8" customFormat="1" ht="18.75" thickBot="1" x14ac:dyDescent="0.4">
      <c r="A37" s="160" t="s">
        <v>425</v>
      </c>
      <c r="B37" s="160"/>
      <c r="C37" s="711"/>
      <c r="D37" s="711"/>
      <c r="E37" s="706" t="s">
        <v>398</v>
      </c>
      <c r="F37" s="707" t="s">
        <v>399</v>
      </c>
      <c r="G37" s="707" t="s">
        <v>400</v>
      </c>
      <c r="H37" s="707" t="s">
        <v>401</v>
      </c>
      <c r="I37" s="707" t="s">
        <v>402</v>
      </c>
      <c r="J37" s="707" t="s">
        <v>403</v>
      </c>
      <c r="K37" s="707" t="s">
        <v>404</v>
      </c>
      <c r="L37" s="707" t="s">
        <v>405</v>
      </c>
      <c r="M37" s="707" t="s">
        <v>406</v>
      </c>
      <c r="N37" s="707" t="s">
        <v>407</v>
      </c>
      <c r="O37" s="707" t="s">
        <v>408</v>
      </c>
      <c r="P37" s="707" t="s">
        <v>409</v>
      </c>
      <c r="Q37" s="708" t="s">
        <v>170</v>
      </c>
      <c r="R37" s="716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</row>
    <row r="38" spans="1:37" x14ac:dyDescent="0.35">
      <c r="A38" s="36"/>
      <c r="B38" s="1085" t="str">
        <f>B30</f>
        <v>Bajío</v>
      </c>
      <c r="C38" s="1083" t="s">
        <v>180</v>
      </c>
      <c r="D38" s="505" t="s">
        <v>334</v>
      </c>
      <c r="E38" s="572">
        <f>$Q$38/12</f>
        <v>225185189.14403126</v>
      </c>
      <c r="F38" s="567">
        <f t="shared" ref="F38:P38" si="11">$Q$38/12</f>
        <v>225185189.14403126</v>
      </c>
      <c r="G38" s="567">
        <f t="shared" si="11"/>
        <v>225185189.14403126</v>
      </c>
      <c r="H38" s="567">
        <f t="shared" si="11"/>
        <v>225185189.14403126</v>
      </c>
      <c r="I38" s="567">
        <f t="shared" si="11"/>
        <v>225185189.14403126</v>
      </c>
      <c r="J38" s="567">
        <f t="shared" si="11"/>
        <v>225185189.14403126</v>
      </c>
      <c r="K38" s="567">
        <f t="shared" si="11"/>
        <v>225185189.14403126</v>
      </c>
      <c r="L38" s="567">
        <f t="shared" si="11"/>
        <v>225185189.14403126</v>
      </c>
      <c r="M38" s="567">
        <f t="shared" si="11"/>
        <v>225185189.14403126</v>
      </c>
      <c r="N38" s="567">
        <f t="shared" si="11"/>
        <v>225185189.14403126</v>
      </c>
      <c r="O38" s="567">
        <f t="shared" si="11"/>
        <v>225185189.14403126</v>
      </c>
      <c r="P38" s="567">
        <f t="shared" si="11"/>
        <v>225185189.14403126</v>
      </c>
      <c r="Q38" s="568">
        <v>2702222269.728375</v>
      </c>
      <c r="R38" s="187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x14ac:dyDescent="0.35">
      <c r="A39" s="36"/>
      <c r="B39" s="1086"/>
      <c r="C39" s="1084"/>
      <c r="D39" s="506" t="s">
        <v>336</v>
      </c>
      <c r="E39" s="196">
        <f>$Q$39/12</f>
        <v>113959092.21137577</v>
      </c>
      <c r="F39" s="188">
        <f t="shared" ref="F39:P39" si="12">$Q$39/12</f>
        <v>113959092.21137577</v>
      </c>
      <c r="G39" s="188">
        <f t="shared" si="12"/>
        <v>113959092.21137577</v>
      </c>
      <c r="H39" s="188">
        <f t="shared" si="12"/>
        <v>113959092.21137577</v>
      </c>
      <c r="I39" s="188">
        <f t="shared" si="12"/>
        <v>113959092.21137577</v>
      </c>
      <c r="J39" s="188">
        <f t="shared" si="12"/>
        <v>113959092.21137577</v>
      </c>
      <c r="K39" s="188">
        <f t="shared" si="12"/>
        <v>113959092.21137577</v>
      </c>
      <c r="L39" s="188">
        <f t="shared" si="12"/>
        <v>113959092.21137577</v>
      </c>
      <c r="M39" s="188">
        <f t="shared" si="12"/>
        <v>113959092.21137577</v>
      </c>
      <c r="N39" s="188">
        <f t="shared" si="12"/>
        <v>113959092.21137577</v>
      </c>
      <c r="O39" s="188">
        <f t="shared" si="12"/>
        <v>113959092.21137577</v>
      </c>
      <c r="P39" s="188">
        <f t="shared" si="12"/>
        <v>113959092.21137577</v>
      </c>
      <c r="Q39" s="569">
        <v>1367509106.5365093</v>
      </c>
      <c r="R39" s="187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x14ac:dyDescent="0.35">
      <c r="A40" s="36"/>
      <c r="B40" s="1086"/>
      <c r="C40" s="1084"/>
      <c r="D40" s="506" t="s">
        <v>339</v>
      </c>
      <c r="E40" s="196">
        <f>$Q$40/12</f>
        <v>153481069.59195995</v>
      </c>
      <c r="F40" s="188">
        <f t="shared" ref="F40:P40" si="13">$Q$40/12</f>
        <v>153481069.59195995</v>
      </c>
      <c r="G40" s="188">
        <f t="shared" si="13"/>
        <v>153481069.59195995</v>
      </c>
      <c r="H40" s="188">
        <f t="shared" si="13"/>
        <v>153481069.59195995</v>
      </c>
      <c r="I40" s="188">
        <f t="shared" si="13"/>
        <v>153481069.59195995</v>
      </c>
      <c r="J40" s="188">
        <f t="shared" si="13"/>
        <v>153481069.59195995</v>
      </c>
      <c r="K40" s="188">
        <f t="shared" si="13"/>
        <v>153481069.59195995</v>
      </c>
      <c r="L40" s="188">
        <f t="shared" si="13"/>
        <v>153481069.59195995</v>
      </c>
      <c r="M40" s="188">
        <f t="shared" si="13"/>
        <v>153481069.59195995</v>
      </c>
      <c r="N40" s="188">
        <f t="shared" si="13"/>
        <v>153481069.59195995</v>
      </c>
      <c r="O40" s="188">
        <f t="shared" si="13"/>
        <v>153481069.59195995</v>
      </c>
      <c r="P40" s="188">
        <f t="shared" si="13"/>
        <v>153481069.59195995</v>
      </c>
      <c r="Q40" s="569">
        <v>1841772835.1035194</v>
      </c>
      <c r="R40" s="187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x14ac:dyDescent="0.35">
      <c r="A41" s="36"/>
      <c r="B41" s="1086"/>
      <c r="C41" s="1084"/>
      <c r="D41" s="506" t="s">
        <v>341</v>
      </c>
      <c r="E41" s="196">
        <f>$Q$41/12</f>
        <v>149205023.3206048</v>
      </c>
      <c r="F41" s="188">
        <f t="shared" ref="F41:P41" si="14">$Q$41/12</f>
        <v>149205023.3206048</v>
      </c>
      <c r="G41" s="188">
        <f t="shared" si="14"/>
        <v>149205023.3206048</v>
      </c>
      <c r="H41" s="188">
        <f t="shared" si="14"/>
        <v>149205023.3206048</v>
      </c>
      <c r="I41" s="188">
        <f t="shared" si="14"/>
        <v>149205023.3206048</v>
      </c>
      <c r="J41" s="188">
        <f t="shared" si="14"/>
        <v>149205023.3206048</v>
      </c>
      <c r="K41" s="188">
        <f t="shared" si="14"/>
        <v>149205023.3206048</v>
      </c>
      <c r="L41" s="188">
        <f t="shared" si="14"/>
        <v>149205023.3206048</v>
      </c>
      <c r="M41" s="188">
        <f t="shared" si="14"/>
        <v>149205023.3206048</v>
      </c>
      <c r="N41" s="188">
        <f t="shared" si="14"/>
        <v>149205023.3206048</v>
      </c>
      <c r="O41" s="188">
        <f t="shared" si="14"/>
        <v>149205023.3206048</v>
      </c>
      <c r="P41" s="188">
        <f t="shared" si="14"/>
        <v>149205023.3206048</v>
      </c>
      <c r="Q41" s="569">
        <v>1790460279.8472576</v>
      </c>
      <c r="R41" s="187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8.75" thickBot="1" x14ac:dyDescent="0.4">
      <c r="A42" s="36"/>
      <c r="B42" s="1087"/>
      <c r="C42" s="553" t="s">
        <v>179</v>
      </c>
      <c r="D42" s="507" t="s">
        <v>342</v>
      </c>
      <c r="E42" s="573">
        <f>$Q$42/12</f>
        <v>878586501.43364382</v>
      </c>
      <c r="F42" s="570">
        <f t="shared" ref="F42:P42" si="15">$Q$42/12</f>
        <v>878586501.43364382</v>
      </c>
      <c r="G42" s="570">
        <f t="shared" si="15"/>
        <v>878586501.43364382</v>
      </c>
      <c r="H42" s="570">
        <f t="shared" si="15"/>
        <v>878586501.43364382</v>
      </c>
      <c r="I42" s="570">
        <f t="shared" si="15"/>
        <v>878586501.43364382</v>
      </c>
      <c r="J42" s="570">
        <f t="shared" si="15"/>
        <v>878586501.43364382</v>
      </c>
      <c r="K42" s="570">
        <f t="shared" si="15"/>
        <v>878586501.43364382</v>
      </c>
      <c r="L42" s="570">
        <f t="shared" si="15"/>
        <v>878586501.43364382</v>
      </c>
      <c r="M42" s="570">
        <f t="shared" si="15"/>
        <v>878586501.43364382</v>
      </c>
      <c r="N42" s="570">
        <f t="shared" si="15"/>
        <v>878586501.43364382</v>
      </c>
      <c r="O42" s="570">
        <f t="shared" si="15"/>
        <v>878586501.43364382</v>
      </c>
      <c r="P42" s="570">
        <f t="shared" si="15"/>
        <v>878586501.43364382</v>
      </c>
      <c r="Q42" s="571">
        <v>10543038017.203726</v>
      </c>
      <c r="R42" s="187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189"/>
      <c r="AE42" s="36"/>
      <c r="AF42" s="36"/>
      <c r="AG42" s="36"/>
      <c r="AH42" s="36"/>
      <c r="AI42" s="36"/>
      <c r="AJ42" s="36"/>
      <c r="AK42" s="36"/>
    </row>
    <row r="43" spans="1:37" x14ac:dyDescent="0.35">
      <c r="A43" s="36"/>
      <c r="B43" s="36"/>
      <c r="C43" s="115"/>
      <c r="D43" s="115"/>
      <c r="E43" s="115"/>
      <c r="F43" s="115"/>
      <c r="G43" s="115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ht="18.75" thickBot="1" x14ac:dyDescent="0.4">
      <c r="A44" s="36"/>
      <c r="B44" s="36"/>
      <c r="C44" s="115"/>
      <c r="D44" s="115"/>
      <c r="E44" s="115"/>
      <c r="F44" s="115"/>
      <c r="G44" s="115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s="8" customFormat="1" ht="18.75" thickBot="1" x14ac:dyDescent="0.4">
      <c r="A45" s="160" t="s">
        <v>426</v>
      </c>
      <c r="B45" s="160"/>
      <c r="C45" s="711"/>
      <c r="D45" s="711"/>
      <c r="E45" s="706" t="s">
        <v>398</v>
      </c>
      <c r="F45" s="707" t="s">
        <v>399</v>
      </c>
      <c r="G45" s="707" t="s">
        <v>400</v>
      </c>
      <c r="H45" s="707" t="s">
        <v>401</v>
      </c>
      <c r="I45" s="707" t="s">
        <v>402</v>
      </c>
      <c r="J45" s="707" t="s">
        <v>403</v>
      </c>
      <c r="K45" s="707" t="s">
        <v>404</v>
      </c>
      <c r="L45" s="707" t="s">
        <v>405</v>
      </c>
      <c r="M45" s="707" t="s">
        <v>406</v>
      </c>
      <c r="N45" s="707" t="s">
        <v>407</v>
      </c>
      <c r="O45" s="707" t="s">
        <v>408</v>
      </c>
      <c r="P45" s="707" t="s">
        <v>409</v>
      </c>
      <c r="Q45" s="708" t="s">
        <v>170</v>
      </c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</row>
    <row r="46" spans="1:37" x14ac:dyDescent="0.35">
      <c r="A46" s="36"/>
      <c r="B46" s="1085" t="str">
        <f>B38</f>
        <v>Bajío</v>
      </c>
      <c r="C46" s="1083" t="s">
        <v>180</v>
      </c>
      <c r="D46" s="505" t="s">
        <v>334</v>
      </c>
      <c r="E46" s="579">
        <v>0</v>
      </c>
      <c r="F46" s="574">
        <v>0</v>
      </c>
      <c r="G46" s="574">
        <v>0</v>
      </c>
      <c r="H46" s="574">
        <v>0</v>
      </c>
      <c r="I46" s="574">
        <v>0</v>
      </c>
      <c r="J46" s="574">
        <v>0</v>
      </c>
      <c r="K46" s="574">
        <v>0</v>
      </c>
      <c r="L46" s="574">
        <v>0</v>
      </c>
      <c r="M46" s="574">
        <v>0</v>
      </c>
      <c r="N46" s="574">
        <v>0</v>
      </c>
      <c r="O46" s="574">
        <v>0</v>
      </c>
      <c r="P46" s="574">
        <v>0</v>
      </c>
      <c r="Q46" s="575">
        <v>0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x14ac:dyDescent="0.35">
      <c r="A47" s="36"/>
      <c r="B47" s="1086"/>
      <c r="C47" s="1084"/>
      <c r="D47" s="506" t="s">
        <v>336</v>
      </c>
      <c r="E47" s="198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576">
        <v>0</v>
      </c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x14ac:dyDescent="0.35">
      <c r="A48" s="36"/>
      <c r="B48" s="1086"/>
      <c r="C48" s="1084"/>
      <c r="D48" s="506" t="s">
        <v>339</v>
      </c>
      <c r="E48" s="198">
        <v>0</v>
      </c>
      <c r="F48" s="179">
        <v>0</v>
      </c>
      <c r="G48" s="179">
        <v>0</v>
      </c>
      <c r="H48" s="179">
        <v>0</v>
      </c>
      <c r="I48" s="179">
        <v>0</v>
      </c>
      <c r="J48" s="179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576">
        <v>0</v>
      </c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x14ac:dyDescent="0.35">
      <c r="A49" s="36"/>
      <c r="B49" s="1086"/>
      <c r="C49" s="1084"/>
      <c r="D49" s="506" t="s">
        <v>341</v>
      </c>
      <c r="E49" s="195">
        <f>$Q$49/12</f>
        <v>387156.63669399964</v>
      </c>
      <c r="F49" s="170">
        <f t="shared" ref="F49:P49" si="16">$Q$49/12</f>
        <v>387156.63669399964</v>
      </c>
      <c r="G49" s="170">
        <f t="shared" si="16"/>
        <v>387156.63669399964</v>
      </c>
      <c r="H49" s="170">
        <f t="shared" si="16"/>
        <v>387156.63669399964</v>
      </c>
      <c r="I49" s="170">
        <f t="shared" si="16"/>
        <v>387156.63669399964</v>
      </c>
      <c r="J49" s="170">
        <f t="shared" si="16"/>
        <v>387156.63669399964</v>
      </c>
      <c r="K49" s="170">
        <f t="shared" si="16"/>
        <v>387156.63669399964</v>
      </c>
      <c r="L49" s="170">
        <f t="shared" si="16"/>
        <v>387156.63669399964</v>
      </c>
      <c r="M49" s="170">
        <f t="shared" si="16"/>
        <v>387156.63669399964</v>
      </c>
      <c r="N49" s="170">
        <f t="shared" si="16"/>
        <v>387156.63669399964</v>
      </c>
      <c r="O49" s="170">
        <f t="shared" si="16"/>
        <v>387156.63669399964</v>
      </c>
      <c r="P49" s="170">
        <f t="shared" si="16"/>
        <v>387156.63669399964</v>
      </c>
      <c r="Q49" s="577">
        <v>4645879.6403279956</v>
      </c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8.75" thickBot="1" x14ac:dyDescent="0.4">
      <c r="A50" s="36"/>
      <c r="B50" s="1087"/>
      <c r="C50" s="553" t="s">
        <v>179</v>
      </c>
      <c r="D50" s="507" t="s">
        <v>342</v>
      </c>
      <c r="E50" s="560">
        <f>$Q$50/12</f>
        <v>2279752.9692341369</v>
      </c>
      <c r="F50" s="518">
        <f t="shared" ref="F50:P50" si="17">$Q$50/12</f>
        <v>2279752.9692341369</v>
      </c>
      <c r="G50" s="518">
        <f t="shared" si="17"/>
        <v>2279752.9692341369</v>
      </c>
      <c r="H50" s="518">
        <f t="shared" si="17"/>
        <v>2279752.9692341369</v>
      </c>
      <c r="I50" s="518">
        <f t="shared" si="17"/>
        <v>2279752.9692341369</v>
      </c>
      <c r="J50" s="518">
        <f t="shared" si="17"/>
        <v>2279752.9692341369</v>
      </c>
      <c r="K50" s="518">
        <f t="shared" si="17"/>
        <v>2279752.9692341369</v>
      </c>
      <c r="L50" s="518">
        <f t="shared" si="17"/>
        <v>2279752.9692341369</v>
      </c>
      <c r="M50" s="518">
        <f t="shared" si="17"/>
        <v>2279752.9692341369</v>
      </c>
      <c r="N50" s="518">
        <f t="shared" si="17"/>
        <v>2279752.9692341369</v>
      </c>
      <c r="O50" s="518">
        <f t="shared" si="17"/>
        <v>2279752.9692341369</v>
      </c>
      <c r="P50" s="518">
        <f t="shared" si="17"/>
        <v>2279752.9692341369</v>
      </c>
      <c r="Q50" s="578">
        <v>27357035.630809642</v>
      </c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x14ac:dyDescent="0.35"/>
    <row r="52" spans="1:37" ht="21.75" x14ac:dyDescent="0.35">
      <c r="A52" s="17" t="s">
        <v>600</v>
      </c>
      <c r="B52" s="73"/>
      <c r="C52" s="73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24"/>
      <c r="V52" s="184"/>
      <c r="W52" s="185"/>
      <c r="X52" s="185"/>
      <c r="Y52" s="185"/>
      <c r="Z52" s="185"/>
      <c r="AA52" s="185"/>
      <c r="AB52" s="186"/>
      <c r="AC52" s="186"/>
      <c r="AD52" s="186"/>
      <c r="AE52" s="186"/>
      <c r="AF52" s="186"/>
      <c r="AG52" s="186"/>
      <c r="AH52" s="53"/>
      <c r="AI52" s="53"/>
      <c r="AJ52" s="53"/>
      <c r="AK52" s="53"/>
    </row>
    <row r="53" spans="1:37" x14ac:dyDescent="0.35"/>
    <row r="54" spans="1:37" x14ac:dyDescent="0.35">
      <c r="B54" s="1047"/>
      <c r="C54" s="1047"/>
      <c r="D54" s="180"/>
      <c r="E54" s="180"/>
      <c r="F54" s="180"/>
      <c r="G54" s="180"/>
    </row>
    <row r="55" spans="1:37" ht="18.75" thickBot="1" x14ac:dyDescent="0.4"/>
    <row r="56" spans="1:37" ht="13.9" customHeight="1" x14ac:dyDescent="0.35">
      <c r="B56" s="1077" t="s">
        <v>346</v>
      </c>
      <c r="C56" s="205" t="s">
        <v>334</v>
      </c>
    </row>
    <row r="57" spans="1:37" ht="51.6" customHeight="1" x14ac:dyDescent="0.35">
      <c r="B57" s="1078"/>
      <c r="C57" s="206" t="s">
        <v>363</v>
      </c>
    </row>
    <row r="58" spans="1:37" ht="18.75" thickBot="1" x14ac:dyDescent="0.4">
      <c r="B58" s="1081"/>
      <c r="C58" s="540" t="s">
        <v>338</v>
      </c>
    </row>
    <row r="59" spans="1:37" ht="18.75" thickBot="1" x14ac:dyDescent="0.4">
      <c r="B59" s="543"/>
      <c r="C59" s="544" t="s">
        <v>344</v>
      </c>
    </row>
    <row r="60" spans="1:37" ht="18.75" thickBot="1" x14ac:dyDescent="0.4">
      <c r="B60" s="432" t="str">
        <f>B46</f>
        <v>Bajío</v>
      </c>
      <c r="C60" s="580">
        <f>(C62+C63+C64+C65+C66)*1/(C67*730)*(1-C68)</f>
        <v>0.8606003311700815</v>
      </c>
    </row>
    <row r="61" spans="1:37" ht="18.75" thickBot="1" x14ac:dyDescent="0.4">
      <c r="C61" s="3"/>
    </row>
    <row r="62" spans="1:37" x14ac:dyDescent="0.35">
      <c r="A62" s="54"/>
      <c r="B62" s="241" t="s">
        <v>516</v>
      </c>
      <c r="C62" s="581">
        <f>(E7/SUM(AC30:AC33)/12)</f>
        <v>248.91475702959079</v>
      </c>
    </row>
    <row r="63" spans="1:37" x14ac:dyDescent="0.35">
      <c r="A63" s="54"/>
      <c r="B63" s="245" t="s">
        <v>517</v>
      </c>
      <c r="C63" s="582">
        <v>0</v>
      </c>
      <c r="D63" s="181"/>
    </row>
    <row r="64" spans="1:37" x14ac:dyDescent="0.35">
      <c r="A64" s="54"/>
      <c r="B64" s="245" t="s">
        <v>518</v>
      </c>
      <c r="C64" s="583">
        <f>(E8/SUM(AC30:AC34)/12)</f>
        <v>102.79283507985862</v>
      </c>
    </row>
    <row r="65" spans="1:5" x14ac:dyDescent="0.35">
      <c r="A65" s="54"/>
      <c r="B65" s="245" t="s">
        <v>519</v>
      </c>
      <c r="C65" s="582">
        <v>0</v>
      </c>
    </row>
    <row r="66" spans="1:5" x14ac:dyDescent="0.35">
      <c r="A66" s="54"/>
      <c r="B66" s="245" t="s">
        <v>520</v>
      </c>
      <c r="C66" s="582">
        <v>0</v>
      </c>
    </row>
    <row r="67" spans="1:5" x14ac:dyDescent="0.35">
      <c r="A67" s="54"/>
      <c r="B67" s="245" t="s">
        <v>411</v>
      </c>
      <c r="C67" s="583">
        <f>Q38/8760/AC30</f>
        <v>0.55983155550578323</v>
      </c>
    </row>
    <row r="68" spans="1:5" ht="18.75" thickBot="1" x14ac:dyDescent="0.4">
      <c r="A68" s="54"/>
      <c r="B68" s="247" t="s">
        <v>412</v>
      </c>
      <c r="C68" s="584">
        <v>0</v>
      </c>
      <c r="E68" s="190"/>
    </row>
    <row r="69" spans="1:5" x14ac:dyDescent="0.35"/>
    <row r="70" spans="1:5" ht="18.75" thickBot="1" x14ac:dyDescent="0.4"/>
    <row r="71" spans="1:5" ht="13.9" customHeight="1" x14ac:dyDescent="0.35">
      <c r="B71" s="1077" t="s">
        <v>346</v>
      </c>
      <c r="C71" s="205" t="s">
        <v>336</v>
      </c>
    </row>
    <row r="72" spans="1:5" ht="48" customHeight="1" x14ac:dyDescent="0.35">
      <c r="B72" s="1078"/>
      <c r="C72" s="206" t="s">
        <v>337</v>
      </c>
    </row>
    <row r="73" spans="1:5" ht="18.75" thickBot="1" x14ac:dyDescent="0.4">
      <c r="B73" s="1081"/>
      <c r="C73" s="540" t="s">
        <v>338</v>
      </c>
    </row>
    <row r="74" spans="1:5" ht="18.75" thickBot="1" x14ac:dyDescent="0.4">
      <c r="B74" s="543"/>
      <c r="C74" s="544" t="s">
        <v>344</v>
      </c>
    </row>
    <row r="75" spans="1:5" ht="18.75" thickBot="1" x14ac:dyDescent="0.4">
      <c r="B75" s="432" t="str">
        <f>B60</f>
        <v>Bajío</v>
      </c>
      <c r="C75" s="580">
        <f>(C77+C78+C79+C80+C81)*1/(C82*730)*(1-C83)</f>
        <v>0.73750612973836216</v>
      </c>
    </row>
    <row r="76" spans="1:5" ht="18.75" thickBot="1" x14ac:dyDescent="0.4">
      <c r="C76" s="3"/>
    </row>
    <row r="77" spans="1:5" x14ac:dyDescent="0.35">
      <c r="B77" s="241" t="s">
        <v>516</v>
      </c>
      <c r="C77" s="581">
        <f>(E7/SUM(AC30:AC33)/12)</f>
        <v>248.91475702959079</v>
      </c>
    </row>
    <row r="78" spans="1:5" x14ac:dyDescent="0.35">
      <c r="B78" s="245" t="s">
        <v>517</v>
      </c>
      <c r="C78" s="582">
        <v>0</v>
      </c>
    </row>
    <row r="79" spans="1:5" x14ac:dyDescent="0.35">
      <c r="B79" s="245" t="s">
        <v>518</v>
      </c>
      <c r="C79" s="583">
        <f>(E8/SUM(AC30:AC34)/12)</f>
        <v>102.79283507985862</v>
      </c>
    </row>
    <row r="80" spans="1:5" x14ac:dyDescent="0.35">
      <c r="B80" s="245" t="s">
        <v>519</v>
      </c>
      <c r="C80" s="582">
        <v>0</v>
      </c>
    </row>
    <row r="81" spans="2:5" x14ac:dyDescent="0.35">
      <c r="B81" s="245" t="s">
        <v>520</v>
      </c>
      <c r="C81" s="582">
        <v>0</v>
      </c>
    </row>
    <row r="82" spans="2:5" x14ac:dyDescent="0.35">
      <c r="B82" s="245" t="s">
        <v>417</v>
      </c>
      <c r="C82" s="582">
        <f>Q39/8760/AC31</f>
        <v>0.65327080364560397</v>
      </c>
    </row>
    <row r="83" spans="2:5" ht="18.75" thickBot="1" x14ac:dyDescent="0.4">
      <c r="B83" s="247" t="s">
        <v>416</v>
      </c>
      <c r="C83" s="584">
        <v>0</v>
      </c>
      <c r="E83" s="11"/>
    </row>
    <row r="84" spans="2:5" x14ac:dyDescent="0.35"/>
    <row r="85" spans="2:5" ht="18.75" thickBot="1" x14ac:dyDescent="0.4"/>
    <row r="86" spans="2:5" ht="13.9" customHeight="1" x14ac:dyDescent="0.35">
      <c r="B86" s="1077" t="s">
        <v>346</v>
      </c>
      <c r="C86" s="205" t="s">
        <v>339</v>
      </c>
    </row>
    <row r="87" spans="2:5" ht="66.599999999999994" customHeight="1" x14ac:dyDescent="0.35">
      <c r="B87" s="1078"/>
      <c r="C87" s="206" t="s">
        <v>364</v>
      </c>
    </row>
    <row r="88" spans="2:5" ht="18.75" thickBot="1" x14ac:dyDescent="0.4">
      <c r="B88" s="1081"/>
      <c r="C88" s="540" t="s">
        <v>338</v>
      </c>
    </row>
    <row r="89" spans="2:5" ht="18.75" thickBot="1" x14ac:dyDescent="0.4">
      <c r="B89" s="543"/>
      <c r="C89" s="544" t="s">
        <v>344</v>
      </c>
    </row>
    <row r="90" spans="2:5" ht="18.75" thickBot="1" x14ac:dyDescent="0.4">
      <c r="B90" s="432" t="str">
        <f>B75</f>
        <v>Bajío</v>
      </c>
      <c r="C90" s="585">
        <f>(C92+C93+C94+C95+C96)*1/(C97*730)*(1-C98)</f>
        <v>0.7014119628088934</v>
      </c>
    </row>
    <row r="91" spans="2:5" ht="18.75" thickBot="1" x14ac:dyDescent="0.4"/>
    <row r="92" spans="2:5" x14ac:dyDescent="0.35">
      <c r="B92" s="241" t="s">
        <v>516</v>
      </c>
      <c r="C92" s="581">
        <f>(E7/SUM(AC30:AC33)/12)</f>
        <v>248.91475702959079</v>
      </c>
    </row>
    <row r="93" spans="2:5" x14ac:dyDescent="0.35">
      <c r="B93" s="245" t="s">
        <v>517</v>
      </c>
      <c r="C93" s="582">
        <v>0</v>
      </c>
    </row>
    <row r="94" spans="2:5" x14ac:dyDescent="0.35">
      <c r="B94" s="245" t="s">
        <v>518</v>
      </c>
      <c r="C94" s="583">
        <f>(E8/SUM(AC30:AC34)/12)</f>
        <v>102.79283507985862</v>
      </c>
    </row>
    <row r="95" spans="2:5" x14ac:dyDescent="0.35">
      <c r="B95" s="245" t="s">
        <v>519</v>
      </c>
      <c r="C95" s="582">
        <v>0</v>
      </c>
    </row>
    <row r="96" spans="2:5" x14ac:dyDescent="0.35">
      <c r="B96" s="245" t="s">
        <v>520</v>
      </c>
      <c r="C96" s="582">
        <v>0</v>
      </c>
    </row>
    <row r="97" spans="2:6" x14ac:dyDescent="0.35">
      <c r="B97" s="245" t="s">
        <v>419</v>
      </c>
      <c r="C97" s="582">
        <f>Q40/8760/AC32</f>
        <v>0.68688766033921744</v>
      </c>
    </row>
    <row r="98" spans="2:6" ht="18.75" thickBot="1" x14ac:dyDescent="0.4">
      <c r="B98" s="247" t="s">
        <v>420</v>
      </c>
      <c r="C98" s="584">
        <v>0</v>
      </c>
      <c r="E98" s="11"/>
    </row>
    <row r="99" spans="2:6" x14ac:dyDescent="0.35">
      <c r="F99" s="183"/>
    </row>
    <row r="100" spans="2:6" ht="18.75" thickBot="1" x14ac:dyDescent="0.4">
      <c r="F100" s="183"/>
    </row>
    <row r="101" spans="2:6" ht="13.9" customHeight="1" x14ac:dyDescent="0.35">
      <c r="B101" s="1077" t="s">
        <v>346</v>
      </c>
      <c r="C101" s="205" t="s">
        <v>341</v>
      </c>
    </row>
    <row r="102" spans="2:6" ht="49.15" customHeight="1" x14ac:dyDescent="0.35">
      <c r="B102" s="1078"/>
      <c r="C102" s="206" t="s">
        <v>365</v>
      </c>
    </row>
    <row r="103" spans="2:6" x14ac:dyDescent="0.35">
      <c r="B103" s="1078"/>
      <c r="C103" s="207" t="s">
        <v>362</v>
      </c>
    </row>
    <row r="104" spans="2:6" ht="18.75" thickBot="1" x14ac:dyDescent="0.4">
      <c r="B104" s="551"/>
      <c r="C104" s="552" t="s">
        <v>345</v>
      </c>
    </row>
    <row r="105" spans="2:6" ht="18.75" thickBot="1" x14ac:dyDescent="0.4">
      <c r="B105" s="432" t="str">
        <f>B90</f>
        <v>Bajío</v>
      </c>
      <c r="C105" s="585">
        <f>(C107+C108+C109+C110+C111)*C112</f>
        <v>277.89750734859552</v>
      </c>
    </row>
    <row r="106" spans="2:6" ht="18.75" thickBot="1" x14ac:dyDescent="0.4"/>
    <row r="107" spans="2:6" x14ac:dyDescent="0.35">
      <c r="B107" s="241" t="s">
        <v>516</v>
      </c>
      <c r="C107" s="581">
        <f>(E7/SUM(AC30:AC33)/12)</f>
        <v>248.91475702959079</v>
      </c>
    </row>
    <row r="108" spans="2:6" x14ac:dyDescent="0.35">
      <c r="B108" s="245" t="s">
        <v>517</v>
      </c>
      <c r="C108" s="582">
        <v>0</v>
      </c>
    </row>
    <row r="109" spans="2:6" x14ac:dyDescent="0.35">
      <c r="B109" s="245" t="s">
        <v>518</v>
      </c>
      <c r="C109" s="583">
        <f>(E8/SUM(AC30:AC34)/12)</f>
        <v>102.79283507985862</v>
      </c>
    </row>
    <row r="110" spans="2:6" x14ac:dyDescent="0.35">
      <c r="B110" s="245" t="s">
        <v>519</v>
      </c>
      <c r="C110" s="582">
        <v>0</v>
      </c>
    </row>
    <row r="111" spans="2:6" x14ac:dyDescent="0.35">
      <c r="B111" s="245" t="s">
        <v>520</v>
      </c>
      <c r="C111" s="582">
        <v>0</v>
      </c>
    </row>
    <row r="112" spans="2:6" ht="18.75" thickBot="1" x14ac:dyDescent="0.4">
      <c r="B112" s="586" t="s">
        <v>421</v>
      </c>
      <c r="C112" s="584">
        <f>12*AC33/Q49</f>
        <v>0.7901379258884903</v>
      </c>
    </row>
    <row r="113" spans="2:3" x14ac:dyDescent="0.35"/>
    <row r="114" spans="2:3" ht="18.75" thickBot="1" x14ac:dyDescent="0.4"/>
    <row r="115" spans="2:3" ht="13.9" customHeight="1" x14ac:dyDescent="0.35">
      <c r="B115" s="1077" t="s">
        <v>346</v>
      </c>
      <c r="C115" s="205" t="s">
        <v>342</v>
      </c>
    </row>
    <row r="116" spans="2:3" ht="51.6" customHeight="1" x14ac:dyDescent="0.35">
      <c r="B116" s="1078"/>
      <c r="C116" s="206" t="s">
        <v>418</v>
      </c>
    </row>
    <row r="117" spans="2:3" x14ac:dyDescent="0.35">
      <c r="B117" s="1078"/>
      <c r="C117" s="207"/>
    </row>
    <row r="118" spans="2:3" ht="18.75" thickBot="1" x14ac:dyDescent="0.4">
      <c r="B118" s="551"/>
      <c r="C118" s="552" t="s">
        <v>345</v>
      </c>
    </row>
    <row r="119" spans="2:3" ht="18.75" thickBot="1" x14ac:dyDescent="0.4">
      <c r="B119" s="432" t="str">
        <f>B105</f>
        <v>Bajío</v>
      </c>
      <c r="C119" s="545">
        <f>(C121+C122+C123)*C124</f>
        <v>73.654712400404492</v>
      </c>
    </row>
    <row r="120" spans="2:3" ht="18.75" thickBot="1" x14ac:dyDescent="0.4"/>
    <row r="121" spans="2:3" x14ac:dyDescent="0.35">
      <c r="B121" s="241" t="s">
        <v>518</v>
      </c>
      <c r="C121" s="581">
        <f>(E8/SUM(AC30:AC34)/12)</f>
        <v>102.79283507985862</v>
      </c>
    </row>
    <row r="122" spans="2:3" x14ac:dyDescent="0.35">
      <c r="B122" s="245" t="s">
        <v>519</v>
      </c>
      <c r="C122" s="582">
        <v>0</v>
      </c>
    </row>
    <row r="123" spans="2:3" x14ac:dyDescent="0.35">
      <c r="B123" s="245" t="s">
        <v>520</v>
      </c>
      <c r="C123" s="582">
        <v>0</v>
      </c>
    </row>
    <row r="124" spans="2:3" ht="18.75" thickBot="1" x14ac:dyDescent="0.4">
      <c r="B124" s="586" t="s">
        <v>422</v>
      </c>
      <c r="C124" s="584">
        <f>12*AC34/Q50</f>
        <v>0.71653547003721574</v>
      </c>
    </row>
    <row r="125" spans="2:3" x14ac:dyDescent="0.35"/>
    <row r="126" spans="2:3" x14ac:dyDescent="0.35"/>
    <row r="127" spans="2:3" x14ac:dyDescent="0.35"/>
    <row r="128" spans="2:3" x14ac:dyDescent="0.35"/>
  </sheetData>
  <customSheetViews>
    <customSheetView guid="{1EB9453C-0363-4D90-8555-9240052C0B12}" scale="40" showGridLines="0">
      <selection activeCell="Y69" sqref="Y69"/>
      <pageMargins left="0.7" right="0.7" top="0.75" bottom="0.75" header="0.3" footer="0.3"/>
    </customSheetView>
    <customSheetView guid="{9BE0F493-361D-434E-B2A3-57925E56343F}" scale="40" showGridLines="0">
      <selection activeCell="Y69" sqref="Y69"/>
      <pageMargins left="0.7" right="0.7" top="0.75" bottom="0.75" header="0.3" footer="0.3"/>
    </customSheetView>
  </customSheetViews>
  <mergeCells count="23">
    <mergeCell ref="B7:B9"/>
    <mergeCell ref="C7:D7"/>
    <mergeCell ref="C8:D8"/>
    <mergeCell ref="C9:D9"/>
    <mergeCell ref="B101:B103"/>
    <mergeCell ref="B21:B26"/>
    <mergeCell ref="B38:B42"/>
    <mergeCell ref="C38:C41"/>
    <mergeCell ref="C46:C49"/>
    <mergeCell ref="B46:B50"/>
    <mergeCell ref="C30:C33"/>
    <mergeCell ref="B30:B34"/>
    <mergeCell ref="C13:C16"/>
    <mergeCell ref="B115:B117"/>
    <mergeCell ref="R13:R16"/>
    <mergeCell ref="S13:S16"/>
    <mergeCell ref="T13:T16"/>
    <mergeCell ref="B54:C54"/>
    <mergeCell ref="B56:B58"/>
    <mergeCell ref="B71:B73"/>
    <mergeCell ref="B86:B88"/>
    <mergeCell ref="C21:C25"/>
    <mergeCell ref="B13:B17"/>
  </mergeCells>
  <dataValidations count="1">
    <dataValidation type="list" allowBlank="1" showInputMessage="1" showErrorMessage="1" sqref="AD21" xr:uid="{00000000-0002-0000-1400-000000000000}">
      <formula1>$AE$21:$AE$22</formula1>
    </dataValidation>
  </dataValidations>
  <hyperlinks>
    <hyperlink ref="C2" location="Contenido!A1" display="regresar" xr:uid="{00000000-0004-0000-1400-000000000000}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3"/>
  </sheetPr>
  <dimension ref="A1:AN128"/>
  <sheetViews>
    <sheetView showGridLines="0" zoomScale="70" zoomScaleNormal="70" workbookViewId="0">
      <pane ySplit="2" topLeftCell="A3" activePane="bottomLeft" state="frozen"/>
      <selection activeCell="G7" sqref="G7"/>
      <selection pane="bottomLeft" activeCell="C2" sqref="C2"/>
    </sheetView>
  </sheetViews>
  <sheetFormatPr baseColWidth="10" defaultColWidth="0" defaultRowHeight="18" zeroHeight="1" x14ac:dyDescent="0.35"/>
  <cols>
    <col min="1" max="1" width="11.5703125" style="9" customWidth="1"/>
    <col min="2" max="2" width="18.7109375" style="9" customWidth="1"/>
    <col min="3" max="3" width="20" style="9" customWidth="1"/>
    <col min="4" max="4" width="13.5703125" style="9" customWidth="1"/>
    <col min="5" max="12" width="14.140625" style="9" bestFit="1" customWidth="1"/>
    <col min="13" max="13" width="15.7109375" style="9" bestFit="1" customWidth="1"/>
    <col min="14" max="14" width="14.140625" style="9" bestFit="1" customWidth="1"/>
    <col min="15" max="15" width="15.28515625" style="9" bestFit="1" customWidth="1"/>
    <col min="16" max="16" width="14.42578125" style="9" bestFit="1" customWidth="1"/>
    <col min="17" max="17" width="15.28515625" style="9" bestFit="1" customWidth="1"/>
    <col min="18" max="18" width="10.85546875" style="9" bestFit="1" customWidth="1"/>
    <col min="19" max="19" width="10.5703125" style="9" bestFit="1" customWidth="1"/>
    <col min="20" max="20" width="10.85546875" style="9" bestFit="1" customWidth="1"/>
    <col min="21" max="21" width="11.140625" style="9" bestFit="1" customWidth="1"/>
    <col min="22" max="22" width="11.28515625" style="9" bestFit="1" customWidth="1"/>
    <col min="23" max="23" width="10.5703125" style="9" bestFit="1" customWidth="1"/>
    <col min="24" max="24" width="10.85546875" style="9" bestFit="1" customWidth="1"/>
    <col min="25" max="25" width="11.28515625" style="9" bestFit="1" customWidth="1"/>
    <col min="26" max="26" width="10.5703125" style="9" bestFit="1" customWidth="1"/>
    <col min="27" max="27" width="10.85546875" style="9" bestFit="1" customWidth="1"/>
    <col min="28" max="28" width="10.7109375" style="9" bestFit="1" customWidth="1"/>
    <col min="29" max="29" width="13.42578125" style="9" bestFit="1" customWidth="1"/>
    <col min="30" max="32" width="11.5703125" style="9" customWidth="1"/>
    <col min="33" max="40" width="0" style="9" hidden="1" customWidth="1"/>
    <col min="41" max="16384" width="11.5703125" style="9" hidden="1"/>
  </cols>
  <sheetData>
    <row r="1" spans="1:40" ht="21.75" x14ac:dyDescent="0.35">
      <c r="A1" s="17" t="s">
        <v>611</v>
      </c>
      <c r="B1" s="73"/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24"/>
      <c r="V1" s="184"/>
      <c r="W1" s="185"/>
      <c r="X1" s="185"/>
      <c r="Y1" s="185"/>
      <c r="Z1" s="185"/>
      <c r="AA1" s="185"/>
      <c r="AB1" s="186"/>
      <c r="AC1" s="186"/>
      <c r="AD1" s="186"/>
      <c r="AE1" s="186"/>
      <c r="AF1" s="186"/>
      <c r="AG1" s="186"/>
      <c r="AH1" s="53"/>
      <c r="AI1" s="53"/>
      <c r="AJ1" s="53"/>
      <c r="AK1" s="53"/>
    </row>
    <row r="2" spans="1:40" x14ac:dyDescent="0.35">
      <c r="C2" s="737" t="s">
        <v>601</v>
      </c>
    </row>
    <row r="3" spans="1:40" x14ac:dyDescent="0.35"/>
    <row r="4" spans="1:40" s="50" customFormat="1" ht="21.75" collapsed="1" x14ac:dyDescent="0.25">
      <c r="A4" s="17" t="s">
        <v>609</v>
      </c>
      <c r="B4" s="73"/>
      <c r="C4" s="73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24"/>
      <c r="V4" s="184"/>
      <c r="W4" s="185"/>
      <c r="X4" s="185"/>
      <c r="Y4" s="185"/>
      <c r="Z4" s="185"/>
      <c r="AA4" s="185"/>
      <c r="AB4" s="186"/>
      <c r="AC4" s="186"/>
      <c r="AD4" s="186"/>
      <c r="AE4" s="186"/>
      <c r="AF4" s="53"/>
      <c r="AG4" s="53"/>
      <c r="AH4" s="53"/>
      <c r="AI4" s="53"/>
      <c r="AJ4" s="53"/>
      <c r="AK4" s="53"/>
      <c r="AL4" s="53"/>
      <c r="AM4" s="53"/>
      <c r="AN4" s="53"/>
    </row>
    <row r="5" spans="1:40" ht="18.75" thickBot="1" x14ac:dyDescent="0.4">
      <c r="A5" s="36"/>
      <c r="B5" s="162"/>
      <c r="C5" s="162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</row>
    <row r="6" spans="1:40" s="8" customFormat="1" ht="72.75" thickBot="1" x14ac:dyDescent="0.4">
      <c r="A6" s="160" t="s">
        <v>392</v>
      </c>
      <c r="B6" s="709"/>
      <c r="C6" s="709"/>
      <c r="D6" s="712" t="s">
        <v>484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</row>
    <row r="7" spans="1:40" x14ac:dyDescent="0.35">
      <c r="A7" s="36"/>
      <c r="B7" s="1085" t="s">
        <v>4</v>
      </c>
      <c r="C7" s="587" t="s">
        <v>180</v>
      </c>
      <c r="D7" s="590">
        <f>'2.6 IR'!M10</f>
        <v>2505362584.553165</v>
      </c>
      <c r="E7" s="36"/>
      <c r="F7" s="36"/>
      <c r="G7" s="36"/>
      <c r="H7" s="36"/>
      <c r="I7" s="36"/>
      <c r="J7" s="36"/>
      <c r="K7" s="36"/>
      <c r="L7" s="167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40" x14ac:dyDescent="0.35">
      <c r="A8" s="36"/>
      <c r="B8" s="1086"/>
      <c r="C8" s="588" t="s">
        <v>179</v>
      </c>
      <c r="D8" s="591">
        <f>'2.6 IR'!N10</f>
        <v>2057109971.5675018</v>
      </c>
      <c r="E8" s="36"/>
      <c r="F8" s="36"/>
      <c r="G8" s="36"/>
      <c r="H8" s="36"/>
      <c r="I8" s="36"/>
      <c r="J8" s="36"/>
      <c r="K8" s="36"/>
      <c r="L8" s="167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</row>
    <row r="9" spans="1:40" ht="18.75" thickBot="1" x14ac:dyDescent="0.4">
      <c r="A9" s="36"/>
      <c r="B9" s="1087"/>
      <c r="C9" s="589" t="s">
        <v>354</v>
      </c>
      <c r="D9" s="592">
        <f>SUM(D7:D8)</f>
        <v>4562472556.1206665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</row>
    <row r="10" spans="1:40" x14ac:dyDescent="0.35">
      <c r="A10" s="36"/>
      <c r="B10" s="162"/>
      <c r="C10" s="162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40" ht="18.75" thickBot="1" x14ac:dyDescent="0.4">
      <c r="A11" s="36"/>
      <c r="B11" s="162"/>
      <c r="C11" s="162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40" s="8" customFormat="1" ht="18.75" thickBot="1" x14ac:dyDescent="0.4">
      <c r="A12" s="160" t="s">
        <v>397</v>
      </c>
      <c r="B12" s="709"/>
      <c r="C12" s="709"/>
      <c r="D12" s="160"/>
      <c r="E12" s="706" t="s">
        <v>398</v>
      </c>
      <c r="F12" s="707" t="s">
        <v>399</v>
      </c>
      <c r="G12" s="707" t="s">
        <v>400</v>
      </c>
      <c r="H12" s="707" t="s">
        <v>401</v>
      </c>
      <c r="I12" s="707" t="s">
        <v>402</v>
      </c>
      <c r="J12" s="707" t="s">
        <v>403</v>
      </c>
      <c r="K12" s="707" t="s">
        <v>404</v>
      </c>
      <c r="L12" s="707" t="s">
        <v>405</v>
      </c>
      <c r="M12" s="707" t="s">
        <v>406</v>
      </c>
      <c r="N12" s="707" t="s">
        <v>407</v>
      </c>
      <c r="O12" s="707" t="s">
        <v>408</v>
      </c>
      <c r="P12" s="707" t="s">
        <v>409</v>
      </c>
      <c r="Q12" s="708" t="s">
        <v>117</v>
      </c>
      <c r="R12" s="160"/>
      <c r="S12" s="168"/>
      <c r="T12" s="169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</row>
    <row r="13" spans="1:40" x14ac:dyDescent="0.35">
      <c r="A13" s="36"/>
      <c r="B13" s="1085" t="str">
        <f>B7</f>
        <v>Centro Occidente</v>
      </c>
      <c r="C13" s="1083" t="s">
        <v>180</v>
      </c>
      <c r="D13" s="505" t="s">
        <v>334</v>
      </c>
      <c r="E13" s="559">
        <f>$Q$13</f>
        <v>1403855.4166666667</v>
      </c>
      <c r="F13" s="513">
        <f t="shared" ref="F13:P13" si="0">$Q$13</f>
        <v>1403855.4166666667</v>
      </c>
      <c r="G13" s="513">
        <f t="shared" si="0"/>
        <v>1403855.4166666667</v>
      </c>
      <c r="H13" s="513">
        <f t="shared" si="0"/>
        <v>1403855.4166666667</v>
      </c>
      <c r="I13" s="513">
        <f t="shared" si="0"/>
        <v>1403855.4166666667</v>
      </c>
      <c r="J13" s="513">
        <f t="shared" si="0"/>
        <v>1403855.4166666667</v>
      </c>
      <c r="K13" s="513">
        <f t="shared" si="0"/>
        <v>1403855.4166666667</v>
      </c>
      <c r="L13" s="513">
        <f t="shared" si="0"/>
        <v>1403855.4166666667</v>
      </c>
      <c r="M13" s="513">
        <f t="shared" si="0"/>
        <v>1403855.4166666667</v>
      </c>
      <c r="N13" s="513">
        <f t="shared" si="0"/>
        <v>1403855.4166666667</v>
      </c>
      <c r="O13" s="513">
        <f t="shared" si="0"/>
        <v>1403855.4166666667</v>
      </c>
      <c r="P13" s="513">
        <f t="shared" si="0"/>
        <v>1403855.4166666667</v>
      </c>
      <c r="Q13" s="556">
        <v>1403855.4166666667</v>
      </c>
      <c r="R13" s="1082"/>
      <c r="S13" s="1082"/>
      <c r="T13" s="1082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40" x14ac:dyDescent="0.35">
      <c r="A14" s="36"/>
      <c r="B14" s="1086"/>
      <c r="C14" s="1084"/>
      <c r="D14" s="506" t="s">
        <v>336</v>
      </c>
      <c r="E14" s="195">
        <f>$Q$14</f>
        <v>315399.41666666674</v>
      </c>
      <c r="F14" s="170">
        <f t="shared" ref="F14:P14" si="1">$Q$14</f>
        <v>315399.41666666674</v>
      </c>
      <c r="G14" s="170">
        <f t="shared" si="1"/>
        <v>315399.41666666674</v>
      </c>
      <c r="H14" s="170">
        <f t="shared" si="1"/>
        <v>315399.41666666674</v>
      </c>
      <c r="I14" s="170">
        <f t="shared" si="1"/>
        <v>315399.41666666674</v>
      </c>
      <c r="J14" s="170">
        <f t="shared" si="1"/>
        <v>315399.41666666674</v>
      </c>
      <c r="K14" s="170">
        <f t="shared" si="1"/>
        <v>315399.41666666674</v>
      </c>
      <c r="L14" s="170">
        <f t="shared" si="1"/>
        <v>315399.41666666674</v>
      </c>
      <c r="M14" s="170">
        <f t="shared" si="1"/>
        <v>315399.41666666674</v>
      </c>
      <c r="N14" s="170">
        <f t="shared" si="1"/>
        <v>315399.41666666674</v>
      </c>
      <c r="O14" s="170">
        <f t="shared" si="1"/>
        <v>315399.41666666674</v>
      </c>
      <c r="P14" s="170">
        <f t="shared" si="1"/>
        <v>315399.41666666674</v>
      </c>
      <c r="Q14" s="557">
        <v>315399.41666666674</v>
      </c>
      <c r="R14" s="1082"/>
      <c r="S14" s="1082"/>
      <c r="T14" s="1082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40" x14ac:dyDescent="0.35">
      <c r="A15" s="36"/>
      <c r="B15" s="1086"/>
      <c r="C15" s="1084"/>
      <c r="D15" s="506" t="s">
        <v>339</v>
      </c>
      <c r="E15" s="195">
        <f>$Q$15</f>
        <v>260151</v>
      </c>
      <c r="F15" s="170">
        <f t="shared" ref="F15:P15" si="2">$Q$15</f>
        <v>260151</v>
      </c>
      <c r="G15" s="170">
        <f t="shared" si="2"/>
        <v>260151</v>
      </c>
      <c r="H15" s="170">
        <f t="shared" si="2"/>
        <v>260151</v>
      </c>
      <c r="I15" s="170">
        <f t="shared" si="2"/>
        <v>260151</v>
      </c>
      <c r="J15" s="170">
        <f t="shared" si="2"/>
        <v>260151</v>
      </c>
      <c r="K15" s="170">
        <f t="shared" si="2"/>
        <v>260151</v>
      </c>
      <c r="L15" s="170">
        <f t="shared" si="2"/>
        <v>260151</v>
      </c>
      <c r="M15" s="170">
        <f t="shared" si="2"/>
        <v>260151</v>
      </c>
      <c r="N15" s="170">
        <f t="shared" si="2"/>
        <v>260151</v>
      </c>
      <c r="O15" s="170">
        <f t="shared" si="2"/>
        <v>260151</v>
      </c>
      <c r="P15" s="170">
        <f t="shared" si="2"/>
        <v>260151</v>
      </c>
      <c r="Q15" s="557">
        <v>260151</v>
      </c>
      <c r="R15" s="1082"/>
      <c r="S15" s="1082"/>
      <c r="T15" s="108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40" x14ac:dyDescent="0.35">
      <c r="A16" s="36"/>
      <c r="B16" s="1086"/>
      <c r="C16" s="1084"/>
      <c r="D16" s="506" t="s">
        <v>341</v>
      </c>
      <c r="E16" s="195">
        <f>$Q$16</f>
        <v>9853</v>
      </c>
      <c r="F16" s="170">
        <f t="shared" ref="F16:O16" si="3">$Q$16</f>
        <v>9853</v>
      </c>
      <c r="G16" s="170">
        <f t="shared" si="3"/>
        <v>9853</v>
      </c>
      <c r="H16" s="170">
        <f t="shared" si="3"/>
        <v>9853</v>
      </c>
      <c r="I16" s="170">
        <f t="shared" si="3"/>
        <v>9853</v>
      </c>
      <c r="J16" s="170">
        <f t="shared" si="3"/>
        <v>9853</v>
      </c>
      <c r="K16" s="170">
        <f t="shared" si="3"/>
        <v>9853</v>
      </c>
      <c r="L16" s="170">
        <f t="shared" si="3"/>
        <v>9853</v>
      </c>
      <c r="M16" s="170">
        <f t="shared" si="3"/>
        <v>9853</v>
      </c>
      <c r="N16" s="170">
        <f t="shared" si="3"/>
        <v>9853</v>
      </c>
      <c r="O16" s="170">
        <f t="shared" si="3"/>
        <v>9853</v>
      </c>
      <c r="P16" s="170">
        <f>$Q$16</f>
        <v>9853</v>
      </c>
      <c r="Q16" s="557">
        <v>9853</v>
      </c>
      <c r="R16" s="1082"/>
      <c r="S16" s="1082"/>
      <c r="T16" s="108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1:37" ht="18.75" thickBot="1" x14ac:dyDescent="0.4">
      <c r="A17" s="36"/>
      <c r="B17" s="1087"/>
      <c r="C17" s="553" t="s">
        <v>179</v>
      </c>
      <c r="D17" s="507" t="s">
        <v>342</v>
      </c>
      <c r="E17" s="560">
        <f>$Q$17</f>
        <v>11054</v>
      </c>
      <c r="F17" s="518">
        <f t="shared" ref="F17:P17" si="4">$Q$17</f>
        <v>11054</v>
      </c>
      <c r="G17" s="518">
        <f t="shared" si="4"/>
        <v>11054</v>
      </c>
      <c r="H17" s="518">
        <f t="shared" si="4"/>
        <v>11054</v>
      </c>
      <c r="I17" s="518">
        <f t="shared" si="4"/>
        <v>11054</v>
      </c>
      <c r="J17" s="518">
        <f t="shared" si="4"/>
        <v>11054</v>
      </c>
      <c r="K17" s="518">
        <f t="shared" si="4"/>
        <v>11054</v>
      </c>
      <c r="L17" s="518">
        <f t="shared" si="4"/>
        <v>11054</v>
      </c>
      <c r="M17" s="518">
        <f t="shared" si="4"/>
        <v>11054</v>
      </c>
      <c r="N17" s="518">
        <f t="shared" si="4"/>
        <v>11054</v>
      </c>
      <c r="O17" s="518">
        <f t="shared" si="4"/>
        <v>11054</v>
      </c>
      <c r="P17" s="518">
        <f t="shared" si="4"/>
        <v>11054</v>
      </c>
      <c r="Q17" s="558">
        <v>11054</v>
      </c>
      <c r="R17" s="171"/>
      <c r="S17" s="172"/>
      <c r="T17" s="167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1:37" x14ac:dyDescent="0.35">
      <c r="A18" s="36"/>
      <c r="B18" s="162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1:37" ht="18.75" thickBot="1" x14ac:dyDescent="0.4">
      <c r="A19" s="36"/>
      <c r="B19" s="162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979"/>
      <c r="AD19" s="979"/>
      <c r="AE19" s="979"/>
      <c r="AF19" s="36"/>
      <c r="AG19" s="36"/>
      <c r="AH19" s="36"/>
      <c r="AI19" s="36"/>
      <c r="AJ19" s="36"/>
      <c r="AK19" s="36"/>
    </row>
    <row r="20" spans="1:37" s="8" customFormat="1" ht="18.75" thickBot="1" x14ac:dyDescent="0.4">
      <c r="A20" s="160" t="s">
        <v>423</v>
      </c>
      <c r="B20" s="160"/>
      <c r="C20" s="709"/>
      <c r="D20" s="160"/>
      <c r="E20" s="713">
        <v>0</v>
      </c>
      <c r="F20" s="714">
        <v>1</v>
      </c>
      <c r="G20" s="714">
        <v>2</v>
      </c>
      <c r="H20" s="714">
        <v>3</v>
      </c>
      <c r="I20" s="714">
        <v>4</v>
      </c>
      <c r="J20" s="714">
        <v>5</v>
      </c>
      <c r="K20" s="714">
        <v>6</v>
      </c>
      <c r="L20" s="714">
        <v>7</v>
      </c>
      <c r="M20" s="714">
        <v>8</v>
      </c>
      <c r="N20" s="714">
        <v>9</v>
      </c>
      <c r="O20" s="714">
        <v>10</v>
      </c>
      <c r="P20" s="714">
        <v>11</v>
      </c>
      <c r="Q20" s="714">
        <v>12</v>
      </c>
      <c r="R20" s="714">
        <v>13</v>
      </c>
      <c r="S20" s="714">
        <v>14</v>
      </c>
      <c r="T20" s="714">
        <v>15</v>
      </c>
      <c r="U20" s="714">
        <v>16</v>
      </c>
      <c r="V20" s="714">
        <v>17</v>
      </c>
      <c r="W20" s="714">
        <v>18</v>
      </c>
      <c r="X20" s="714">
        <v>19</v>
      </c>
      <c r="Y20" s="714">
        <v>20</v>
      </c>
      <c r="Z20" s="714">
        <v>21</v>
      </c>
      <c r="AA20" s="714">
        <v>22</v>
      </c>
      <c r="AB20" s="715">
        <v>23</v>
      </c>
      <c r="AC20" s="980"/>
      <c r="AD20" s="980" t="s">
        <v>413</v>
      </c>
      <c r="AE20" s="980"/>
      <c r="AF20" s="160"/>
      <c r="AG20" s="160"/>
      <c r="AH20" s="160"/>
      <c r="AI20" s="160"/>
      <c r="AJ20" s="160"/>
      <c r="AK20" s="160"/>
    </row>
    <row r="21" spans="1:37" x14ac:dyDescent="0.35">
      <c r="A21" s="36"/>
      <c r="B21" s="1088" t="str">
        <f>B7</f>
        <v>Centro Occidente</v>
      </c>
      <c r="C21" s="1095" t="s">
        <v>180</v>
      </c>
      <c r="D21" s="505" t="s">
        <v>334</v>
      </c>
      <c r="E21" s="564">
        <v>3.1195108016674012E-2</v>
      </c>
      <c r="F21" s="329">
        <v>2.9037861865163283E-2</v>
      </c>
      <c r="G21" s="329">
        <v>2.8588104970527235E-2</v>
      </c>
      <c r="H21" s="329">
        <v>2.8136467047953917E-2</v>
      </c>
      <c r="I21" s="329">
        <v>2.8659739351333952E-2</v>
      </c>
      <c r="J21" s="329">
        <v>3.1946806294357255E-2</v>
      </c>
      <c r="K21" s="329">
        <v>3.6395480216822193E-2</v>
      </c>
      <c r="L21" s="329">
        <v>3.7133609691256855E-2</v>
      </c>
      <c r="M21" s="329">
        <v>3.6873159567300279E-2</v>
      </c>
      <c r="N21" s="329">
        <v>3.6814241194132361E-2</v>
      </c>
      <c r="O21" s="329">
        <v>3.717115173735832E-2</v>
      </c>
      <c r="P21" s="329">
        <v>3.7979402422323165E-2</v>
      </c>
      <c r="Q21" s="329">
        <v>4.0319422131118839E-2</v>
      </c>
      <c r="R21" s="329">
        <v>4.0902282829192699E-2</v>
      </c>
      <c r="S21" s="329">
        <v>3.9842995924759532E-2</v>
      </c>
      <c r="T21" s="329">
        <v>3.9679775987270766E-2</v>
      </c>
      <c r="U21" s="329">
        <v>4.2547415974373677E-2</v>
      </c>
      <c r="V21" s="329">
        <v>4.6337769820219733E-2</v>
      </c>
      <c r="W21" s="329">
        <v>5.2574578014639328E-2</v>
      </c>
      <c r="X21" s="329">
        <v>6.8889882535675448E-2</v>
      </c>
      <c r="Y21" s="329">
        <v>7.4427149125280492E-2</v>
      </c>
      <c r="Z21" s="329">
        <v>6.5323764003638901E-2</v>
      </c>
      <c r="AA21" s="329">
        <v>5.0609395885327514E-2</v>
      </c>
      <c r="AB21" s="330">
        <v>3.8614435393300249E-2</v>
      </c>
      <c r="AC21" s="979"/>
      <c r="AD21" s="981" t="s">
        <v>415</v>
      </c>
      <c r="AE21" s="979" t="s">
        <v>414</v>
      </c>
      <c r="AF21" s="114"/>
      <c r="AG21" s="174"/>
      <c r="AH21" s="36"/>
      <c r="AI21" s="36"/>
      <c r="AJ21" s="36"/>
      <c r="AK21" s="36"/>
    </row>
    <row r="22" spans="1:37" x14ac:dyDescent="0.35">
      <c r="A22" s="36"/>
      <c r="B22" s="1089"/>
      <c r="C22" s="1096"/>
      <c r="D22" s="506" t="s">
        <v>336</v>
      </c>
      <c r="E22" s="565">
        <v>3.7971273922708618E-2</v>
      </c>
      <c r="F22" s="85">
        <v>3.5314142778483486E-2</v>
      </c>
      <c r="G22" s="85">
        <v>3.295820658181467E-2</v>
      </c>
      <c r="H22" s="85">
        <v>3.1821308422035732E-2</v>
      </c>
      <c r="I22" s="85">
        <v>3.0952111222895165E-2</v>
      </c>
      <c r="J22" s="85">
        <v>3.0814569049362986E-2</v>
      </c>
      <c r="K22" s="85">
        <v>3.2344169169580293E-2</v>
      </c>
      <c r="L22" s="85">
        <v>3.1751949842039225E-2</v>
      </c>
      <c r="M22" s="85">
        <v>3.2993134269839852E-2</v>
      </c>
      <c r="N22" s="85">
        <v>3.5413401157590604E-2</v>
      </c>
      <c r="O22" s="85">
        <v>3.7725538494176314E-2</v>
      </c>
      <c r="P22" s="85">
        <v>3.9298387619306062E-2</v>
      </c>
      <c r="Q22" s="85">
        <v>4.1335148296403397E-2</v>
      </c>
      <c r="R22" s="85">
        <v>4.2119526549518664E-2</v>
      </c>
      <c r="S22" s="85">
        <v>4.28544974839851E-2</v>
      </c>
      <c r="T22" s="85">
        <v>4.4007490889967395E-2</v>
      </c>
      <c r="U22" s="85">
        <v>4.4719007373332779E-2</v>
      </c>
      <c r="V22" s="85">
        <v>4.5349871862347346E-2</v>
      </c>
      <c r="W22" s="85">
        <v>4.7010730861001222E-2</v>
      </c>
      <c r="X22" s="85">
        <v>5.4347881020169256E-2</v>
      </c>
      <c r="Y22" s="85">
        <v>6.3781614659868716E-2</v>
      </c>
      <c r="Z22" s="85">
        <v>6.3462163873497457E-2</v>
      </c>
      <c r="AA22" s="85">
        <v>5.6077668039999952E-2</v>
      </c>
      <c r="AB22" s="331">
        <v>4.5576206560075889E-2</v>
      </c>
      <c r="AC22" s="979"/>
      <c r="AD22" s="980"/>
      <c r="AE22" s="979" t="s">
        <v>415</v>
      </c>
      <c r="AG22" s="36"/>
      <c r="AH22" s="36"/>
      <c r="AI22" s="36"/>
      <c r="AJ22" s="36"/>
      <c r="AK22" s="36"/>
    </row>
    <row r="23" spans="1:37" x14ac:dyDescent="0.35">
      <c r="A23" s="36"/>
      <c r="B23" s="1089"/>
      <c r="C23" s="1096"/>
      <c r="D23" s="506" t="s">
        <v>339</v>
      </c>
      <c r="E23" s="565">
        <v>2.2597572133457904E-2</v>
      </c>
      <c r="F23" s="85">
        <v>2.1969017909205892E-2</v>
      </c>
      <c r="G23" s="85">
        <v>2.1432566632621101E-2</v>
      </c>
      <c r="H23" s="85">
        <v>2.0993602122168074E-2</v>
      </c>
      <c r="I23" s="85">
        <v>2.1471177826151495E-2</v>
      </c>
      <c r="J23" s="85">
        <v>2.3244707952208583E-2</v>
      </c>
      <c r="K23" s="85">
        <v>2.648886844899144E-2</v>
      </c>
      <c r="L23" s="85">
        <v>3.489622849276109E-2</v>
      </c>
      <c r="M23" s="85">
        <v>4.4257471293036248E-2</v>
      </c>
      <c r="N23" s="85">
        <v>5.3109071236717452E-2</v>
      </c>
      <c r="O23" s="85">
        <v>5.8034834505172425E-2</v>
      </c>
      <c r="P23" s="85">
        <v>5.8877412861929303E-2</v>
      </c>
      <c r="Q23" s="85">
        <v>6.0660089083693407E-2</v>
      </c>
      <c r="R23" s="85">
        <v>5.7125025285305296E-2</v>
      </c>
      <c r="S23" s="85">
        <v>5.4493906910887721E-2</v>
      </c>
      <c r="T23" s="85">
        <v>5.5000444200548088E-2</v>
      </c>
      <c r="U23" s="85">
        <v>5.7726052721194847E-2</v>
      </c>
      <c r="V23" s="85">
        <v>5.7284054672494471E-2</v>
      </c>
      <c r="W23" s="85">
        <v>5.7252450377912927E-2</v>
      </c>
      <c r="X23" s="85">
        <v>5.5891417010817443E-2</v>
      </c>
      <c r="Y23" s="85">
        <v>4.5875336645718703E-2</v>
      </c>
      <c r="Z23" s="85">
        <v>3.6200221504100537E-2</v>
      </c>
      <c r="AA23" s="85">
        <v>2.9725943989934705E-2</v>
      </c>
      <c r="AB23" s="331">
        <v>2.5392526182970911E-2</v>
      </c>
      <c r="AC23" s="979"/>
      <c r="AD23" s="810"/>
      <c r="AE23" s="810"/>
      <c r="AG23" s="36"/>
      <c r="AH23" s="36"/>
      <c r="AI23" s="36"/>
      <c r="AJ23" s="36"/>
      <c r="AK23" s="36"/>
    </row>
    <row r="24" spans="1:37" x14ac:dyDescent="0.35">
      <c r="A24" s="36"/>
      <c r="B24" s="1089"/>
      <c r="C24" s="1096"/>
      <c r="D24" s="506" t="s">
        <v>341</v>
      </c>
      <c r="E24" s="565">
        <v>2.5334192800351062E-2</v>
      </c>
      <c r="F24" s="85">
        <v>2.3598458446559865E-2</v>
      </c>
      <c r="G24" s="85">
        <v>2.2047237729115484E-2</v>
      </c>
      <c r="H24" s="85">
        <v>2.0794351445636849E-2</v>
      </c>
      <c r="I24" s="85">
        <v>1.9603196310492947E-2</v>
      </c>
      <c r="J24" s="85">
        <v>2.0153939797363359E-2</v>
      </c>
      <c r="K24" s="85">
        <v>2.5952394617032592E-2</v>
      </c>
      <c r="L24" s="85">
        <v>3.353750029274729E-2</v>
      </c>
      <c r="M24" s="85">
        <v>5.0525791560413348E-2</v>
      </c>
      <c r="N24" s="85">
        <v>5.8390344567247447E-2</v>
      </c>
      <c r="O24" s="85">
        <v>6.2361677639211251E-2</v>
      </c>
      <c r="P24" s="85">
        <v>6.0949887016867127E-2</v>
      </c>
      <c r="Q24" s="85">
        <v>5.9062559357324879E-2</v>
      </c>
      <c r="R24" s="85">
        <v>5.4146671603165088E-2</v>
      </c>
      <c r="S24" s="85">
        <v>5.2846517464492843E-2</v>
      </c>
      <c r="T24" s="85">
        <v>5.5190749318862545E-2</v>
      </c>
      <c r="U24" s="85">
        <v>6.1319864672898426E-2</v>
      </c>
      <c r="V24" s="85">
        <v>5.7454515402859736E-2</v>
      </c>
      <c r="W24" s="85">
        <v>5.1234933006143485E-2</v>
      </c>
      <c r="X24" s="85">
        <v>5.0120481800944479E-2</v>
      </c>
      <c r="Y24" s="85">
        <v>4.2403958455329599E-2</v>
      </c>
      <c r="Z24" s="85">
        <v>3.5706663446676876E-2</v>
      </c>
      <c r="AA24" s="85">
        <v>3.0106994611363066E-2</v>
      </c>
      <c r="AB24" s="331">
        <v>2.7157118636900408E-2</v>
      </c>
      <c r="AC24" s="979"/>
      <c r="AD24" s="810"/>
      <c r="AE24" s="810"/>
      <c r="AG24" s="36"/>
      <c r="AH24" s="36"/>
      <c r="AI24" s="36"/>
      <c r="AJ24" s="36"/>
      <c r="AK24" s="36"/>
    </row>
    <row r="25" spans="1:37" x14ac:dyDescent="0.35">
      <c r="A25" s="36"/>
      <c r="B25" s="1089"/>
      <c r="C25" s="1097"/>
      <c r="D25" s="506" t="s">
        <v>396</v>
      </c>
      <c r="E25" s="565">
        <v>3.1195108016674012E-2</v>
      </c>
      <c r="F25" s="85">
        <v>2.9037861865163283E-2</v>
      </c>
      <c r="G25" s="85">
        <v>2.8588104970527235E-2</v>
      </c>
      <c r="H25" s="85">
        <v>2.8136467047953917E-2</v>
      </c>
      <c r="I25" s="85">
        <v>2.8659739351333952E-2</v>
      </c>
      <c r="J25" s="85">
        <v>3.1946806294357255E-2</v>
      </c>
      <c r="K25" s="85">
        <v>3.6395480216822193E-2</v>
      </c>
      <c r="L25" s="85">
        <v>3.7133609691256855E-2</v>
      </c>
      <c r="M25" s="85">
        <v>3.6873159567300279E-2</v>
      </c>
      <c r="N25" s="85">
        <v>3.6814241194132361E-2</v>
      </c>
      <c r="O25" s="85">
        <v>3.717115173735832E-2</v>
      </c>
      <c r="P25" s="85">
        <v>3.7979402422323165E-2</v>
      </c>
      <c r="Q25" s="85">
        <v>4.0319422131118839E-2</v>
      </c>
      <c r="R25" s="85">
        <v>4.0902282829192699E-2</v>
      </c>
      <c r="S25" s="85">
        <v>3.9842995924759532E-2</v>
      </c>
      <c r="T25" s="85">
        <v>3.9679775987270766E-2</v>
      </c>
      <c r="U25" s="85">
        <v>4.2547415974373677E-2</v>
      </c>
      <c r="V25" s="85">
        <v>4.6337769820219733E-2</v>
      </c>
      <c r="W25" s="85">
        <v>5.2574578014639328E-2</v>
      </c>
      <c r="X25" s="85">
        <v>6.8889882535675448E-2</v>
      </c>
      <c r="Y25" s="85">
        <v>7.4427149125280492E-2</v>
      </c>
      <c r="Z25" s="85">
        <v>6.5323764003638901E-2</v>
      </c>
      <c r="AA25" s="85">
        <v>5.0609395885327514E-2</v>
      </c>
      <c r="AB25" s="331">
        <v>3.8614435393300249E-2</v>
      </c>
      <c r="AC25" s="979"/>
      <c r="AD25" s="810"/>
      <c r="AE25" s="810"/>
      <c r="AG25" s="36"/>
      <c r="AH25" s="36"/>
      <c r="AI25" s="36"/>
      <c r="AJ25" s="36"/>
      <c r="AK25" s="36"/>
    </row>
    <row r="26" spans="1:37" ht="18.75" thickBot="1" x14ac:dyDescent="0.4">
      <c r="A26" s="36"/>
      <c r="B26" s="1090"/>
      <c r="C26" s="553" t="s">
        <v>179</v>
      </c>
      <c r="D26" s="507" t="s">
        <v>342</v>
      </c>
      <c r="E26" s="566">
        <v>3.1497931556888834E-2</v>
      </c>
      <c r="F26" s="333">
        <v>3.0705077994387136E-2</v>
      </c>
      <c r="G26" s="333">
        <v>3.0071734680600117E-2</v>
      </c>
      <c r="H26" s="333">
        <v>2.9978029707055969E-2</v>
      </c>
      <c r="I26" s="333">
        <v>3.0386691695383449E-2</v>
      </c>
      <c r="J26" s="333">
        <v>3.0590408260458831E-2</v>
      </c>
      <c r="K26" s="333">
        <v>3.2974692974915856E-2</v>
      </c>
      <c r="L26" s="333">
        <v>3.9472073077023058E-2</v>
      </c>
      <c r="M26" s="333">
        <v>4.6523450753183287E-2</v>
      </c>
      <c r="N26" s="333">
        <v>5.1322034042888029E-2</v>
      </c>
      <c r="O26" s="333">
        <v>5.4234640211806386E-2</v>
      </c>
      <c r="P26" s="333">
        <v>5.6404767531054278E-2</v>
      </c>
      <c r="Q26" s="333">
        <v>5.655259991383798E-2</v>
      </c>
      <c r="R26" s="333">
        <v>5.4157860165608446E-2</v>
      </c>
      <c r="S26" s="333">
        <v>5.2579000696108998E-2</v>
      </c>
      <c r="T26" s="333">
        <v>5.2257165752848604E-2</v>
      </c>
      <c r="U26" s="333">
        <v>5.1400070752117687E-2</v>
      </c>
      <c r="V26" s="333">
        <v>4.6234325248600328E-2</v>
      </c>
      <c r="W26" s="333">
        <v>4.1663052701845033E-2</v>
      </c>
      <c r="X26" s="333">
        <v>4.086635566608058E-2</v>
      </c>
      <c r="Y26" s="333">
        <v>3.9475566839944909E-2</v>
      </c>
      <c r="Z26" s="333">
        <v>3.6436448036070886E-2</v>
      </c>
      <c r="AA26" s="333">
        <v>3.4396222008816445E-2</v>
      </c>
      <c r="AB26" s="334">
        <v>2.9819799732474932E-2</v>
      </c>
      <c r="AC26" s="36"/>
      <c r="AG26" s="36"/>
      <c r="AH26" s="36"/>
      <c r="AI26" s="36"/>
      <c r="AJ26" s="36"/>
      <c r="AK26" s="36"/>
    </row>
    <row r="27" spans="1:37" x14ac:dyDescent="0.3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G27" s="36"/>
      <c r="AH27" s="36"/>
      <c r="AI27" s="36"/>
      <c r="AJ27" s="36"/>
      <c r="AK27" s="36"/>
    </row>
    <row r="28" spans="1:37" ht="18.75" thickBot="1" x14ac:dyDescent="0.4">
      <c r="A28" s="36"/>
      <c r="B28" s="162"/>
      <c r="C28" s="162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1:37" s="8" customFormat="1" ht="18.75" thickBot="1" x14ac:dyDescent="0.4">
      <c r="A29" s="160" t="s">
        <v>424</v>
      </c>
      <c r="B29" s="709"/>
      <c r="C29" s="709"/>
      <c r="D29" s="160"/>
      <c r="E29" s="713">
        <v>0</v>
      </c>
      <c r="F29" s="714">
        <v>1</v>
      </c>
      <c r="G29" s="714">
        <v>2</v>
      </c>
      <c r="H29" s="714">
        <v>3</v>
      </c>
      <c r="I29" s="714">
        <v>4</v>
      </c>
      <c r="J29" s="714">
        <v>5</v>
      </c>
      <c r="K29" s="714">
        <v>6</v>
      </c>
      <c r="L29" s="714">
        <v>7</v>
      </c>
      <c r="M29" s="714">
        <v>8</v>
      </c>
      <c r="N29" s="714">
        <v>9</v>
      </c>
      <c r="O29" s="714">
        <v>10</v>
      </c>
      <c r="P29" s="714">
        <v>11</v>
      </c>
      <c r="Q29" s="714">
        <v>12</v>
      </c>
      <c r="R29" s="714">
        <v>13</v>
      </c>
      <c r="S29" s="714">
        <v>14</v>
      </c>
      <c r="T29" s="714">
        <v>15</v>
      </c>
      <c r="U29" s="714">
        <v>16</v>
      </c>
      <c r="V29" s="714">
        <v>17</v>
      </c>
      <c r="W29" s="714">
        <v>18</v>
      </c>
      <c r="X29" s="714">
        <v>19</v>
      </c>
      <c r="Y29" s="714">
        <v>20</v>
      </c>
      <c r="Z29" s="714">
        <v>21</v>
      </c>
      <c r="AA29" s="714">
        <v>22</v>
      </c>
      <c r="AB29" s="714">
        <v>23</v>
      </c>
      <c r="AC29" s="715" t="s">
        <v>410</v>
      </c>
      <c r="AD29" s="160"/>
      <c r="AE29" s="160"/>
      <c r="AF29" s="160"/>
      <c r="AG29" s="160"/>
      <c r="AH29" s="160"/>
      <c r="AI29" s="160"/>
      <c r="AJ29" s="160"/>
      <c r="AK29" s="160"/>
    </row>
    <row r="30" spans="1:37" x14ac:dyDescent="0.35">
      <c r="B30" s="1085" t="str">
        <f>B21</f>
        <v>Centro Occidente</v>
      </c>
      <c r="C30" s="1083" t="s">
        <v>180</v>
      </c>
      <c r="D30" s="505" t="s">
        <v>334</v>
      </c>
      <c r="E30" s="563">
        <f t="shared" ref="E30" si="5">E21*IF($AD$21="kW/cliente",$Q$13,$Q$38/365)</f>
        <v>116096.86213335197</v>
      </c>
      <c r="F30" s="561">
        <f t="shared" ref="F30:AB30" si="6">F21*IF($AD$21="kW/cliente",$Q$13,$Q$38/365)</f>
        <v>108068.37545826887</v>
      </c>
      <c r="G30" s="561">
        <f t="shared" si="6"/>
        <v>106394.54364585213</v>
      </c>
      <c r="H30" s="561">
        <f t="shared" si="6"/>
        <v>104713.71133063265</v>
      </c>
      <c r="I30" s="561">
        <f t="shared" si="6"/>
        <v>106661.14079397164</v>
      </c>
      <c r="J30" s="561">
        <f t="shared" si="6"/>
        <v>118894.41010989442</v>
      </c>
      <c r="K30" s="561">
        <f t="shared" si="6"/>
        <v>135450.75871354694</v>
      </c>
      <c r="L30" s="561">
        <f t="shared" si="6"/>
        <v>138197.80853251857</v>
      </c>
      <c r="M30" s="561">
        <f t="shared" si="6"/>
        <v>137228.5077653137</v>
      </c>
      <c r="N30" s="561">
        <f t="shared" si="6"/>
        <v>137009.23497923641</v>
      </c>
      <c r="O30" s="561">
        <f t="shared" si="6"/>
        <v>138337.52639302783</v>
      </c>
      <c r="P30" s="561">
        <f t="shared" si="6"/>
        <v>141345.54188992549</v>
      </c>
      <c r="Q30" s="561">
        <f t="shared" si="6"/>
        <v>150054.24536279592</v>
      </c>
      <c r="R30" s="561">
        <f t="shared" si="6"/>
        <v>152223.44118898318</v>
      </c>
      <c r="S30" s="561">
        <f t="shared" si="6"/>
        <v>148281.16005830371</v>
      </c>
      <c r="T30" s="561">
        <f t="shared" si="6"/>
        <v>147673.71473162237</v>
      </c>
      <c r="U30" s="561">
        <f t="shared" si="6"/>
        <v>158346.02925134846</v>
      </c>
      <c r="V30" s="561">
        <f t="shared" si="6"/>
        <v>172452.34962833198</v>
      </c>
      <c r="W30" s="561">
        <f t="shared" si="6"/>
        <v>195663.48455091883</v>
      </c>
      <c r="X30" s="561">
        <f t="shared" si="6"/>
        <v>256383.12234252208</v>
      </c>
      <c r="Y30" s="561">
        <f t="shared" si="6"/>
        <v>276990.81748194521</v>
      </c>
      <c r="Z30" s="561">
        <f t="shared" si="6"/>
        <v>243111.32436241108</v>
      </c>
      <c r="AA30" s="561">
        <f t="shared" si="6"/>
        <v>188349.79040978325</v>
      </c>
      <c r="AB30" s="561">
        <f t="shared" si="6"/>
        <v>143708.90396715415</v>
      </c>
      <c r="AC30" s="556">
        <f>MAX(E30:AB30)</f>
        <v>276990.81748194521</v>
      </c>
      <c r="AD30" s="178"/>
    </row>
    <row r="31" spans="1:37" x14ac:dyDescent="0.35">
      <c r="B31" s="1086"/>
      <c r="C31" s="1084"/>
      <c r="D31" s="506" t="s">
        <v>336</v>
      </c>
      <c r="E31" s="193">
        <f>E22*IF($AD$21="kW/cliente",$Q$14,$Q$39/365)</f>
        <v>97979.696499168815</v>
      </c>
      <c r="F31" s="119">
        <f t="shared" ref="F31:AB31" si="7">F22*IF($AD$21="kW/cliente",$Q$14,$Q$39/365)</f>
        <v>91123.33177462453</v>
      </c>
      <c r="G31" s="119">
        <f t="shared" si="7"/>
        <v>85044.159556413346</v>
      </c>
      <c r="H31" s="119">
        <f t="shared" si="7"/>
        <v>82110.54882551328</v>
      </c>
      <c r="I31" s="119">
        <f t="shared" si="7"/>
        <v>79867.703933264667</v>
      </c>
      <c r="J31" s="119">
        <f t="shared" si="7"/>
        <v>79512.795102816934</v>
      </c>
      <c r="K31" s="119">
        <f t="shared" si="7"/>
        <v>83459.719713485698</v>
      </c>
      <c r="L31" s="119">
        <f t="shared" si="7"/>
        <v>81931.578464089442</v>
      </c>
      <c r="M31" s="119">
        <f t="shared" si="7"/>
        <v>85134.285694374674</v>
      </c>
      <c r="N31" s="119">
        <f t="shared" si="7"/>
        <v>91379.45449201639</v>
      </c>
      <c r="O31" s="119">
        <f t="shared" si="7"/>
        <v>97345.609721998844</v>
      </c>
      <c r="P31" s="119">
        <f t="shared" si="7"/>
        <v>101404.1324945791</v>
      </c>
      <c r="Q31" s="119">
        <f t="shared" si="7"/>
        <v>106659.71579130097</v>
      </c>
      <c r="R31" s="119">
        <f t="shared" si="7"/>
        <v>108683.69695498853</v>
      </c>
      <c r="S31" s="119">
        <f t="shared" si="7"/>
        <v>110580.18926760659</v>
      </c>
      <c r="T31" s="119">
        <f t="shared" si="7"/>
        <v>113555.33158739394</v>
      </c>
      <c r="U31" s="119">
        <f t="shared" si="7"/>
        <v>115391.30288601828</v>
      </c>
      <c r="V31" s="119">
        <f t="shared" si="7"/>
        <v>117019.16270688103</v>
      </c>
      <c r="W31" s="119">
        <f t="shared" si="7"/>
        <v>121304.78296147827</v>
      </c>
      <c r="X31" s="119">
        <f t="shared" si="7"/>
        <v>140237.29882142632</v>
      </c>
      <c r="Y31" s="119">
        <f t="shared" si="7"/>
        <v>164579.76256792096</v>
      </c>
      <c r="Z31" s="119">
        <f t="shared" si="7"/>
        <v>163755.4633579764</v>
      </c>
      <c r="AA31" s="119">
        <f t="shared" si="7"/>
        <v>144700.77843910261</v>
      </c>
      <c r="AB31" s="119">
        <f t="shared" si="7"/>
        <v>117603.18854272246</v>
      </c>
      <c r="AC31" s="557">
        <f t="shared" ref="AC31:AC33" si="8">MAX(E31:AB31)</f>
        <v>164579.76256792096</v>
      </c>
    </row>
    <row r="32" spans="1:37" x14ac:dyDescent="0.35">
      <c r="A32" s="36"/>
      <c r="B32" s="1086"/>
      <c r="C32" s="1084"/>
      <c r="D32" s="506" t="s">
        <v>339</v>
      </c>
      <c r="E32" s="193">
        <f>E23*IF($AD$21="kW/cliente",$Q$15,$Q$40/365)</f>
        <v>58488.004454705973</v>
      </c>
      <c r="F32" s="119">
        <f t="shared" ref="F32:AB32" si="9">F23*IF($AD$21="kW/cliente",$Q$15,$Q$40/365)</f>
        <v>56861.153479257824</v>
      </c>
      <c r="G32" s="119">
        <f t="shared" si="9"/>
        <v>55472.68729938141</v>
      </c>
      <c r="H32" s="119">
        <f t="shared" si="9"/>
        <v>54336.540544712072</v>
      </c>
      <c r="I32" s="119">
        <f t="shared" si="9"/>
        <v>55572.622444885987</v>
      </c>
      <c r="J32" s="119">
        <f t="shared" si="9"/>
        <v>60162.949109218185</v>
      </c>
      <c r="K32" s="119">
        <f t="shared" si="9"/>
        <v>68559.624312510568</v>
      </c>
      <c r="L32" s="119">
        <f t="shared" si="9"/>
        <v>90319.913815658685</v>
      </c>
      <c r="M32" s="119">
        <f t="shared" si="9"/>
        <v>114549.08354108331</v>
      </c>
      <c r="N32" s="119">
        <f t="shared" si="9"/>
        <v>137459.17378793677</v>
      </c>
      <c r="O32" s="119">
        <f t="shared" si="9"/>
        <v>150208.24533804654</v>
      </c>
      <c r="P32" s="119">
        <f t="shared" si="9"/>
        <v>152389.04274373202</v>
      </c>
      <c r="Q32" s="119">
        <f t="shared" si="9"/>
        <v>157003.04172486425</v>
      </c>
      <c r="R32" s="119">
        <f t="shared" si="9"/>
        <v>147853.4381317567</v>
      </c>
      <c r="S32" s="119">
        <f t="shared" si="9"/>
        <v>141043.46481714799</v>
      </c>
      <c r="T32" s="119">
        <f t="shared" si="9"/>
        <v>142354.50633431459</v>
      </c>
      <c r="U32" s="119">
        <f t="shared" si="9"/>
        <v>149409.04309409959</v>
      </c>
      <c r="V32" s="119">
        <f t="shared" si="9"/>
        <v>148265.04480575767</v>
      </c>
      <c r="W32" s="119">
        <f t="shared" si="9"/>
        <v>148183.24521634352</v>
      </c>
      <c r="X32" s="119">
        <f t="shared" si="9"/>
        <v>144660.56033818255</v>
      </c>
      <c r="Y32" s="119">
        <f t="shared" si="9"/>
        <v>118736.51196905604</v>
      </c>
      <c r="Z32" s="119">
        <f t="shared" si="9"/>
        <v>93694.964400991463</v>
      </c>
      <c r="AA32" s="119">
        <f t="shared" si="9"/>
        <v>76937.961929523313</v>
      </c>
      <c r="AB32" s="119">
        <f t="shared" si="9"/>
        <v>65722.024283614053</v>
      </c>
      <c r="AC32" s="557">
        <f t="shared" si="8"/>
        <v>157003.04172486425</v>
      </c>
      <c r="AD32" s="36"/>
      <c r="AE32" s="36"/>
      <c r="AF32" s="36"/>
      <c r="AG32" s="36"/>
      <c r="AH32" s="36"/>
      <c r="AI32" s="36"/>
      <c r="AJ32" s="36"/>
      <c r="AK32" s="36"/>
    </row>
    <row r="33" spans="1:37" x14ac:dyDescent="0.35">
      <c r="A33" s="36"/>
      <c r="B33" s="1086"/>
      <c r="C33" s="1084"/>
      <c r="D33" s="506" t="s">
        <v>341</v>
      </c>
      <c r="E33" s="193">
        <f>E24*IF($AD$21="kW/cliente",$Q$16,$Q$41/365)</f>
        <v>31534.704291662725</v>
      </c>
      <c r="F33" s="119">
        <f t="shared" ref="F33:AB33" si="10">F24*IF($AD$21="kW/cliente",$Q$16,$Q$41/365)</f>
        <v>29374.151160681296</v>
      </c>
      <c r="G33" s="119">
        <f t="shared" si="10"/>
        <v>27443.271144048929</v>
      </c>
      <c r="H33" s="119">
        <f t="shared" si="10"/>
        <v>25883.742534949863</v>
      </c>
      <c r="I33" s="119">
        <f t="shared" si="10"/>
        <v>24401.053694287926</v>
      </c>
      <c r="J33" s="119">
        <f t="shared" si="10"/>
        <v>25086.590949644135</v>
      </c>
      <c r="K33" s="119">
        <f t="shared" si="10"/>
        <v>32304.210217320266</v>
      </c>
      <c r="L33" s="119">
        <f t="shared" si="10"/>
        <v>41745.760867450357</v>
      </c>
      <c r="M33" s="119">
        <f t="shared" si="10"/>
        <v>62891.914832895098</v>
      </c>
      <c r="N33" s="119">
        <f t="shared" si="10"/>
        <v>72681.307193293629</v>
      </c>
      <c r="O33" s="119">
        <f t="shared" si="10"/>
        <v>77624.618987555485</v>
      </c>
      <c r="P33" s="119">
        <f t="shared" si="10"/>
        <v>75867.294404601038</v>
      </c>
      <c r="Q33" s="119">
        <f t="shared" si="10"/>
        <v>73518.04569894202</v>
      </c>
      <c r="R33" s="119">
        <f t="shared" si="10"/>
        <v>67399.000664426974</v>
      </c>
      <c r="S33" s="119">
        <f t="shared" si="10"/>
        <v>65780.63545264717</v>
      </c>
      <c r="T33" s="119">
        <f t="shared" si="10"/>
        <v>68698.615074149857</v>
      </c>
      <c r="U33" s="119">
        <f t="shared" si="10"/>
        <v>76327.823621750911</v>
      </c>
      <c r="V33" s="119">
        <f t="shared" si="10"/>
        <v>71516.435030243258</v>
      </c>
      <c r="W33" s="119">
        <f t="shared" si="10"/>
        <v>63774.617746238051</v>
      </c>
      <c r="X33" s="119">
        <f t="shared" si="10"/>
        <v>62387.406024893971</v>
      </c>
      <c r="Y33" s="119">
        <f t="shared" si="10"/>
        <v>52782.273397170975</v>
      </c>
      <c r="Z33" s="119">
        <f t="shared" si="10"/>
        <v>44445.823946570526</v>
      </c>
      <c r="AA33" s="119">
        <f t="shared" si="10"/>
        <v>37475.643280288808</v>
      </c>
      <c r="AB33" s="119">
        <f t="shared" si="10"/>
        <v>33803.788909997951</v>
      </c>
      <c r="AC33" s="557">
        <f t="shared" si="8"/>
        <v>77624.618987555485</v>
      </c>
      <c r="AD33" s="36"/>
      <c r="AE33" s="36"/>
      <c r="AF33" s="36"/>
      <c r="AG33" s="36"/>
      <c r="AH33" s="36"/>
      <c r="AI33" s="36"/>
      <c r="AJ33" s="36"/>
      <c r="AK33" s="36"/>
    </row>
    <row r="34" spans="1:37" ht="18.75" thickBot="1" x14ac:dyDescent="0.4">
      <c r="A34" s="36"/>
      <c r="B34" s="1087"/>
      <c r="C34" s="553" t="s">
        <v>179</v>
      </c>
      <c r="D34" s="507" t="s">
        <v>342</v>
      </c>
      <c r="E34" s="560">
        <f>E26*IF($AD$21="kW/cliente",$Q$17,$Q$42/365)</f>
        <v>211039.04848629539</v>
      </c>
      <c r="F34" s="518">
        <f t="shared" ref="F34:AB34" si="11">F26*IF($AD$21="kW/cliente",$Q$17,$Q$42/365)</f>
        <v>205726.85644228375</v>
      </c>
      <c r="G34" s="518">
        <f t="shared" si="11"/>
        <v>201483.39778642362</v>
      </c>
      <c r="H34" s="518">
        <f t="shared" si="11"/>
        <v>200855.56581531549</v>
      </c>
      <c r="I34" s="518">
        <f t="shared" si="11"/>
        <v>203593.63885396512</v>
      </c>
      <c r="J34" s="518">
        <f t="shared" si="11"/>
        <v>204958.55864169012</v>
      </c>
      <c r="K34" s="518">
        <f t="shared" si="11"/>
        <v>220933.4862825936</v>
      </c>
      <c r="L34" s="518">
        <f t="shared" si="11"/>
        <v>264466.53263282607</v>
      </c>
      <c r="M34" s="518">
        <f t="shared" si="11"/>
        <v>311711.41385960294</v>
      </c>
      <c r="N34" s="518">
        <f t="shared" si="11"/>
        <v>343862.36477879254</v>
      </c>
      <c r="O34" s="518">
        <f t="shared" si="11"/>
        <v>363377.09492523642</v>
      </c>
      <c r="P34" s="518">
        <f t="shared" si="11"/>
        <v>377917.14825289772</v>
      </c>
      <c r="Q34" s="518">
        <f t="shared" si="11"/>
        <v>378907.63886152027</v>
      </c>
      <c r="R34" s="518">
        <f t="shared" si="11"/>
        <v>362862.66152940906</v>
      </c>
      <c r="S34" s="518">
        <f t="shared" si="11"/>
        <v>352284.15736525651</v>
      </c>
      <c r="T34" s="518">
        <f t="shared" si="11"/>
        <v>350127.83354213042</v>
      </c>
      <c r="U34" s="518">
        <f t="shared" si="11"/>
        <v>344385.21793291427</v>
      </c>
      <c r="V34" s="518">
        <f t="shared" si="11"/>
        <v>309774.24629448506</v>
      </c>
      <c r="W34" s="518">
        <f t="shared" si="11"/>
        <v>279146.29833236657</v>
      </c>
      <c r="X34" s="518">
        <f t="shared" si="11"/>
        <v>273808.3546627668</v>
      </c>
      <c r="Y34" s="518">
        <f t="shared" si="11"/>
        <v>264489.94116685417</v>
      </c>
      <c r="Z34" s="518">
        <f t="shared" si="11"/>
        <v>244127.5646899103</v>
      </c>
      <c r="AA34" s="518">
        <f t="shared" si="11"/>
        <v>230457.86200765325</v>
      </c>
      <c r="AB34" s="518">
        <f t="shared" si="11"/>
        <v>199795.4103820204</v>
      </c>
      <c r="AC34" s="562">
        <f>MAX(E34:AB34)</f>
        <v>378907.63886152027</v>
      </c>
      <c r="AD34" s="36"/>
      <c r="AE34" s="36"/>
      <c r="AF34" s="36"/>
      <c r="AG34" s="36"/>
      <c r="AH34" s="36"/>
      <c r="AI34" s="36"/>
      <c r="AJ34" s="36"/>
      <c r="AK34" s="36"/>
    </row>
    <row r="35" spans="1:37" x14ac:dyDescent="0.35">
      <c r="A35" s="36"/>
      <c r="B35" s="36"/>
      <c r="C35" s="115"/>
      <c r="D35" s="115"/>
      <c r="E35" s="115"/>
      <c r="F35" s="115"/>
      <c r="G35" s="115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ht="18.75" thickBot="1" x14ac:dyDescent="0.4">
      <c r="A36" s="36"/>
      <c r="B36" s="36"/>
      <c r="C36" s="115"/>
      <c r="D36" s="115"/>
      <c r="E36" s="115"/>
      <c r="F36" s="115"/>
      <c r="G36" s="115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8" customFormat="1" ht="18.75" thickBot="1" x14ac:dyDescent="0.4">
      <c r="A37" s="160" t="s">
        <v>425</v>
      </c>
      <c r="B37" s="160"/>
      <c r="C37" s="711"/>
      <c r="D37" s="711"/>
      <c r="E37" s="706" t="s">
        <v>398</v>
      </c>
      <c r="F37" s="707" t="s">
        <v>399</v>
      </c>
      <c r="G37" s="707" t="s">
        <v>400</v>
      </c>
      <c r="H37" s="707" t="s">
        <v>401</v>
      </c>
      <c r="I37" s="707" t="s">
        <v>402</v>
      </c>
      <c r="J37" s="707" t="s">
        <v>403</v>
      </c>
      <c r="K37" s="707" t="s">
        <v>404</v>
      </c>
      <c r="L37" s="707" t="s">
        <v>405</v>
      </c>
      <c r="M37" s="707" t="s">
        <v>406</v>
      </c>
      <c r="N37" s="707" t="s">
        <v>407</v>
      </c>
      <c r="O37" s="707" t="s">
        <v>408</v>
      </c>
      <c r="P37" s="707" t="s">
        <v>409</v>
      </c>
      <c r="Q37" s="708" t="s">
        <v>170</v>
      </c>
      <c r="R37" s="716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</row>
    <row r="38" spans="1:37" x14ac:dyDescent="0.35">
      <c r="A38" s="36"/>
      <c r="B38" s="1085" t="str">
        <f>B30</f>
        <v>Centro Occidente</v>
      </c>
      <c r="C38" s="1083" t="s">
        <v>180</v>
      </c>
      <c r="D38" s="505" t="s">
        <v>334</v>
      </c>
      <c r="E38" s="572">
        <f>$Q$38/12</f>
        <v>113199786.15456718</v>
      </c>
      <c r="F38" s="567">
        <f t="shared" ref="F38:P38" si="12">$Q$38/12</f>
        <v>113199786.15456718</v>
      </c>
      <c r="G38" s="567">
        <f t="shared" si="12"/>
        <v>113199786.15456718</v>
      </c>
      <c r="H38" s="567">
        <f t="shared" si="12"/>
        <v>113199786.15456718</v>
      </c>
      <c r="I38" s="567">
        <f t="shared" si="12"/>
        <v>113199786.15456718</v>
      </c>
      <c r="J38" s="567">
        <f t="shared" si="12"/>
        <v>113199786.15456718</v>
      </c>
      <c r="K38" s="567">
        <f t="shared" si="12"/>
        <v>113199786.15456718</v>
      </c>
      <c r="L38" s="567">
        <f t="shared" si="12"/>
        <v>113199786.15456718</v>
      </c>
      <c r="M38" s="567">
        <f t="shared" si="12"/>
        <v>113199786.15456718</v>
      </c>
      <c r="N38" s="567">
        <f t="shared" si="12"/>
        <v>113199786.15456718</v>
      </c>
      <c r="O38" s="567">
        <f t="shared" si="12"/>
        <v>113199786.15456718</v>
      </c>
      <c r="P38" s="567">
        <f t="shared" si="12"/>
        <v>113199786.15456718</v>
      </c>
      <c r="Q38" s="568">
        <v>1358397433.8548062</v>
      </c>
      <c r="R38" s="187"/>
      <c r="S38" s="187"/>
      <c r="T38" s="187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x14ac:dyDescent="0.35">
      <c r="A39" s="36"/>
      <c r="B39" s="1086"/>
      <c r="C39" s="1084"/>
      <c r="D39" s="506" t="s">
        <v>336</v>
      </c>
      <c r="E39" s="196">
        <f>$Q$39/12</f>
        <v>78486062.242280319</v>
      </c>
      <c r="F39" s="188">
        <f t="shared" ref="F39:P39" si="13">$Q$39/12</f>
        <v>78486062.242280319</v>
      </c>
      <c r="G39" s="188">
        <f t="shared" si="13"/>
        <v>78486062.242280319</v>
      </c>
      <c r="H39" s="188">
        <f t="shared" si="13"/>
        <v>78486062.242280319</v>
      </c>
      <c r="I39" s="188">
        <f t="shared" si="13"/>
        <v>78486062.242280319</v>
      </c>
      <c r="J39" s="188">
        <f t="shared" si="13"/>
        <v>78486062.242280319</v>
      </c>
      <c r="K39" s="188">
        <f t="shared" si="13"/>
        <v>78486062.242280319</v>
      </c>
      <c r="L39" s="188">
        <f t="shared" si="13"/>
        <v>78486062.242280319</v>
      </c>
      <c r="M39" s="188">
        <f t="shared" si="13"/>
        <v>78486062.242280319</v>
      </c>
      <c r="N39" s="188">
        <f t="shared" si="13"/>
        <v>78486062.242280319</v>
      </c>
      <c r="O39" s="188">
        <f t="shared" si="13"/>
        <v>78486062.242280319</v>
      </c>
      <c r="P39" s="188">
        <f t="shared" si="13"/>
        <v>78486062.242280319</v>
      </c>
      <c r="Q39" s="569">
        <v>941832746.90736389</v>
      </c>
      <c r="R39" s="187"/>
      <c r="S39" s="187"/>
      <c r="T39" s="187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x14ac:dyDescent="0.35">
      <c r="A40" s="36"/>
      <c r="B40" s="1086"/>
      <c r="C40" s="1084"/>
      <c r="D40" s="506" t="s">
        <v>339</v>
      </c>
      <c r="E40" s="196">
        <f>$Q$40/12</f>
        <v>78725719.957468748</v>
      </c>
      <c r="F40" s="188">
        <f t="shared" ref="F40:P40" si="14">$Q$40/12</f>
        <v>78725719.957468748</v>
      </c>
      <c r="G40" s="188">
        <f t="shared" si="14"/>
        <v>78725719.957468748</v>
      </c>
      <c r="H40" s="188">
        <f t="shared" si="14"/>
        <v>78725719.957468748</v>
      </c>
      <c r="I40" s="188">
        <f t="shared" si="14"/>
        <v>78725719.957468748</v>
      </c>
      <c r="J40" s="188">
        <f t="shared" si="14"/>
        <v>78725719.957468748</v>
      </c>
      <c r="K40" s="188">
        <f t="shared" si="14"/>
        <v>78725719.957468748</v>
      </c>
      <c r="L40" s="188">
        <f t="shared" si="14"/>
        <v>78725719.957468748</v>
      </c>
      <c r="M40" s="188">
        <f t="shared" si="14"/>
        <v>78725719.957468748</v>
      </c>
      <c r="N40" s="188">
        <f t="shared" si="14"/>
        <v>78725719.957468748</v>
      </c>
      <c r="O40" s="188">
        <f t="shared" si="14"/>
        <v>78725719.957468748</v>
      </c>
      <c r="P40" s="188">
        <f t="shared" si="14"/>
        <v>78725719.957468748</v>
      </c>
      <c r="Q40" s="569">
        <v>944708639.48962498</v>
      </c>
      <c r="R40" s="187"/>
      <c r="S40" s="187"/>
      <c r="T40" s="187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x14ac:dyDescent="0.35">
      <c r="A41" s="36"/>
      <c r="B41" s="1086"/>
      <c r="C41" s="1084"/>
      <c r="D41" s="506" t="s">
        <v>341</v>
      </c>
      <c r="E41" s="196">
        <f>$Q$41/12</f>
        <v>37861107.177573711</v>
      </c>
      <c r="F41" s="188">
        <f t="shared" ref="F41:P41" si="15">$Q$41/12</f>
        <v>37861107.177573711</v>
      </c>
      <c r="G41" s="188">
        <f t="shared" si="15"/>
        <v>37861107.177573711</v>
      </c>
      <c r="H41" s="188">
        <f t="shared" si="15"/>
        <v>37861107.177573711</v>
      </c>
      <c r="I41" s="188">
        <f t="shared" si="15"/>
        <v>37861107.177573711</v>
      </c>
      <c r="J41" s="188">
        <f t="shared" si="15"/>
        <v>37861107.177573711</v>
      </c>
      <c r="K41" s="188">
        <f t="shared" si="15"/>
        <v>37861107.177573711</v>
      </c>
      <c r="L41" s="188">
        <f t="shared" si="15"/>
        <v>37861107.177573711</v>
      </c>
      <c r="M41" s="188">
        <f t="shared" si="15"/>
        <v>37861107.177573711</v>
      </c>
      <c r="N41" s="188">
        <f t="shared" si="15"/>
        <v>37861107.177573711</v>
      </c>
      <c r="O41" s="188">
        <f t="shared" si="15"/>
        <v>37861107.177573711</v>
      </c>
      <c r="P41" s="188">
        <f t="shared" si="15"/>
        <v>37861107.177573711</v>
      </c>
      <c r="Q41" s="569">
        <v>454333286.13088453</v>
      </c>
      <c r="R41" s="187"/>
      <c r="S41" s="187"/>
      <c r="T41" s="187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8.75" thickBot="1" x14ac:dyDescent="0.4">
      <c r="A42" s="36"/>
      <c r="B42" s="1087"/>
      <c r="C42" s="553" t="s">
        <v>179</v>
      </c>
      <c r="D42" s="507" t="s">
        <v>342</v>
      </c>
      <c r="E42" s="573">
        <f>$Q$42/12</f>
        <v>203794473.92805848</v>
      </c>
      <c r="F42" s="570">
        <f t="shared" ref="F42:P42" si="16">$Q$42/12</f>
        <v>203794473.92805848</v>
      </c>
      <c r="G42" s="570">
        <f t="shared" si="16"/>
        <v>203794473.92805848</v>
      </c>
      <c r="H42" s="570">
        <f t="shared" si="16"/>
        <v>203794473.92805848</v>
      </c>
      <c r="I42" s="570">
        <f t="shared" si="16"/>
        <v>203794473.92805848</v>
      </c>
      <c r="J42" s="570">
        <f t="shared" si="16"/>
        <v>203794473.92805848</v>
      </c>
      <c r="K42" s="570">
        <f t="shared" si="16"/>
        <v>203794473.92805848</v>
      </c>
      <c r="L42" s="570">
        <f t="shared" si="16"/>
        <v>203794473.92805848</v>
      </c>
      <c r="M42" s="570">
        <f t="shared" si="16"/>
        <v>203794473.92805848</v>
      </c>
      <c r="N42" s="570">
        <f t="shared" si="16"/>
        <v>203794473.92805848</v>
      </c>
      <c r="O42" s="570">
        <f t="shared" si="16"/>
        <v>203794473.92805848</v>
      </c>
      <c r="P42" s="570">
        <f t="shared" si="16"/>
        <v>203794473.92805848</v>
      </c>
      <c r="Q42" s="571">
        <v>2445533687.1367016</v>
      </c>
      <c r="R42" s="187"/>
      <c r="S42" s="187"/>
      <c r="T42" s="187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x14ac:dyDescent="0.35">
      <c r="A43" s="36"/>
      <c r="B43" s="36"/>
      <c r="C43" s="115"/>
      <c r="D43" s="115"/>
      <c r="E43" s="115"/>
      <c r="F43" s="115"/>
      <c r="G43" s="115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ht="18.75" thickBot="1" x14ac:dyDescent="0.4">
      <c r="A44" s="36"/>
      <c r="B44" s="36"/>
      <c r="C44" s="115"/>
      <c r="D44" s="115"/>
      <c r="E44" s="115"/>
      <c r="F44" s="115"/>
      <c r="G44" s="115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s="8" customFormat="1" ht="18.75" thickBot="1" x14ac:dyDescent="0.4">
      <c r="A45" s="160" t="s">
        <v>426</v>
      </c>
      <c r="B45" s="160"/>
      <c r="C45" s="711"/>
      <c r="D45" s="711"/>
      <c r="E45" s="706" t="s">
        <v>398</v>
      </c>
      <c r="F45" s="707" t="s">
        <v>399</v>
      </c>
      <c r="G45" s="707" t="s">
        <v>400</v>
      </c>
      <c r="H45" s="707" t="s">
        <v>401</v>
      </c>
      <c r="I45" s="707" t="s">
        <v>402</v>
      </c>
      <c r="J45" s="707" t="s">
        <v>403</v>
      </c>
      <c r="K45" s="707" t="s">
        <v>404</v>
      </c>
      <c r="L45" s="707" t="s">
        <v>405</v>
      </c>
      <c r="M45" s="707" t="s">
        <v>406</v>
      </c>
      <c r="N45" s="707" t="s">
        <v>407</v>
      </c>
      <c r="O45" s="707" t="s">
        <v>408</v>
      </c>
      <c r="P45" s="707" t="s">
        <v>409</v>
      </c>
      <c r="Q45" s="708" t="s">
        <v>170</v>
      </c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</row>
    <row r="46" spans="1:37" x14ac:dyDescent="0.35">
      <c r="A46" s="36"/>
      <c r="B46" s="1085" t="str">
        <f>B38</f>
        <v>Centro Occidente</v>
      </c>
      <c r="C46" s="1083" t="s">
        <v>180</v>
      </c>
      <c r="D46" s="505" t="s">
        <v>334</v>
      </c>
      <c r="E46" s="579">
        <v>0</v>
      </c>
      <c r="F46" s="574">
        <v>0</v>
      </c>
      <c r="G46" s="574">
        <v>0</v>
      </c>
      <c r="H46" s="574">
        <v>0</v>
      </c>
      <c r="I46" s="574">
        <v>0</v>
      </c>
      <c r="J46" s="574">
        <v>0</v>
      </c>
      <c r="K46" s="574">
        <v>0</v>
      </c>
      <c r="L46" s="574">
        <v>0</v>
      </c>
      <c r="M46" s="574">
        <v>0</v>
      </c>
      <c r="N46" s="574">
        <v>0</v>
      </c>
      <c r="O46" s="574">
        <v>0</v>
      </c>
      <c r="P46" s="574">
        <v>0</v>
      </c>
      <c r="Q46" s="575">
        <v>0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x14ac:dyDescent="0.35">
      <c r="A47" s="36"/>
      <c r="B47" s="1086"/>
      <c r="C47" s="1084"/>
      <c r="D47" s="506" t="s">
        <v>336</v>
      </c>
      <c r="E47" s="198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576">
        <v>0</v>
      </c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x14ac:dyDescent="0.35">
      <c r="A48" s="36"/>
      <c r="B48" s="1086"/>
      <c r="C48" s="1084"/>
      <c r="D48" s="506" t="s">
        <v>339</v>
      </c>
      <c r="E48" s="198">
        <v>0</v>
      </c>
      <c r="F48" s="179">
        <v>0</v>
      </c>
      <c r="G48" s="179">
        <v>0</v>
      </c>
      <c r="H48" s="179">
        <v>0</v>
      </c>
      <c r="I48" s="179">
        <v>0</v>
      </c>
      <c r="J48" s="179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576">
        <v>0</v>
      </c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x14ac:dyDescent="0.35">
      <c r="A49" s="36"/>
      <c r="B49" s="1086"/>
      <c r="C49" s="1084"/>
      <c r="D49" s="506" t="s">
        <v>341</v>
      </c>
      <c r="E49" s="195">
        <f>$Q$49/12</f>
        <v>98241.85935673007</v>
      </c>
      <c r="F49" s="170">
        <f t="shared" ref="F49:P49" si="17">$Q$49/12</f>
        <v>98241.85935673007</v>
      </c>
      <c r="G49" s="170">
        <f t="shared" si="17"/>
        <v>98241.85935673007</v>
      </c>
      <c r="H49" s="170">
        <f t="shared" si="17"/>
        <v>98241.85935673007</v>
      </c>
      <c r="I49" s="170">
        <f t="shared" si="17"/>
        <v>98241.85935673007</v>
      </c>
      <c r="J49" s="170">
        <f t="shared" si="17"/>
        <v>98241.85935673007</v>
      </c>
      <c r="K49" s="170">
        <f t="shared" si="17"/>
        <v>98241.85935673007</v>
      </c>
      <c r="L49" s="170">
        <f t="shared" si="17"/>
        <v>98241.85935673007</v>
      </c>
      <c r="M49" s="170">
        <f t="shared" si="17"/>
        <v>98241.85935673007</v>
      </c>
      <c r="N49" s="170">
        <f t="shared" si="17"/>
        <v>98241.85935673007</v>
      </c>
      <c r="O49" s="170">
        <f t="shared" si="17"/>
        <v>98241.85935673007</v>
      </c>
      <c r="P49" s="170">
        <f t="shared" si="17"/>
        <v>98241.85935673007</v>
      </c>
      <c r="Q49" s="557">
        <v>1178902.3122807608</v>
      </c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8.75" thickBot="1" x14ac:dyDescent="0.4">
      <c r="A50" s="36"/>
      <c r="B50" s="1087"/>
      <c r="C50" s="553" t="s">
        <v>179</v>
      </c>
      <c r="D50" s="507" t="s">
        <v>342</v>
      </c>
      <c r="E50" s="560">
        <f>$Q$50/12</f>
        <v>528805.13904195197</v>
      </c>
      <c r="F50" s="518">
        <f t="shared" ref="F50:P50" si="18">$Q$50/12</f>
        <v>528805.13904195197</v>
      </c>
      <c r="G50" s="518">
        <f t="shared" si="18"/>
        <v>528805.13904195197</v>
      </c>
      <c r="H50" s="518">
        <f t="shared" si="18"/>
        <v>528805.13904195197</v>
      </c>
      <c r="I50" s="518">
        <f t="shared" si="18"/>
        <v>528805.13904195197</v>
      </c>
      <c r="J50" s="518">
        <f t="shared" si="18"/>
        <v>528805.13904195197</v>
      </c>
      <c r="K50" s="518">
        <f t="shared" si="18"/>
        <v>528805.13904195197</v>
      </c>
      <c r="L50" s="518">
        <f t="shared" si="18"/>
        <v>528805.13904195197</v>
      </c>
      <c r="M50" s="518">
        <f t="shared" si="18"/>
        <v>528805.13904195197</v>
      </c>
      <c r="N50" s="518">
        <f t="shared" si="18"/>
        <v>528805.13904195197</v>
      </c>
      <c r="O50" s="518">
        <f t="shared" si="18"/>
        <v>528805.13904195197</v>
      </c>
      <c r="P50" s="518">
        <f t="shared" si="18"/>
        <v>528805.13904195197</v>
      </c>
      <c r="Q50" s="558">
        <v>6345661.6685034242</v>
      </c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x14ac:dyDescent="0.35"/>
    <row r="52" spans="1:37" ht="21.75" x14ac:dyDescent="0.35">
      <c r="A52" s="17" t="s">
        <v>600</v>
      </c>
      <c r="B52" s="73"/>
      <c r="C52" s="73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24"/>
      <c r="V52" s="184"/>
      <c r="W52" s="185"/>
      <c r="X52" s="185"/>
      <c r="Y52" s="185"/>
      <c r="Z52" s="185"/>
      <c r="AA52" s="185"/>
      <c r="AB52" s="186"/>
      <c r="AC52" s="186"/>
      <c r="AD52" s="186"/>
      <c r="AE52" s="186"/>
      <c r="AF52" s="186"/>
      <c r="AG52" s="186"/>
      <c r="AH52" s="53"/>
      <c r="AI52" s="53"/>
      <c r="AJ52" s="53"/>
      <c r="AK52" s="53"/>
    </row>
    <row r="53" spans="1:37" x14ac:dyDescent="0.35"/>
    <row r="54" spans="1:37" x14ac:dyDescent="0.35">
      <c r="B54" s="1047"/>
      <c r="C54" s="1047"/>
      <c r="D54" s="180"/>
      <c r="E54" s="180"/>
      <c r="F54" s="180"/>
      <c r="G54" s="180"/>
    </row>
    <row r="55" spans="1:37" ht="18.75" thickBot="1" x14ac:dyDescent="0.4"/>
    <row r="56" spans="1:37" ht="13.9" customHeight="1" x14ac:dyDescent="0.35">
      <c r="B56" s="1077" t="s">
        <v>346</v>
      </c>
      <c r="C56" s="205" t="s">
        <v>334</v>
      </c>
    </row>
    <row r="57" spans="1:37" ht="54" x14ac:dyDescent="0.35">
      <c r="B57" s="1078"/>
      <c r="C57" s="206" t="s">
        <v>363</v>
      </c>
    </row>
    <row r="58" spans="1:37" x14ac:dyDescent="0.35">
      <c r="B58" s="1078"/>
      <c r="C58" s="207" t="s">
        <v>338</v>
      </c>
    </row>
    <row r="59" spans="1:37" ht="18.75" thickBot="1" x14ac:dyDescent="0.4">
      <c r="B59" s="551"/>
      <c r="C59" s="552" t="s">
        <v>344</v>
      </c>
    </row>
    <row r="60" spans="1:37" ht="18.75" thickBot="1" x14ac:dyDescent="0.4">
      <c r="B60" s="432" t="str">
        <f>B46</f>
        <v>Centro Occidente</v>
      </c>
      <c r="C60" s="580">
        <f>(C62+C63+C64+C65+C66)*1/(C67*730)*(1-C68)</f>
        <v>1.1530585784879155</v>
      </c>
    </row>
    <row r="61" spans="1:37" ht="18.75" thickBot="1" x14ac:dyDescent="0.4">
      <c r="C61" s="3"/>
    </row>
    <row r="62" spans="1:37" x14ac:dyDescent="0.35">
      <c r="A62" s="54"/>
      <c r="B62" s="241" t="s">
        <v>516</v>
      </c>
      <c r="C62" s="581">
        <f>(D7/SUM(AC30:AC33)/12)</f>
        <v>308.75592806049025</v>
      </c>
    </row>
    <row r="63" spans="1:37" x14ac:dyDescent="0.35">
      <c r="A63" s="54"/>
      <c r="B63" s="245" t="s">
        <v>517</v>
      </c>
      <c r="C63" s="582">
        <v>0</v>
      </c>
      <c r="D63" s="181"/>
    </row>
    <row r="64" spans="1:37" x14ac:dyDescent="0.35">
      <c r="A64" s="54"/>
      <c r="B64" s="245" t="s">
        <v>518</v>
      </c>
      <c r="C64" s="583">
        <f>(D8/SUM(AC30:AC34)/12)</f>
        <v>162.47263357595892</v>
      </c>
    </row>
    <row r="65" spans="1:5" x14ac:dyDescent="0.35">
      <c r="A65" s="54"/>
      <c r="B65" s="245" t="s">
        <v>519</v>
      </c>
      <c r="C65" s="582">
        <v>0</v>
      </c>
    </row>
    <row r="66" spans="1:5" x14ac:dyDescent="0.35">
      <c r="A66" s="54"/>
      <c r="B66" s="245" t="s">
        <v>520</v>
      </c>
      <c r="C66" s="582">
        <v>0</v>
      </c>
    </row>
    <row r="67" spans="1:5" x14ac:dyDescent="0.35">
      <c r="A67" s="54"/>
      <c r="B67" s="245" t="s">
        <v>411</v>
      </c>
      <c r="C67" s="583">
        <f>Q38/8760/AC30</f>
        <v>0.55983155550578323</v>
      </c>
    </row>
    <row r="68" spans="1:5" ht="18.75" thickBot="1" x14ac:dyDescent="0.4">
      <c r="A68" s="54"/>
      <c r="B68" s="247" t="s">
        <v>412</v>
      </c>
      <c r="C68" s="584">
        <v>0</v>
      </c>
      <c r="E68" s="190"/>
    </row>
    <row r="69" spans="1:5" x14ac:dyDescent="0.35"/>
    <row r="70" spans="1:5" ht="18.75" thickBot="1" x14ac:dyDescent="0.4"/>
    <row r="71" spans="1:5" ht="13.9" customHeight="1" x14ac:dyDescent="0.35">
      <c r="B71" s="1077" t="s">
        <v>346</v>
      </c>
      <c r="C71" s="205" t="s">
        <v>336</v>
      </c>
    </row>
    <row r="72" spans="1:5" ht="54" x14ac:dyDescent="0.35">
      <c r="B72" s="1078"/>
      <c r="C72" s="206" t="s">
        <v>337</v>
      </c>
    </row>
    <row r="73" spans="1:5" x14ac:dyDescent="0.35">
      <c r="B73" s="1078"/>
      <c r="C73" s="207" t="s">
        <v>338</v>
      </c>
    </row>
    <row r="74" spans="1:5" ht="18.75" thickBot="1" x14ac:dyDescent="0.4">
      <c r="B74" s="551"/>
      <c r="C74" s="552" t="s">
        <v>344</v>
      </c>
    </row>
    <row r="75" spans="1:5" ht="18.75" thickBot="1" x14ac:dyDescent="0.4">
      <c r="B75" s="432" t="str">
        <f>B60</f>
        <v>Centro Occidente</v>
      </c>
      <c r="C75" s="580">
        <f>(C77+C78+C79+C80+C81)*1/(C82*730)*(1-C83)</f>
        <v>0.98813321211025296</v>
      </c>
    </row>
    <row r="76" spans="1:5" ht="18.75" thickBot="1" x14ac:dyDescent="0.4">
      <c r="C76" s="3"/>
    </row>
    <row r="77" spans="1:5" x14ac:dyDescent="0.35">
      <c r="B77" s="241" t="s">
        <v>516</v>
      </c>
      <c r="C77" s="581">
        <f>(D7/SUM(AC30:AC33)/12)</f>
        <v>308.75592806049025</v>
      </c>
    </row>
    <row r="78" spans="1:5" x14ac:dyDescent="0.35">
      <c r="B78" s="245" t="s">
        <v>517</v>
      </c>
      <c r="C78" s="582">
        <v>0</v>
      </c>
    </row>
    <row r="79" spans="1:5" x14ac:dyDescent="0.35">
      <c r="B79" s="245" t="s">
        <v>518</v>
      </c>
      <c r="C79" s="583">
        <f>(D8/SUM(AC30:AC34)/12)</f>
        <v>162.47263357595892</v>
      </c>
    </row>
    <row r="80" spans="1:5" x14ac:dyDescent="0.35">
      <c r="B80" s="245" t="s">
        <v>519</v>
      </c>
      <c r="C80" s="582">
        <v>0</v>
      </c>
    </row>
    <row r="81" spans="2:16" x14ac:dyDescent="0.35">
      <c r="B81" s="245" t="s">
        <v>520</v>
      </c>
      <c r="C81" s="582">
        <v>0</v>
      </c>
    </row>
    <row r="82" spans="2:16" x14ac:dyDescent="0.35">
      <c r="B82" s="245" t="s">
        <v>417</v>
      </c>
      <c r="C82" s="582">
        <f>Q39/8760/AC31</f>
        <v>0.65327080364560386</v>
      </c>
    </row>
    <row r="83" spans="2:16" ht="18.75" thickBot="1" x14ac:dyDescent="0.4">
      <c r="B83" s="247" t="s">
        <v>416</v>
      </c>
      <c r="C83" s="584">
        <v>0</v>
      </c>
      <c r="E83" s="11"/>
    </row>
    <row r="84" spans="2:16" x14ac:dyDescent="0.35"/>
    <row r="85" spans="2:16" ht="18.75" thickBot="1" x14ac:dyDescent="0.4"/>
    <row r="86" spans="2:16" ht="13.9" customHeight="1" x14ac:dyDescent="0.35">
      <c r="B86" s="1077" t="s">
        <v>346</v>
      </c>
      <c r="C86" s="205" t="s">
        <v>339</v>
      </c>
    </row>
    <row r="87" spans="2:16" ht="54" x14ac:dyDescent="0.35">
      <c r="B87" s="1078"/>
      <c r="C87" s="206" t="s">
        <v>364</v>
      </c>
    </row>
    <row r="88" spans="2:16" x14ac:dyDescent="0.35">
      <c r="B88" s="1078"/>
      <c r="C88" s="207" t="s">
        <v>338</v>
      </c>
    </row>
    <row r="89" spans="2:16" ht="18.75" thickBot="1" x14ac:dyDescent="0.4">
      <c r="B89" s="551"/>
      <c r="C89" s="552" t="s">
        <v>344</v>
      </c>
    </row>
    <row r="90" spans="2:16" ht="18.75" thickBot="1" x14ac:dyDescent="0.4">
      <c r="B90" s="432" t="str">
        <f>B75</f>
        <v>Centro Occidente</v>
      </c>
      <c r="C90" s="585">
        <f>(C92+C93+C94+C95+C96)*1/(C97*730)*(1-C98)</f>
        <v>0.9397731461144454</v>
      </c>
    </row>
    <row r="91" spans="2:16" ht="18.75" thickBot="1" x14ac:dyDescent="0.4"/>
    <row r="92" spans="2:16" x14ac:dyDescent="0.35">
      <c r="B92" s="241" t="s">
        <v>516</v>
      </c>
      <c r="C92" s="581">
        <f>(D7/SUM(AC30:AC33)/12)</f>
        <v>308.75592806049025</v>
      </c>
    </row>
    <row r="93" spans="2:16" x14ac:dyDescent="0.35">
      <c r="B93" s="245" t="s">
        <v>517</v>
      </c>
      <c r="C93" s="582">
        <v>0</v>
      </c>
    </row>
    <row r="94" spans="2:16" x14ac:dyDescent="0.35">
      <c r="B94" s="245" t="s">
        <v>518</v>
      </c>
      <c r="C94" s="583">
        <f>(D8/SUM(AC30:AC34)/12)</f>
        <v>162.47263357595892</v>
      </c>
    </row>
    <row r="95" spans="2:16" x14ac:dyDescent="0.35">
      <c r="B95" s="245" t="s">
        <v>519</v>
      </c>
      <c r="C95" s="582">
        <v>0</v>
      </c>
    </row>
    <row r="96" spans="2:16" x14ac:dyDescent="0.35">
      <c r="B96" s="245" t="s">
        <v>520</v>
      </c>
      <c r="C96" s="582">
        <v>0</v>
      </c>
      <c r="P96" s="44"/>
    </row>
    <row r="97" spans="2:15" x14ac:dyDescent="0.35">
      <c r="B97" s="245" t="s">
        <v>419</v>
      </c>
      <c r="C97" s="582">
        <f>Q40/8760/AC32</f>
        <v>0.68688766033921744</v>
      </c>
    </row>
    <row r="98" spans="2:15" ht="18.75" thickBot="1" x14ac:dyDescent="0.4">
      <c r="B98" s="247" t="s">
        <v>420</v>
      </c>
      <c r="C98" s="584">
        <v>0</v>
      </c>
      <c r="E98" s="11"/>
    </row>
    <row r="99" spans="2:15" x14ac:dyDescent="0.35">
      <c r="F99" s="183"/>
    </row>
    <row r="100" spans="2:15" ht="18.75" thickBot="1" x14ac:dyDescent="0.4">
      <c r="F100" s="183"/>
    </row>
    <row r="101" spans="2:15" ht="13.9" customHeight="1" x14ac:dyDescent="0.35">
      <c r="B101" s="1077" t="s">
        <v>346</v>
      </c>
      <c r="C101" s="205" t="s">
        <v>341</v>
      </c>
    </row>
    <row r="102" spans="2:15" ht="54" x14ac:dyDescent="0.35">
      <c r="B102" s="1078"/>
      <c r="C102" s="206" t="s">
        <v>365</v>
      </c>
      <c r="O102" s="44"/>
    </row>
    <row r="103" spans="2:15" x14ac:dyDescent="0.35">
      <c r="B103" s="1078"/>
      <c r="C103" s="207" t="s">
        <v>362</v>
      </c>
    </row>
    <row r="104" spans="2:15" ht="18.75" thickBot="1" x14ac:dyDescent="0.4">
      <c r="B104" s="551"/>
      <c r="C104" s="552" t="s">
        <v>345</v>
      </c>
    </row>
    <row r="105" spans="2:15" ht="18.75" thickBot="1" x14ac:dyDescent="0.4">
      <c r="B105" s="432" t="str">
        <f>B90</f>
        <v>Centro Occidente</v>
      </c>
      <c r="C105" s="585">
        <f>(C107+C108+C109+C110+C111)*C112</f>
        <v>372.33555831084061</v>
      </c>
    </row>
    <row r="106" spans="2:15" ht="18.75" thickBot="1" x14ac:dyDescent="0.4"/>
    <row r="107" spans="2:15" x14ac:dyDescent="0.35">
      <c r="B107" s="241" t="s">
        <v>516</v>
      </c>
      <c r="C107" s="581">
        <f>(D7/SUM(AC30:AC33)/12)</f>
        <v>308.75592806049025</v>
      </c>
    </row>
    <row r="108" spans="2:15" x14ac:dyDescent="0.35">
      <c r="B108" s="245" t="s">
        <v>517</v>
      </c>
      <c r="C108" s="582">
        <v>0</v>
      </c>
    </row>
    <row r="109" spans="2:15" x14ac:dyDescent="0.35">
      <c r="B109" s="245" t="s">
        <v>518</v>
      </c>
      <c r="C109" s="583">
        <f>(D8/SUM(AC30:AC34)/12)</f>
        <v>162.47263357595892</v>
      </c>
    </row>
    <row r="110" spans="2:15" x14ac:dyDescent="0.35">
      <c r="B110" s="245" t="s">
        <v>519</v>
      </c>
      <c r="C110" s="582">
        <v>0</v>
      </c>
    </row>
    <row r="111" spans="2:15" x14ac:dyDescent="0.35">
      <c r="B111" s="245" t="s">
        <v>520</v>
      </c>
      <c r="C111" s="582">
        <v>0</v>
      </c>
    </row>
    <row r="112" spans="2:15" ht="18.75" thickBot="1" x14ac:dyDescent="0.4">
      <c r="B112" s="586" t="s">
        <v>421</v>
      </c>
      <c r="C112" s="584">
        <f>12*AC33/Q49</f>
        <v>0.79013792588849041</v>
      </c>
    </row>
    <row r="113" spans="2:3" x14ac:dyDescent="0.35"/>
    <row r="114" spans="2:3" ht="18.75" thickBot="1" x14ac:dyDescent="0.4"/>
    <row r="115" spans="2:3" ht="13.9" customHeight="1" x14ac:dyDescent="0.35">
      <c r="B115" s="1077" t="s">
        <v>346</v>
      </c>
      <c r="C115" s="205" t="s">
        <v>342</v>
      </c>
    </row>
    <row r="116" spans="2:3" ht="54" x14ac:dyDescent="0.35">
      <c r="B116" s="1078"/>
      <c r="C116" s="206" t="s">
        <v>418</v>
      </c>
    </row>
    <row r="117" spans="2:3" x14ac:dyDescent="0.35">
      <c r="B117" s="1078"/>
      <c r="C117" s="207" t="s">
        <v>362</v>
      </c>
    </row>
    <row r="118" spans="2:3" ht="18.75" thickBot="1" x14ac:dyDescent="0.4">
      <c r="B118" s="551"/>
      <c r="C118" s="552" t="s">
        <v>345</v>
      </c>
    </row>
    <row r="119" spans="2:3" ht="18.75" thickBot="1" x14ac:dyDescent="0.4">
      <c r="B119" s="432" t="str">
        <f>B105</f>
        <v>Centro Occidente</v>
      </c>
      <c r="C119" s="545">
        <f>(C121+C122+C123)*C124</f>
        <v>116.41740486753405</v>
      </c>
    </row>
    <row r="120" spans="2:3" ht="18.75" thickBot="1" x14ac:dyDescent="0.4"/>
    <row r="121" spans="2:3" x14ac:dyDescent="0.35">
      <c r="B121" s="241" t="s">
        <v>518</v>
      </c>
      <c r="C121" s="581">
        <f>(D8/SUM(AC30:AC34)/12)</f>
        <v>162.47263357595892</v>
      </c>
    </row>
    <row r="122" spans="2:3" x14ac:dyDescent="0.35">
      <c r="B122" s="245" t="s">
        <v>519</v>
      </c>
      <c r="C122" s="582">
        <v>0</v>
      </c>
    </row>
    <row r="123" spans="2:3" x14ac:dyDescent="0.35">
      <c r="B123" s="245" t="s">
        <v>520</v>
      </c>
      <c r="C123" s="582">
        <v>0</v>
      </c>
    </row>
    <row r="124" spans="2:3" ht="18.75" thickBot="1" x14ac:dyDescent="0.4">
      <c r="B124" s="586" t="s">
        <v>422</v>
      </c>
      <c r="C124" s="584">
        <f>12*AC34/Q50</f>
        <v>0.71653547003721574</v>
      </c>
    </row>
    <row r="125" spans="2:3" x14ac:dyDescent="0.35"/>
    <row r="126" spans="2:3" x14ac:dyDescent="0.35"/>
    <row r="127" spans="2:3" x14ac:dyDescent="0.35"/>
    <row r="128" spans="2:3" x14ac:dyDescent="0.35"/>
  </sheetData>
  <customSheetViews>
    <customSheetView guid="{1EB9453C-0363-4D90-8555-9240052C0B12}" scale="40" showGridLines="0">
      <selection activeCell="C60" sqref="C60:D60"/>
      <pageMargins left="0.7" right="0.7" top="0.75" bottom="0.75" header="0.3" footer="0.3"/>
      <pageSetup paperSize="9" orientation="portrait" r:id="rId1"/>
    </customSheetView>
    <customSheetView guid="{9BE0F493-361D-434E-B2A3-57925E56343F}" scale="40" showGridLines="0">
      <selection activeCell="C60" sqref="C60:D60"/>
      <pageMargins left="0.7" right="0.7" top="0.75" bottom="0.75" header="0.3" footer="0.3"/>
      <pageSetup paperSize="9" orientation="portrait" r:id="rId2"/>
    </customSheetView>
  </customSheetViews>
  <mergeCells count="20">
    <mergeCell ref="B7:B9"/>
    <mergeCell ref="C13:C16"/>
    <mergeCell ref="B101:B103"/>
    <mergeCell ref="B115:B117"/>
    <mergeCell ref="B71:B73"/>
    <mergeCell ref="B86:B88"/>
    <mergeCell ref="R13:R16"/>
    <mergeCell ref="S13:S16"/>
    <mergeCell ref="T13:T16"/>
    <mergeCell ref="B54:C54"/>
    <mergeCell ref="B56:B58"/>
    <mergeCell ref="B13:B17"/>
    <mergeCell ref="B21:B26"/>
    <mergeCell ref="C21:C25"/>
    <mergeCell ref="B30:B34"/>
    <mergeCell ref="C30:C33"/>
    <mergeCell ref="B38:B42"/>
    <mergeCell ref="C38:C41"/>
    <mergeCell ref="B46:B50"/>
    <mergeCell ref="C46:C49"/>
  </mergeCells>
  <dataValidations count="1">
    <dataValidation type="list" allowBlank="1" showInputMessage="1" showErrorMessage="1" sqref="AD21" xr:uid="{00000000-0002-0000-1500-000000000000}">
      <formula1>$AE$21:$AE$22</formula1>
    </dataValidation>
  </dataValidations>
  <hyperlinks>
    <hyperlink ref="C2" location="Contenido!A1" display="regresar" xr:uid="{00000000-0004-0000-1500-000000000000}"/>
  </hyperlinks>
  <pageMargins left="0.7" right="0.7" top="0.75" bottom="0.75" header="0.3" footer="0.3"/>
  <pageSetup paperSize="9" orientation="portrait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/>
  </sheetPr>
  <dimension ref="A1:AN128"/>
  <sheetViews>
    <sheetView showGridLines="0" zoomScale="70" zoomScaleNormal="70" workbookViewId="0">
      <pane ySplit="2" topLeftCell="A3" activePane="bottomLeft" state="frozen"/>
      <selection activeCell="G7" sqref="G7"/>
      <selection pane="bottomLeft" activeCell="G7" sqref="G7"/>
    </sheetView>
  </sheetViews>
  <sheetFormatPr baseColWidth="10" defaultColWidth="0" defaultRowHeight="18" zeroHeight="1" x14ac:dyDescent="0.35"/>
  <cols>
    <col min="1" max="1" width="11.5703125" style="9" customWidth="1"/>
    <col min="2" max="2" width="16.28515625" style="9" customWidth="1"/>
    <col min="3" max="3" width="20" style="9" customWidth="1"/>
    <col min="4" max="4" width="14.42578125" style="9" customWidth="1"/>
    <col min="5" max="12" width="13.85546875" style="9" bestFit="1" customWidth="1"/>
    <col min="13" max="13" width="15.7109375" style="9" bestFit="1" customWidth="1"/>
    <col min="14" max="14" width="13.85546875" style="9" bestFit="1" customWidth="1"/>
    <col min="15" max="15" width="15.28515625" style="9" bestFit="1" customWidth="1"/>
    <col min="16" max="16" width="14.42578125" style="9" bestFit="1" customWidth="1"/>
    <col min="17" max="17" width="15.28515625" style="9" bestFit="1" customWidth="1"/>
    <col min="18" max="18" width="11.28515625" style="9" bestFit="1" customWidth="1"/>
    <col min="19" max="19" width="10.85546875" style="9" bestFit="1" customWidth="1"/>
    <col min="20" max="20" width="10.42578125" style="9" bestFit="1" customWidth="1"/>
    <col min="21" max="21" width="11.28515625" style="9" bestFit="1" customWidth="1"/>
    <col min="22" max="22" width="10.85546875" style="9" bestFit="1" customWidth="1"/>
    <col min="23" max="23" width="11.140625" style="9" bestFit="1" customWidth="1"/>
    <col min="24" max="24" width="10.85546875" style="9" bestFit="1" customWidth="1"/>
    <col min="25" max="26" width="10.42578125" style="9" bestFit="1" customWidth="1"/>
    <col min="27" max="28" width="11.28515625" style="9" bestFit="1" customWidth="1"/>
    <col min="29" max="29" width="13.42578125" style="9" bestFit="1" customWidth="1"/>
    <col min="30" max="32" width="11.5703125" style="9" customWidth="1"/>
    <col min="33" max="40" width="0" style="9" hidden="1" customWidth="1"/>
    <col min="41" max="16384" width="11.5703125" style="9" hidden="1"/>
  </cols>
  <sheetData>
    <row r="1" spans="1:40" ht="21.75" x14ac:dyDescent="0.35">
      <c r="A1" s="17" t="s">
        <v>612</v>
      </c>
      <c r="B1" s="73"/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24"/>
      <c r="V1" s="184"/>
      <c r="W1" s="185"/>
      <c r="X1" s="185"/>
      <c r="Y1" s="185"/>
      <c r="Z1" s="185"/>
      <c r="AA1" s="185"/>
      <c r="AB1" s="186"/>
      <c r="AC1" s="186"/>
      <c r="AD1" s="186"/>
      <c r="AE1" s="186"/>
      <c r="AF1" s="186"/>
      <c r="AG1" s="186"/>
      <c r="AH1" s="53"/>
      <c r="AI1" s="53"/>
      <c r="AJ1" s="53"/>
      <c r="AK1" s="53"/>
    </row>
    <row r="2" spans="1:40" x14ac:dyDescent="0.35">
      <c r="C2" s="737" t="s">
        <v>601</v>
      </c>
    </row>
    <row r="3" spans="1:40" x14ac:dyDescent="0.35"/>
    <row r="4" spans="1:40" s="50" customFormat="1" ht="21.75" collapsed="1" x14ac:dyDescent="0.25">
      <c r="A4" s="17" t="s">
        <v>609</v>
      </c>
      <c r="B4" s="73"/>
      <c r="C4" s="73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24"/>
      <c r="V4" s="184"/>
      <c r="W4" s="185"/>
      <c r="X4" s="185"/>
      <c r="Y4" s="185"/>
      <c r="Z4" s="185"/>
      <c r="AA4" s="185"/>
      <c r="AB4" s="186"/>
      <c r="AC4" s="186"/>
      <c r="AD4" s="186"/>
      <c r="AE4" s="186"/>
      <c r="AF4" s="53"/>
      <c r="AG4" s="53"/>
      <c r="AH4" s="53"/>
      <c r="AI4" s="53"/>
      <c r="AJ4" s="53"/>
      <c r="AK4" s="53"/>
      <c r="AL4" s="53"/>
      <c r="AM4" s="53"/>
      <c r="AN4" s="53"/>
    </row>
    <row r="5" spans="1:40" ht="18.75" thickBot="1" x14ac:dyDescent="0.4">
      <c r="A5" s="36"/>
      <c r="B5" s="162"/>
      <c r="C5" s="162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40" s="8" customFormat="1" ht="72.75" thickBot="1" x14ac:dyDescent="0.4">
      <c r="A6" s="160" t="s">
        <v>392</v>
      </c>
      <c r="B6" s="709"/>
      <c r="C6" s="709"/>
      <c r="D6" s="712" t="s">
        <v>484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</row>
    <row r="7" spans="1:40" x14ac:dyDescent="0.35">
      <c r="A7" s="36"/>
      <c r="B7" s="1085" t="s">
        <v>5</v>
      </c>
      <c r="C7" s="596" t="s">
        <v>180</v>
      </c>
      <c r="D7" s="593">
        <f>'2.6 IR'!M11</f>
        <v>2880596468.4701891</v>
      </c>
      <c r="E7" s="36"/>
      <c r="F7" s="36"/>
      <c r="G7" s="36"/>
      <c r="H7" s="36"/>
      <c r="I7" s="36"/>
      <c r="J7" s="36"/>
      <c r="K7" s="36"/>
      <c r="L7" s="36"/>
      <c r="M7" s="167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</row>
    <row r="8" spans="1:40" x14ac:dyDescent="0.35">
      <c r="A8" s="36"/>
      <c r="B8" s="1086"/>
      <c r="C8" s="597" t="s">
        <v>179</v>
      </c>
      <c r="D8" s="594">
        <f>'2.6 IR'!N11</f>
        <v>3221987210.7274413</v>
      </c>
      <c r="E8" s="36"/>
      <c r="F8" s="36"/>
      <c r="G8" s="36"/>
      <c r="H8" s="36"/>
      <c r="I8" s="36"/>
      <c r="J8" s="36"/>
      <c r="K8" s="36"/>
      <c r="L8" s="36"/>
      <c r="M8" s="167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</row>
    <row r="9" spans="1:40" ht="18.75" thickBot="1" x14ac:dyDescent="0.4">
      <c r="A9" s="36"/>
      <c r="B9" s="1087"/>
      <c r="C9" s="598" t="s">
        <v>354</v>
      </c>
      <c r="D9" s="595">
        <f>SUM(D7:D8)</f>
        <v>6102583679.1976299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</row>
    <row r="10" spans="1:40" x14ac:dyDescent="0.35">
      <c r="A10" s="36"/>
      <c r="B10" s="162"/>
      <c r="C10" s="162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40" ht="18.75" thickBot="1" x14ac:dyDescent="0.4">
      <c r="A11" s="36"/>
      <c r="B11" s="162"/>
      <c r="C11" s="162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40" s="8" customFormat="1" ht="18.75" thickBot="1" x14ac:dyDescent="0.4">
      <c r="A12" s="160" t="s">
        <v>397</v>
      </c>
      <c r="B12" s="709"/>
      <c r="C12" s="709"/>
      <c r="D12" s="160"/>
      <c r="E12" s="706" t="s">
        <v>398</v>
      </c>
      <c r="F12" s="707" t="s">
        <v>399</v>
      </c>
      <c r="G12" s="707" t="s">
        <v>400</v>
      </c>
      <c r="H12" s="707" t="s">
        <v>401</v>
      </c>
      <c r="I12" s="707" t="s">
        <v>402</v>
      </c>
      <c r="J12" s="707" t="s">
        <v>403</v>
      </c>
      <c r="K12" s="707" t="s">
        <v>404</v>
      </c>
      <c r="L12" s="707" t="s">
        <v>405</v>
      </c>
      <c r="M12" s="707" t="s">
        <v>406</v>
      </c>
      <c r="N12" s="707" t="s">
        <v>407</v>
      </c>
      <c r="O12" s="707" t="s">
        <v>408</v>
      </c>
      <c r="P12" s="707" t="s">
        <v>409</v>
      </c>
      <c r="Q12" s="708" t="s">
        <v>117</v>
      </c>
      <c r="R12" s="160"/>
      <c r="S12" s="168"/>
      <c r="T12" s="169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</row>
    <row r="13" spans="1:40" x14ac:dyDescent="0.35">
      <c r="A13" s="36"/>
      <c r="B13" s="1085" t="str">
        <f>B7</f>
        <v>Centro Oriente</v>
      </c>
      <c r="C13" s="1083" t="s">
        <v>180</v>
      </c>
      <c r="D13" s="505" t="s">
        <v>334</v>
      </c>
      <c r="E13" s="559">
        <f>$Q$13</f>
        <v>2015752.2499999998</v>
      </c>
      <c r="F13" s="513">
        <f t="shared" ref="F13:P13" si="0">$Q$13</f>
        <v>2015752.2499999998</v>
      </c>
      <c r="G13" s="513">
        <f t="shared" si="0"/>
        <v>2015752.2499999998</v>
      </c>
      <c r="H13" s="513">
        <f t="shared" si="0"/>
        <v>2015752.2499999998</v>
      </c>
      <c r="I13" s="513">
        <f t="shared" si="0"/>
        <v>2015752.2499999998</v>
      </c>
      <c r="J13" s="513">
        <f t="shared" si="0"/>
        <v>2015752.2499999998</v>
      </c>
      <c r="K13" s="513">
        <f t="shared" si="0"/>
        <v>2015752.2499999998</v>
      </c>
      <c r="L13" s="513">
        <f t="shared" si="0"/>
        <v>2015752.2499999998</v>
      </c>
      <c r="M13" s="513">
        <f t="shared" si="0"/>
        <v>2015752.2499999998</v>
      </c>
      <c r="N13" s="513">
        <f t="shared" si="0"/>
        <v>2015752.2499999998</v>
      </c>
      <c r="O13" s="513">
        <f t="shared" si="0"/>
        <v>2015752.2499999998</v>
      </c>
      <c r="P13" s="513">
        <f t="shared" si="0"/>
        <v>2015752.2499999998</v>
      </c>
      <c r="Q13" s="556">
        <v>2015752.2499999998</v>
      </c>
      <c r="R13" s="1082"/>
      <c r="S13" s="1082"/>
      <c r="T13" s="1082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40" x14ac:dyDescent="0.35">
      <c r="A14" s="36"/>
      <c r="B14" s="1086"/>
      <c r="C14" s="1084"/>
      <c r="D14" s="506" t="s">
        <v>336</v>
      </c>
      <c r="E14" s="195">
        <f>$Q$14</f>
        <v>288565.91666666669</v>
      </c>
      <c r="F14" s="170">
        <f t="shared" ref="F14:P14" si="1">$Q$14</f>
        <v>288565.91666666669</v>
      </c>
      <c r="G14" s="170">
        <f t="shared" si="1"/>
        <v>288565.91666666669</v>
      </c>
      <c r="H14" s="170">
        <f t="shared" si="1"/>
        <v>288565.91666666669</v>
      </c>
      <c r="I14" s="170">
        <f t="shared" si="1"/>
        <v>288565.91666666669</v>
      </c>
      <c r="J14" s="170">
        <f t="shared" si="1"/>
        <v>288565.91666666669</v>
      </c>
      <c r="K14" s="170">
        <f t="shared" si="1"/>
        <v>288565.91666666669</v>
      </c>
      <c r="L14" s="170">
        <f t="shared" si="1"/>
        <v>288565.91666666669</v>
      </c>
      <c r="M14" s="170">
        <f t="shared" si="1"/>
        <v>288565.91666666669</v>
      </c>
      <c r="N14" s="170">
        <f t="shared" si="1"/>
        <v>288565.91666666669</v>
      </c>
      <c r="O14" s="170">
        <f t="shared" si="1"/>
        <v>288565.91666666669</v>
      </c>
      <c r="P14" s="170">
        <f t="shared" si="1"/>
        <v>288565.91666666669</v>
      </c>
      <c r="Q14" s="557">
        <v>288565.91666666669</v>
      </c>
      <c r="R14" s="1082"/>
      <c r="S14" s="1082"/>
      <c r="T14" s="1082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40" x14ac:dyDescent="0.35">
      <c r="A15" s="36"/>
      <c r="B15" s="1086"/>
      <c r="C15" s="1084"/>
      <c r="D15" s="506" t="s">
        <v>339</v>
      </c>
      <c r="E15" s="195">
        <f>$Q$15</f>
        <v>315731</v>
      </c>
      <c r="F15" s="170">
        <f t="shared" ref="F15:P15" si="2">$Q$15</f>
        <v>315731</v>
      </c>
      <c r="G15" s="170">
        <f t="shared" si="2"/>
        <v>315731</v>
      </c>
      <c r="H15" s="170">
        <f t="shared" si="2"/>
        <v>315731</v>
      </c>
      <c r="I15" s="170">
        <f t="shared" si="2"/>
        <v>315731</v>
      </c>
      <c r="J15" s="170">
        <f t="shared" si="2"/>
        <v>315731</v>
      </c>
      <c r="K15" s="170">
        <f t="shared" si="2"/>
        <v>315731</v>
      </c>
      <c r="L15" s="170">
        <f t="shared" si="2"/>
        <v>315731</v>
      </c>
      <c r="M15" s="170">
        <f t="shared" si="2"/>
        <v>315731</v>
      </c>
      <c r="N15" s="170">
        <f t="shared" si="2"/>
        <v>315731</v>
      </c>
      <c r="O15" s="170">
        <f t="shared" si="2"/>
        <v>315731</v>
      </c>
      <c r="P15" s="170">
        <f t="shared" si="2"/>
        <v>315731</v>
      </c>
      <c r="Q15" s="557">
        <v>315731</v>
      </c>
      <c r="R15" s="1082"/>
      <c r="S15" s="1082"/>
      <c r="T15" s="108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40" x14ac:dyDescent="0.35">
      <c r="A16" s="36"/>
      <c r="B16" s="1086"/>
      <c r="C16" s="1084"/>
      <c r="D16" s="506" t="s">
        <v>341</v>
      </c>
      <c r="E16" s="195">
        <f>$Q$16</f>
        <v>6341</v>
      </c>
      <c r="F16" s="170">
        <f t="shared" ref="F16:O16" si="3">$Q$16</f>
        <v>6341</v>
      </c>
      <c r="G16" s="170">
        <f t="shared" si="3"/>
        <v>6341</v>
      </c>
      <c r="H16" s="170">
        <f t="shared" si="3"/>
        <v>6341</v>
      </c>
      <c r="I16" s="170">
        <f t="shared" si="3"/>
        <v>6341</v>
      </c>
      <c r="J16" s="170">
        <f t="shared" si="3"/>
        <v>6341</v>
      </c>
      <c r="K16" s="170">
        <f t="shared" si="3"/>
        <v>6341</v>
      </c>
      <c r="L16" s="170">
        <f t="shared" si="3"/>
        <v>6341</v>
      </c>
      <c r="M16" s="170">
        <f t="shared" si="3"/>
        <v>6341</v>
      </c>
      <c r="N16" s="170">
        <f t="shared" si="3"/>
        <v>6341</v>
      </c>
      <c r="O16" s="170">
        <f t="shared" si="3"/>
        <v>6341</v>
      </c>
      <c r="P16" s="170">
        <f>$Q$16</f>
        <v>6341</v>
      </c>
      <c r="Q16" s="557">
        <v>6341</v>
      </c>
      <c r="R16" s="1082"/>
      <c r="S16" s="1082"/>
      <c r="T16" s="108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1:37" ht="18.75" thickBot="1" x14ac:dyDescent="0.4">
      <c r="A17" s="36"/>
      <c r="B17" s="1087"/>
      <c r="C17" s="553" t="s">
        <v>179</v>
      </c>
      <c r="D17" s="507" t="s">
        <v>342</v>
      </c>
      <c r="E17" s="560">
        <f>$Q$17</f>
        <v>11206</v>
      </c>
      <c r="F17" s="518">
        <f t="shared" ref="F17:P17" si="4">$Q$17</f>
        <v>11206</v>
      </c>
      <c r="G17" s="518">
        <f t="shared" si="4"/>
        <v>11206</v>
      </c>
      <c r="H17" s="518">
        <f t="shared" si="4"/>
        <v>11206</v>
      </c>
      <c r="I17" s="518">
        <f t="shared" si="4"/>
        <v>11206</v>
      </c>
      <c r="J17" s="518">
        <f t="shared" si="4"/>
        <v>11206</v>
      </c>
      <c r="K17" s="518">
        <f t="shared" si="4"/>
        <v>11206</v>
      </c>
      <c r="L17" s="518">
        <f t="shared" si="4"/>
        <v>11206</v>
      </c>
      <c r="M17" s="518">
        <f t="shared" si="4"/>
        <v>11206</v>
      </c>
      <c r="N17" s="518">
        <f t="shared" si="4"/>
        <v>11206</v>
      </c>
      <c r="O17" s="518">
        <f t="shared" si="4"/>
        <v>11206</v>
      </c>
      <c r="P17" s="518">
        <f t="shared" si="4"/>
        <v>11206</v>
      </c>
      <c r="Q17" s="558">
        <v>11206</v>
      </c>
      <c r="R17" s="171"/>
      <c r="S17" s="172"/>
      <c r="T17" s="167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1:37" x14ac:dyDescent="0.35">
      <c r="A18" s="36"/>
      <c r="B18" s="162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979"/>
      <c r="AE18" s="979"/>
      <c r="AF18" s="979"/>
      <c r="AG18" s="36"/>
      <c r="AH18" s="36"/>
      <c r="AI18" s="36"/>
      <c r="AJ18" s="36"/>
      <c r="AK18" s="36"/>
    </row>
    <row r="19" spans="1:37" ht="18.75" thickBot="1" x14ac:dyDescent="0.4">
      <c r="A19" s="36"/>
      <c r="B19" s="162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979"/>
      <c r="AE19" s="979"/>
      <c r="AF19" s="979"/>
      <c r="AG19" s="36"/>
      <c r="AH19" s="36"/>
      <c r="AI19" s="36"/>
      <c r="AJ19" s="36"/>
      <c r="AK19" s="36"/>
    </row>
    <row r="20" spans="1:37" s="8" customFormat="1" ht="18.75" thickBot="1" x14ac:dyDescent="0.4">
      <c r="A20" s="160" t="s">
        <v>423</v>
      </c>
      <c r="B20" s="160"/>
      <c r="C20" s="709"/>
      <c r="D20" s="160"/>
      <c r="E20" s="713">
        <v>0</v>
      </c>
      <c r="F20" s="714">
        <v>1</v>
      </c>
      <c r="G20" s="714">
        <v>2</v>
      </c>
      <c r="H20" s="714">
        <v>3</v>
      </c>
      <c r="I20" s="714">
        <v>4</v>
      </c>
      <c r="J20" s="714">
        <v>5</v>
      </c>
      <c r="K20" s="714">
        <v>6</v>
      </c>
      <c r="L20" s="714">
        <v>7</v>
      </c>
      <c r="M20" s="714">
        <v>8</v>
      </c>
      <c r="N20" s="714">
        <v>9</v>
      </c>
      <c r="O20" s="714">
        <v>10</v>
      </c>
      <c r="P20" s="714">
        <v>11</v>
      </c>
      <c r="Q20" s="714">
        <v>12</v>
      </c>
      <c r="R20" s="714">
        <v>13</v>
      </c>
      <c r="S20" s="714">
        <v>14</v>
      </c>
      <c r="T20" s="714">
        <v>15</v>
      </c>
      <c r="U20" s="714">
        <v>16</v>
      </c>
      <c r="V20" s="714">
        <v>17</v>
      </c>
      <c r="W20" s="714">
        <v>18</v>
      </c>
      <c r="X20" s="714">
        <v>19</v>
      </c>
      <c r="Y20" s="714">
        <v>20</v>
      </c>
      <c r="Z20" s="714">
        <v>21</v>
      </c>
      <c r="AA20" s="714">
        <v>22</v>
      </c>
      <c r="AB20" s="715">
        <v>23</v>
      </c>
      <c r="AC20" s="160"/>
      <c r="AD20" s="980" t="s">
        <v>413</v>
      </c>
      <c r="AE20" s="980"/>
      <c r="AF20" s="980"/>
      <c r="AG20" s="160"/>
      <c r="AH20" s="160"/>
      <c r="AI20" s="160"/>
      <c r="AJ20" s="160"/>
      <c r="AK20" s="160"/>
    </row>
    <row r="21" spans="1:37" x14ac:dyDescent="0.35">
      <c r="A21" s="36"/>
      <c r="B21" s="1085" t="str">
        <f>B7</f>
        <v>Centro Oriente</v>
      </c>
      <c r="C21" s="1083" t="s">
        <v>180</v>
      </c>
      <c r="D21" s="505" t="s">
        <v>334</v>
      </c>
      <c r="E21" s="564">
        <v>3.1195108016674012E-2</v>
      </c>
      <c r="F21" s="329">
        <v>2.9037861865163283E-2</v>
      </c>
      <c r="G21" s="329">
        <v>2.8588104970527235E-2</v>
      </c>
      <c r="H21" s="329">
        <v>2.8136467047953917E-2</v>
      </c>
      <c r="I21" s="329">
        <v>2.8659739351333952E-2</v>
      </c>
      <c r="J21" s="329">
        <v>3.1946806294357255E-2</v>
      </c>
      <c r="K21" s="329">
        <v>3.6395480216822193E-2</v>
      </c>
      <c r="L21" s="329">
        <v>3.7133609691256855E-2</v>
      </c>
      <c r="M21" s="329">
        <v>3.6873159567300279E-2</v>
      </c>
      <c r="N21" s="329">
        <v>3.6814241194132361E-2</v>
      </c>
      <c r="O21" s="329">
        <v>3.717115173735832E-2</v>
      </c>
      <c r="P21" s="329">
        <v>3.7979402422323165E-2</v>
      </c>
      <c r="Q21" s="329">
        <v>4.0319422131118839E-2</v>
      </c>
      <c r="R21" s="329">
        <v>4.0902282829192699E-2</v>
      </c>
      <c r="S21" s="329">
        <v>3.9842995924759532E-2</v>
      </c>
      <c r="T21" s="329">
        <v>3.9679775987270766E-2</v>
      </c>
      <c r="U21" s="329">
        <v>4.2547415974373677E-2</v>
      </c>
      <c r="V21" s="329">
        <v>4.6337769820219733E-2</v>
      </c>
      <c r="W21" s="329">
        <v>5.2574578014639328E-2</v>
      </c>
      <c r="X21" s="329">
        <v>6.8889882535675448E-2</v>
      </c>
      <c r="Y21" s="329">
        <v>7.4427149125280492E-2</v>
      </c>
      <c r="Z21" s="329">
        <v>6.5323764003638901E-2</v>
      </c>
      <c r="AA21" s="329">
        <v>5.0609395885327514E-2</v>
      </c>
      <c r="AB21" s="330">
        <v>3.8614435393300249E-2</v>
      </c>
      <c r="AC21" s="36"/>
      <c r="AD21" s="981" t="s">
        <v>415</v>
      </c>
      <c r="AE21" s="979" t="s">
        <v>414</v>
      </c>
      <c r="AF21" s="982"/>
      <c r="AG21" s="174"/>
      <c r="AH21" s="36"/>
      <c r="AI21" s="36"/>
      <c r="AJ21" s="36"/>
      <c r="AK21" s="36"/>
    </row>
    <row r="22" spans="1:37" x14ac:dyDescent="0.35">
      <c r="A22" s="36"/>
      <c r="B22" s="1086"/>
      <c r="C22" s="1084"/>
      <c r="D22" s="506" t="s">
        <v>336</v>
      </c>
      <c r="E22" s="565">
        <v>3.7971273922708618E-2</v>
      </c>
      <c r="F22" s="85">
        <v>3.5314142778483486E-2</v>
      </c>
      <c r="G22" s="85">
        <v>3.295820658181467E-2</v>
      </c>
      <c r="H22" s="85">
        <v>3.1821308422035732E-2</v>
      </c>
      <c r="I22" s="85">
        <v>3.0952111222895165E-2</v>
      </c>
      <c r="J22" s="85">
        <v>3.0814569049362986E-2</v>
      </c>
      <c r="K22" s="85">
        <v>3.2344169169580293E-2</v>
      </c>
      <c r="L22" s="85">
        <v>3.1751949842039225E-2</v>
      </c>
      <c r="M22" s="85">
        <v>3.2993134269839852E-2</v>
      </c>
      <c r="N22" s="85">
        <v>3.5413401157590604E-2</v>
      </c>
      <c r="O22" s="85">
        <v>3.7725538494176314E-2</v>
      </c>
      <c r="P22" s="85">
        <v>3.9298387619306062E-2</v>
      </c>
      <c r="Q22" s="85">
        <v>4.1335148296403397E-2</v>
      </c>
      <c r="R22" s="85">
        <v>4.2119526549518664E-2</v>
      </c>
      <c r="S22" s="85">
        <v>4.28544974839851E-2</v>
      </c>
      <c r="T22" s="85">
        <v>4.4007490889967395E-2</v>
      </c>
      <c r="U22" s="85">
        <v>4.4719007373332779E-2</v>
      </c>
      <c r="V22" s="85">
        <v>4.5349871862347346E-2</v>
      </c>
      <c r="W22" s="85">
        <v>4.7010730861001222E-2</v>
      </c>
      <c r="X22" s="85">
        <v>5.4347881020169256E-2</v>
      </c>
      <c r="Y22" s="85">
        <v>6.3781614659868716E-2</v>
      </c>
      <c r="Z22" s="85">
        <v>6.3462163873497457E-2</v>
      </c>
      <c r="AA22" s="85">
        <v>5.6077668039999952E-2</v>
      </c>
      <c r="AB22" s="331">
        <v>4.5576206560075889E-2</v>
      </c>
      <c r="AC22" s="36"/>
      <c r="AD22" s="980"/>
      <c r="AE22" s="979" t="s">
        <v>415</v>
      </c>
      <c r="AF22" s="979"/>
      <c r="AG22" s="36"/>
      <c r="AH22" s="36"/>
      <c r="AI22" s="36"/>
      <c r="AJ22" s="36"/>
      <c r="AK22" s="36"/>
    </row>
    <row r="23" spans="1:37" x14ac:dyDescent="0.35">
      <c r="A23" s="36"/>
      <c r="B23" s="1086"/>
      <c r="C23" s="1084"/>
      <c r="D23" s="506" t="s">
        <v>339</v>
      </c>
      <c r="E23" s="565">
        <v>2.2597572133457904E-2</v>
      </c>
      <c r="F23" s="85">
        <v>2.1969017909205892E-2</v>
      </c>
      <c r="G23" s="85">
        <v>2.1432566632621101E-2</v>
      </c>
      <c r="H23" s="85">
        <v>2.0993602122168074E-2</v>
      </c>
      <c r="I23" s="85">
        <v>2.1471177826151495E-2</v>
      </c>
      <c r="J23" s="85">
        <v>2.3244707952208583E-2</v>
      </c>
      <c r="K23" s="85">
        <v>2.648886844899144E-2</v>
      </c>
      <c r="L23" s="85">
        <v>3.489622849276109E-2</v>
      </c>
      <c r="M23" s="85">
        <v>4.4257471293036248E-2</v>
      </c>
      <c r="N23" s="85">
        <v>5.3109071236717452E-2</v>
      </c>
      <c r="O23" s="85">
        <v>5.8034834505172425E-2</v>
      </c>
      <c r="P23" s="85">
        <v>5.8877412861929303E-2</v>
      </c>
      <c r="Q23" s="85">
        <v>6.0660089083693407E-2</v>
      </c>
      <c r="R23" s="85">
        <v>5.7125025285305296E-2</v>
      </c>
      <c r="S23" s="85">
        <v>5.4493906910887721E-2</v>
      </c>
      <c r="T23" s="85">
        <v>5.5000444200548088E-2</v>
      </c>
      <c r="U23" s="85">
        <v>5.7726052721194847E-2</v>
      </c>
      <c r="V23" s="85">
        <v>5.7284054672494471E-2</v>
      </c>
      <c r="W23" s="85">
        <v>5.7252450377912927E-2</v>
      </c>
      <c r="X23" s="85">
        <v>5.5891417010817443E-2</v>
      </c>
      <c r="Y23" s="85">
        <v>4.5875336645718703E-2</v>
      </c>
      <c r="Z23" s="85">
        <v>3.6200221504100537E-2</v>
      </c>
      <c r="AA23" s="85">
        <v>2.9725943989934705E-2</v>
      </c>
      <c r="AB23" s="331">
        <v>2.5392526182970911E-2</v>
      </c>
      <c r="AC23" s="36"/>
      <c r="AD23" s="979"/>
      <c r="AE23" s="979"/>
      <c r="AF23" s="979"/>
      <c r="AG23" s="36"/>
      <c r="AH23" s="36"/>
      <c r="AI23" s="36"/>
      <c r="AJ23" s="36"/>
      <c r="AK23" s="36"/>
    </row>
    <row r="24" spans="1:37" x14ac:dyDescent="0.35">
      <c r="A24" s="36"/>
      <c r="B24" s="1086"/>
      <c r="C24" s="1084"/>
      <c r="D24" s="506" t="s">
        <v>341</v>
      </c>
      <c r="E24" s="565">
        <v>2.5334192800351062E-2</v>
      </c>
      <c r="F24" s="85">
        <v>2.3598458446559865E-2</v>
      </c>
      <c r="G24" s="85">
        <v>2.2047237729115484E-2</v>
      </c>
      <c r="H24" s="85">
        <v>2.0794351445636849E-2</v>
      </c>
      <c r="I24" s="85">
        <v>1.9603196310492947E-2</v>
      </c>
      <c r="J24" s="85">
        <v>2.0153939797363359E-2</v>
      </c>
      <c r="K24" s="85">
        <v>2.5952394617032592E-2</v>
      </c>
      <c r="L24" s="85">
        <v>3.353750029274729E-2</v>
      </c>
      <c r="M24" s="85">
        <v>5.0525791560413348E-2</v>
      </c>
      <c r="N24" s="85">
        <v>5.8390344567247447E-2</v>
      </c>
      <c r="O24" s="85">
        <v>6.2361677639211251E-2</v>
      </c>
      <c r="P24" s="85">
        <v>6.0949887016867127E-2</v>
      </c>
      <c r="Q24" s="85">
        <v>5.9062559357324879E-2</v>
      </c>
      <c r="R24" s="85">
        <v>5.4146671603165088E-2</v>
      </c>
      <c r="S24" s="85">
        <v>5.2846517464492843E-2</v>
      </c>
      <c r="T24" s="85">
        <v>5.5190749318862545E-2</v>
      </c>
      <c r="U24" s="85">
        <v>6.1319864672898426E-2</v>
      </c>
      <c r="V24" s="85">
        <v>5.7454515402859736E-2</v>
      </c>
      <c r="W24" s="85">
        <v>5.1234933006143485E-2</v>
      </c>
      <c r="X24" s="85">
        <v>5.0120481800944479E-2</v>
      </c>
      <c r="Y24" s="85">
        <v>4.2403958455329599E-2</v>
      </c>
      <c r="Z24" s="85">
        <v>3.5706663446676876E-2</v>
      </c>
      <c r="AA24" s="85">
        <v>3.0106994611363066E-2</v>
      </c>
      <c r="AB24" s="331">
        <v>2.7157118636900408E-2</v>
      </c>
      <c r="AC24" s="36"/>
      <c r="AD24" s="979"/>
      <c r="AE24" s="979"/>
      <c r="AF24" s="979"/>
      <c r="AG24" s="36"/>
      <c r="AH24" s="36"/>
      <c r="AI24" s="36"/>
      <c r="AJ24" s="36"/>
      <c r="AK24" s="36"/>
    </row>
    <row r="25" spans="1:37" x14ac:dyDescent="0.35">
      <c r="A25" s="36"/>
      <c r="B25" s="1086"/>
      <c r="C25" s="1084"/>
      <c r="D25" s="506" t="s">
        <v>396</v>
      </c>
      <c r="E25" s="565">
        <v>3.1195108016674012E-2</v>
      </c>
      <c r="F25" s="85">
        <v>2.9037861865163283E-2</v>
      </c>
      <c r="G25" s="85">
        <v>2.8588104970527235E-2</v>
      </c>
      <c r="H25" s="85">
        <v>2.8136467047953917E-2</v>
      </c>
      <c r="I25" s="85">
        <v>2.8659739351333952E-2</v>
      </c>
      <c r="J25" s="85">
        <v>3.1946806294357255E-2</v>
      </c>
      <c r="K25" s="85">
        <v>3.6395480216822193E-2</v>
      </c>
      <c r="L25" s="85">
        <v>3.7133609691256855E-2</v>
      </c>
      <c r="M25" s="85">
        <v>3.6873159567300279E-2</v>
      </c>
      <c r="N25" s="85">
        <v>3.6814241194132361E-2</v>
      </c>
      <c r="O25" s="85">
        <v>3.717115173735832E-2</v>
      </c>
      <c r="P25" s="85">
        <v>3.7979402422323165E-2</v>
      </c>
      <c r="Q25" s="85">
        <v>4.0319422131118839E-2</v>
      </c>
      <c r="R25" s="85">
        <v>4.0902282829192699E-2</v>
      </c>
      <c r="S25" s="85">
        <v>3.9842995924759532E-2</v>
      </c>
      <c r="T25" s="85">
        <v>3.9679775987270766E-2</v>
      </c>
      <c r="U25" s="85">
        <v>4.2547415974373677E-2</v>
      </c>
      <c r="V25" s="85">
        <v>4.6337769820219733E-2</v>
      </c>
      <c r="W25" s="85">
        <v>5.2574578014639328E-2</v>
      </c>
      <c r="X25" s="85">
        <v>6.8889882535675448E-2</v>
      </c>
      <c r="Y25" s="85">
        <v>7.4427149125280492E-2</v>
      </c>
      <c r="Z25" s="85">
        <v>6.5323764003638901E-2</v>
      </c>
      <c r="AA25" s="85">
        <v>5.0609395885327514E-2</v>
      </c>
      <c r="AB25" s="331">
        <v>3.8614435393300249E-2</v>
      </c>
      <c r="AC25" s="36"/>
      <c r="AD25" s="979"/>
      <c r="AE25" s="979"/>
      <c r="AF25" s="979"/>
      <c r="AG25" s="36"/>
      <c r="AH25" s="36"/>
      <c r="AI25" s="36"/>
      <c r="AJ25" s="36"/>
      <c r="AK25" s="36"/>
    </row>
    <row r="26" spans="1:37" ht="18.75" thickBot="1" x14ac:dyDescent="0.4">
      <c r="A26" s="36"/>
      <c r="B26" s="1087"/>
      <c r="C26" s="553" t="s">
        <v>179</v>
      </c>
      <c r="D26" s="507" t="s">
        <v>342</v>
      </c>
      <c r="E26" s="566">
        <v>3.1497931556888834E-2</v>
      </c>
      <c r="F26" s="333">
        <v>3.0705077994387136E-2</v>
      </c>
      <c r="G26" s="333">
        <v>3.0071734680600117E-2</v>
      </c>
      <c r="H26" s="333">
        <v>2.9978029707055969E-2</v>
      </c>
      <c r="I26" s="333">
        <v>3.0386691695383449E-2</v>
      </c>
      <c r="J26" s="333">
        <v>3.0590408260458831E-2</v>
      </c>
      <c r="K26" s="333">
        <v>3.2974692974915856E-2</v>
      </c>
      <c r="L26" s="333">
        <v>3.9472073077023058E-2</v>
      </c>
      <c r="M26" s="333">
        <v>4.6523450753183287E-2</v>
      </c>
      <c r="N26" s="333">
        <v>5.1322034042888029E-2</v>
      </c>
      <c r="O26" s="333">
        <v>5.4234640211806386E-2</v>
      </c>
      <c r="P26" s="333">
        <v>5.6404767531054278E-2</v>
      </c>
      <c r="Q26" s="333">
        <v>5.655259991383798E-2</v>
      </c>
      <c r="R26" s="333">
        <v>5.4157860165608446E-2</v>
      </c>
      <c r="S26" s="333">
        <v>5.2579000696108998E-2</v>
      </c>
      <c r="T26" s="333">
        <v>5.2257165752848604E-2</v>
      </c>
      <c r="U26" s="333">
        <v>5.1400070752117687E-2</v>
      </c>
      <c r="V26" s="333">
        <v>4.6234325248600328E-2</v>
      </c>
      <c r="W26" s="333">
        <v>4.1663052701845033E-2</v>
      </c>
      <c r="X26" s="333">
        <v>4.086635566608058E-2</v>
      </c>
      <c r="Y26" s="333">
        <v>3.9475566839944909E-2</v>
      </c>
      <c r="Z26" s="333">
        <v>3.6436448036070886E-2</v>
      </c>
      <c r="AA26" s="333">
        <v>3.4396222008816445E-2</v>
      </c>
      <c r="AB26" s="334">
        <v>2.9819799732474932E-2</v>
      </c>
      <c r="AC26" s="36"/>
      <c r="AD26" s="36"/>
      <c r="AE26" s="36"/>
      <c r="AF26" s="36"/>
      <c r="AG26" s="36"/>
      <c r="AH26" s="36"/>
      <c r="AI26" s="36"/>
      <c r="AJ26" s="36"/>
      <c r="AK26" s="36"/>
    </row>
    <row r="27" spans="1:37" x14ac:dyDescent="0.3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1:37" ht="18.75" thickBot="1" x14ac:dyDescent="0.4">
      <c r="A28" s="36"/>
      <c r="B28" s="162"/>
      <c r="C28" s="162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1:37" s="8" customFormat="1" ht="18.75" thickBot="1" x14ac:dyDescent="0.4">
      <c r="A29" s="160" t="s">
        <v>424</v>
      </c>
      <c r="B29" s="709"/>
      <c r="C29" s="709"/>
      <c r="D29" s="160"/>
      <c r="E29" s="713">
        <v>0</v>
      </c>
      <c r="F29" s="714">
        <v>1</v>
      </c>
      <c r="G29" s="714">
        <v>2</v>
      </c>
      <c r="H29" s="714">
        <v>3</v>
      </c>
      <c r="I29" s="714">
        <v>4</v>
      </c>
      <c r="J29" s="714">
        <v>5</v>
      </c>
      <c r="K29" s="714">
        <v>6</v>
      </c>
      <c r="L29" s="714">
        <v>7</v>
      </c>
      <c r="M29" s="714">
        <v>8</v>
      </c>
      <c r="N29" s="714">
        <v>9</v>
      </c>
      <c r="O29" s="714">
        <v>10</v>
      </c>
      <c r="P29" s="714">
        <v>11</v>
      </c>
      <c r="Q29" s="714">
        <v>12</v>
      </c>
      <c r="R29" s="714">
        <v>13</v>
      </c>
      <c r="S29" s="714">
        <v>14</v>
      </c>
      <c r="T29" s="714">
        <v>15</v>
      </c>
      <c r="U29" s="714">
        <v>16</v>
      </c>
      <c r="V29" s="714">
        <v>17</v>
      </c>
      <c r="W29" s="714">
        <v>18</v>
      </c>
      <c r="X29" s="714">
        <v>19</v>
      </c>
      <c r="Y29" s="714">
        <v>20</v>
      </c>
      <c r="Z29" s="714">
        <v>21</v>
      </c>
      <c r="AA29" s="714">
        <v>22</v>
      </c>
      <c r="AB29" s="714">
        <v>23</v>
      </c>
      <c r="AC29" s="715" t="s">
        <v>410</v>
      </c>
      <c r="AD29" s="160"/>
      <c r="AE29" s="160"/>
      <c r="AF29" s="160"/>
      <c r="AG29" s="160"/>
      <c r="AH29" s="160"/>
      <c r="AI29" s="160"/>
      <c r="AJ29" s="160"/>
      <c r="AK29" s="160"/>
    </row>
    <row r="30" spans="1:37" x14ac:dyDescent="0.35">
      <c r="B30" s="1085" t="str">
        <f>B21</f>
        <v>Centro Oriente</v>
      </c>
      <c r="C30" s="1083" t="s">
        <v>180</v>
      </c>
      <c r="D30" s="505" t="s">
        <v>334</v>
      </c>
      <c r="E30" s="563">
        <f t="shared" ref="E30" si="5">E21*IF($AD$21="kW/cliente",$Q$13,$Q$38/365)</f>
        <v>158501.54640685979</v>
      </c>
      <c r="F30" s="561">
        <f t="shared" ref="F30:AB30" si="6">F21*IF($AD$21="kW/cliente",$Q$13,$Q$38/365)</f>
        <v>147540.6338557016</v>
      </c>
      <c r="G30" s="561">
        <f t="shared" si="6"/>
        <v>145255.4305709796</v>
      </c>
      <c r="H30" s="561">
        <f t="shared" si="6"/>
        <v>142960.66983139218</v>
      </c>
      <c r="I30" s="561">
        <f t="shared" si="6"/>
        <v>145619.40302870257</v>
      </c>
      <c r="J30" s="561">
        <f t="shared" si="6"/>
        <v>162320.90614045915</v>
      </c>
      <c r="K30" s="561">
        <f t="shared" si="6"/>
        <v>184924.50462114625</v>
      </c>
      <c r="L30" s="561">
        <f t="shared" si="6"/>
        <v>188674.9216122925</v>
      </c>
      <c r="M30" s="561">
        <f t="shared" si="6"/>
        <v>187351.58119023303</v>
      </c>
      <c r="N30" s="561">
        <f t="shared" si="6"/>
        <v>187052.21844226948</v>
      </c>
      <c r="O30" s="561">
        <f t="shared" si="6"/>
        <v>188865.67178886439</v>
      </c>
      <c r="P30" s="561">
        <f t="shared" si="6"/>
        <v>192972.37285823899</v>
      </c>
      <c r="Q30" s="561">
        <f t="shared" si="6"/>
        <v>204861.95318180759</v>
      </c>
      <c r="R30" s="561">
        <f t="shared" si="6"/>
        <v>207823.45348932722</v>
      </c>
      <c r="S30" s="561">
        <f t="shared" si="6"/>
        <v>202441.24380595479</v>
      </c>
      <c r="T30" s="561">
        <f t="shared" si="6"/>
        <v>201611.92747588878</v>
      </c>
      <c r="U30" s="561">
        <f t="shared" si="6"/>
        <v>216182.33294622766</v>
      </c>
      <c r="V30" s="561">
        <f t="shared" si="6"/>
        <v>235441.02394594045</v>
      </c>
      <c r="W30" s="561">
        <f t="shared" si="6"/>
        <v>267130.08695319458</v>
      </c>
      <c r="X30" s="561">
        <f t="shared" si="6"/>
        <v>350027.7321641302</v>
      </c>
      <c r="Y30" s="561">
        <f t="shared" si="6"/>
        <v>378162.4421593743</v>
      </c>
      <c r="Z30" s="561">
        <f t="shared" si="6"/>
        <v>331908.37506186176</v>
      </c>
      <c r="AA30" s="561">
        <f t="shared" si="6"/>
        <v>257145.04678918689</v>
      </c>
      <c r="AB30" s="561">
        <f t="shared" si="6"/>
        <v>196198.95915072467</v>
      </c>
      <c r="AC30" s="514">
        <f>MAX(E30:AB30)</f>
        <v>378162.4421593743</v>
      </c>
      <c r="AD30" s="178"/>
    </row>
    <row r="31" spans="1:37" x14ac:dyDescent="0.35">
      <c r="B31" s="1086"/>
      <c r="C31" s="1084"/>
      <c r="D31" s="506" t="s">
        <v>336</v>
      </c>
      <c r="E31" s="193">
        <f>E22*IF($AD$21="kW/cliente",$Q$14,$Q$39/365)</f>
        <v>83027.890226938645</v>
      </c>
      <c r="F31" s="119">
        <f t="shared" ref="F31:AB31" si="7">F22*IF($AD$21="kW/cliente",$Q$14,$Q$39/365)</f>
        <v>77217.814078048483</v>
      </c>
      <c r="G31" s="119">
        <f t="shared" si="7"/>
        <v>72066.330029426492</v>
      </c>
      <c r="H31" s="119">
        <f t="shared" si="7"/>
        <v>69580.391427485563</v>
      </c>
      <c r="I31" s="119">
        <f t="shared" si="7"/>
        <v>67679.807059873769</v>
      </c>
      <c r="J31" s="119">
        <f t="shared" si="7"/>
        <v>67379.057695792653</v>
      </c>
      <c r="K31" s="119">
        <f t="shared" si="7"/>
        <v>70723.67739780806</v>
      </c>
      <c r="L31" s="119">
        <f t="shared" si="7"/>
        <v>69428.732134253311</v>
      </c>
      <c r="M31" s="119">
        <f t="shared" si="7"/>
        <v>72142.702822531573</v>
      </c>
      <c r="N31" s="119">
        <f t="shared" si="7"/>
        <v>77434.852195373314</v>
      </c>
      <c r="O31" s="119">
        <f t="shared" si="7"/>
        <v>82490.565768807995</v>
      </c>
      <c r="P31" s="119">
        <f t="shared" si="7"/>
        <v>85929.753634103981</v>
      </c>
      <c r="Q31" s="119">
        <f t="shared" si="7"/>
        <v>90383.329309779379</v>
      </c>
      <c r="R31" s="119">
        <f t="shared" si="7"/>
        <v>92098.448787430199</v>
      </c>
      <c r="S31" s="119">
        <f t="shared" si="7"/>
        <v>93705.534348770161</v>
      </c>
      <c r="T31" s="119">
        <f t="shared" si="7"/>
        <v>96226.666774802114</v>
      </c>
      <c r="U31" s="119">
        <f t="shared" si="7"/>
        <v>97782.466893485747</v>
      </c>
      <c r="V31" s="119">
        <f t="shared" si="7"/>
        <v>99161.91356805859</v>
      </c>
      <c r="W31" s="119">
        <f t="shared" si="7"/>
        <v>102793.54359720512</v>
      </c>
      <c r="X31" s="119">
        <f t="shared" si="7"/>
        <v>118836.9373277917</v>
      </c>
      <c r="Y31" s="119">
        <f t="shared" si="7"/>
        <v>139464.71512269779</v>
      </c>
      <c r="Z31" s="119">
        <f t="shared" si="7"/>
        <v>138766.20485207238</v>
      </c>
      <c r="AA31" s="119">
        <f t="shared" si="7"/>
        <v>122619.28519135901</v>
      </c>
      <c r="AB31" s="119">
        <f t="shared" si="7"/>
        <v>99656.816437943984</v>
      </c>
      <c r="AC31" s="516">
        <f t="shared" ref="AC31:AC33" si="8">MAX(E31:AB31)</f>
        <v>139464.71512269779</v>
      </c>
    </row>
    <row r="32" spans="1:37" x14ac:dyDescent="0.35">
      <c r="A32" s="36"/>
      <c r="B32" s="1086"/>
      <c r="C32" s="1084"/>
      <c r="D32" s="506" t="s">
        <v>339</v>
      </c>
      <c r="E32" s="193">
        <f>E23*IF($AD$21="kW/cliente",$Q$15,$Q$40/365)</f>
        <v>79106.926292312433</v>
      </c>
      <c r="F32" s="119">
        <f t="shared" ref="F32:AB32" si="9">F23*IF($AD$21="kW/cliente",$Q$15,$Q$40/365)</f>
        <v>76906.557491851519</v>
      </c>
      <c r="G32" s="119">
        <f t="shared" si="9"/>
        <v>75028.611872491034</v>
      </c>
      <c r="H32" s="119">
        <f t="shared" si="9"/>
        <v>73491.936473546972</v>
      </c>
      <c r="I32" s="119">
        <f t="shared" si="9"/>
        <v>75163.77740366527</v>
      </c>
      <c r="J32" s="119">
        <f t="shared" si="9"/>
        <v>81372.343356264581</v>
      </c>
      <c r="K32" s="119">
        <f t="shared" si="9"/>
        <v>92729.119375554685</v>
      </c>
      <c r="L32" s="119">
        <f t="shared" si="9"/>
        <v>122160.61791741362</v>
      </c>
      <c r="M32" s="119">
        <f t="shared" si="9"/>
        <v>154931.35717348472</v>
      </c>
      <c r="N32" s="119">
        <f t="shared" si="9"/>
        <v>185917.99857807514</v>
      </c>
      <c r="O32" s="119">
        <f t="shared" si="9"/>
        <v>203161.53206520207</v>
      </c>
      <c r="P32" s="119">
        <f t="shared" si="9"/>
        <v>206111.13141020323</v>
      </c>
      <c r="Q32" s="119">
        <f t="shared" si="9"/>
        <v>212351.71494038496</v>
      </c>
      <c r="R32" s="119">
        <f t="shared" si="9"/>
        <v>199976.57881132868</v>
      </c>
      <c r="S32" s="119">
        <f t="shared" si="9"/>
        <v>190765.86864821214</v>
      </c>
      <c r="T32" s="119">
        <f t="shared" si="9"/>
        <v>192539.09489574083</v>
      </c>
      <c r="U32" s="119">
        <f t="shared" si="9"/>
        <v>202080.58506429146</v>
      </c>
      <c r="V32" s="119">
        <f t="shared" si="9"/>
        <v>200533.29021095997</v>
      </c>
      <c r="W32" s="119">
        <f t="shared" si="9"/>
        <v>200422.65360861979</v>
      </c>
      <c r="X32" s="119">
        <f t="shared" si="9"/>
        <v>195658.10785935371</v>
      </c>
      <c r="Y32" s="119">
        <f t="shared" si="9"/>
        <v>160594.99017129885</v>
      </c>
      <c r="Z32" s="119">
        <f t="shared" si="9"/>
        <v>126725.48348901143</v>
      </c>
      <c r="AA32" s="119">
        <f t="shared" si="9"/>
        <v>104061.09321361591</v>
      </c>
      <c r="AB32" s="119">
        <f t="shared" si="9"/>
        <v>88891.173143232547</v>
      </c>
      <c r="AC32" s="516">
        <f t="shared" si="8"/>
        <v>212351.71494038496</v>
      </c>
      <c r="AD32" s="36"/>
      <c r="AE32" s="36"/>
      <c r="AF32" s="36"/>
      <c r="AG32" s="36"/>
      <c r="AH32" s="36"/>
      <c r="AI32" s="36"/>
      <c r="AJ32" s="36"/>
      <c r="AK32" s="36"/>
    </row>
    <row r="33" spans="1:37" x14ac:dyDescent="0.35">
      <c r="A33" s="36"/>
      <c r="B33" s="1086"/>
      <c r="C33" s="1084"/>
      <c r="D33" s="506" t="s">
        <v>341</v>
      </c>
      <c r="E33" s="193">
        <f>E24*IF($AD$21="kW/cliente",$Q$16,$Q$41/365)</f>
        <v>36716.738034382412</v>
      </c>
      <c r="F33" s="119">
        <f t="shared" ref="F33:AB33" si="10">F24*IF($AD$21="kW/cliente",$Q$16,$Q$41/365)</f>
        <v>34201.145606880782</v>
      </c>
      <c r="G33" s="119">
        <f t="shared" si="10"/>
        <v>31952.968008930126</v>
      </c>
      <c r="H33" s="119">
        <f t="shared" si="10"/>
        <v>30137.165239136786</v>
      </c>
      <c r="I33" s="119">
        <f t="shared" si="10"/>
        <v>28410.82916046046</v>
      </c>
      <c r="J33" s="119">
        <f t="shared" si="10"/>
        <v>29209.019357042645</v>
      </c>
      <c r="K33" s="119">
        <f t="shared" si="10"/>
        <v>37612.695301872714</v>
      </c>
      <c r="L33" s="119">
        <f t="shared" si="10"/>
        <v>48605.756744685474</v>
      </c>
      <c r="M33" s="119">
        <f t="shared" si="10"/>
        <v>73226.815131753465</v>
      </c>
      <c r="N33" s="119">
        <f t="shared" si="10"/>
        <v>84624.878404779505</v>
      </c>
      <c r="O33" s="119">
        <f t="shared" si="10"/>
        <v>90380.514560218944</v>
      </c>
      <c r="P33" s="119">
        <f t="shared" si="10"/>
        <v>88334.412406954812</v>
      </c>
      <c r="Q33" s="119">
        <f t="shared" si="10"/>
        <v>85599.1164452261</v>
      </c>
      <c r="R33" s="119">
        <f t="shared" si="10"/>
        <v>78474.541200286287</v>
      </c>
      <c r="S33" s="119">
        <f t="shared" si="10"/>
        <v>76590.23332870155</v>
      </c>
      <c r="T33" s="119">
        <f t="shared" si="10"/>
        <v>79987.718599578395</v>
      </c>
      <c r="U33" s="119">
        <f t="shared" si="10"/>
        <v>88870.619452591869</v>
      </c>
      <c r="V33" s="119">
        <f t="shared" si="10"/>
        <v>83268.58517118248</v>
      </c>
      <c r="W33" s="119">
        <f t="shared" si="10"/>
        <v>74254.570817414613</v>
      </c>
      <c r="X33" s="119">
        <f t="shared" si="10"/>
        <v>72639.401418655369</v>
      </c>
      <c r="Y33" s="119">
        <f t="shared" si="10"/>
        <v>61455.876904970784</v>
      </c>
      <c r="Z33" s="119">
        <f t="shared" si="10"/>
        <v>51749.515691509449</v>
      </c>
      <c r="AA33" s="119">
        <f t="shared" si="10"/>
        <v>43633.939429586346</v>
      </c>
      <c r="AB33" s="119">
        <f t="shared" si="10"/>
        <v>39358.696707554045</v>
      </c>
      <c r="AC33" s="516">
        <f t="shared" si="8"/>
        <v>90380.514560218944</v>
      </c>
      <c r="AD33" s="36"/>
      <c r="AE33" s="36"/>
      <c r="AF33" s="36"/>
      <c r="AG33" s="36"/>
      <c r="AH33" s="36"/>
      <c r="AI33" s="36"/>
      <c r="AJ33" s="36"/>
      <c r="AK33" s="36"/>
    </row>
    <row r="34" spans="1:37" ht="18.75" thickBot="1" x14ac:dyDescent="0.4">
      <c r="A34" s="36"/>
      <c r="B34" s="1087"/>
      <c r="C34" s="553" t="s">
        <v>179</v>
      </c>
      <c r="D34" s="507" t="s">
        <v>342</v>
      </c>
      <c r="E34" s="560">
        <f>E26*IF($AD$21="kW/cliente",$Q$17,$Q$42/365)</f>
        <v>465780.74784220417</v>
      </c>
      <c r="F34" s="518">
        <f t="shared" ref="F34:AB34" si="11">F26*IF($AD$21="kW/cliente",$Q$17,$Q$42/365)</f>
        <v>454056.29779047915</v>
      </c>
      <c r="G34" s="518">
        <f t="shared" si="11"/>
        <v>444690.63129254495</v>
      </c>
      <c r="H34" s="518">
        <f t="shared" si="11"/>
        <v>443304.95386877196</v>
      </c>
      <c r="I34" s="518">
        <f t="shared" si="11"/>
        <v>449348.10899450042</v>
      </c>
      <c r="J34" s="518">
        <f t="shared" si="11"/>
        <v>452360.60058802867</v>
      </c>
      <c r="K34" s="518">
        <f t="shared" si="11"/>
        <v>487618.59571582754</v>
      </c>
      <c r="L34" s="518">
        <f t="shared" si="11"/>
        <v>583699.65289599856</v>
      </c>
      <c r="M34" s="518">
        <f t="shared" si="11"/>
        <v>687973.0386384161</v>
      </c>
      <c r="N34" s="518">
        <f t="shared" si="11"/>
        <v>758932.86370581645</v>
      </c>
      <c r="O34" s="518">
        <f t="shared" si="11"/>
        <v>802003.49763231317</v>
      </c>
      <c r="P34" s="518">
        <f t="shared" si="11"/>
        <v>834094.60570544028</v>
      </c>
      <c r="Q34" s="518">
        <f t="shared" si="11"/>
        <v>836280.70093153231</v>
      </c>
      <c r="R34" s="518">
        <f t="shared" si="11"/>
        <v>800868.10030398879</v>
      </c>
      <c r="S34" s="518">
        <f t="shared" si="11"/>
        <v>777520.46101177123</v>
      </c>
      <c r="T34" s="518">
        <f t="shared" si="11"/>
        <v>772761.2748321062</v>
      </c>
      <c r="U34" s="518">
        <f t="shared" si="11"/>
        <v>760086.84414159472</v>
      </c>
      <c r="V34" s="518">
        <f t="shared" si="11"/>
        <v>683697.54856372089</v>
      </c>
      <c r="W34" s="518">
        <f t="shared" si="11"/>
        <v>616099.11780414474</v>
      </c>
      <c r="X34" s="518">
        <f t="shared" si="11"/>
        <v>604317.83177106641</v>
      </c>
      <c r="Y34" s="518">
        <f t="shared" si="11"/>
        <v>583751.31747922953</v>
      </c>
      <c r="Z34" s="518">
        <f t="shared" si="11"/>
        <v>538809.85753945285</v>
      </c>
      <c r="AA34" s="518">
        <f t="shared" si="11"/>
        <v>508639.6857926079</v>
      </c>
      <c r="AB34" s="518">
        <f t="shared" si="11"/>
        <v>440965.1025754165</v>
      </c>
      <c r="AC34" s="599">
        <f t="shared" ref="AC34" si="12">MAX(E34:AB34)</f>
        <v>836280.70093153231</v>
      </c>
      <c r="AD34" s="36"/>
      <c r="AE34" s="36"/>
      <c r="AF34" s="36"/>
      <c r="AG34" s="36"/>
      <c r="AH34" s="36"/>
      <c r="AI34" s="36"/>
      <c r="AJ34" s="36"/>
      <c r="AK34" s="36"/>
    </row>
    <row r="35" spans="1:37" x14ac:dyDescent="0.35">
      <c r="A35" s="36"/>
      <c r="B35" s="36"/>
      <c r="C35" s="115"/>
      <c r="D35" s="115"/>
      <c r="E35" s="115"/>
      <c r="F35" s="115"/>
      <c r="G35" s="115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ht="18.75" thickBot="1" x14ac:dyDescent="0.4">
      <c r="A36" s="36"/>
      <c r="B36" s="36"/>
      <c r="C36" s="115"/>
      <c r="D36" s="115"/>
      <c r="E36" s="115"/>
      <c r="F36" s="115"/>
      <c r="G36" s="115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8" customFormat="1" ht="18.75" thickBot="1" x14ac:dyDescent="0.4">
      <c r="A37" s="160" t="s">
        <v>425</v>
      </c>
      <c r="B37" s="160"/>
      <c r="C37" s="711"/>
      <c r="D37" s="711"/>
      <c r="E37" s="706" t="s">
        <v>398</v>
      </c>
      <c r="F37" s="707" t="s">
        <v>399</v>
      </c>
      <c r="G37" s="707" t="s">
        <v>400</v>
      </c>
      <c r="H37" s="707" t="s">
        <v>401</v>
      </c>
      <c r="I37" s="707" t="s">
        <v>402</v>
      </c>
      <c r="J37" s="707" t="s">
        <v>403</v>
      </c>
      <c r="K37" s="707" t="s">
        <v>404</v>
      </c>
      <c r="L37" s="707" t="s">
        <v>405</v>
      </c>
      <c r="M37" s="707" t="s">
        <v>406</v>
      </c>
      <c r="N37" s="707" t="s">
        <v>407</v>
      </c>
      <c r="O37" s="707" t="s">
        <v>408</v>
      </c>
      <c r="P37" s="707" t="s">
        <v>409</v>
      </c>
      <c r="Q37" s="708" t="s">
        <v>170</v>
      </c>
      <c r="R37" s="716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</row>
    <row r="38" spans="1:37" x14ac:dyDescent="0.35">
      <c r="A38" s="36"/>
      <c r="B38" s="1085" t="str">
        <f>B30</f>
        <v>Centro Oriente</v>
      </c>
      <c r="C38" s="1083" t="s">
        <v>180</v>
      </c>
      <c r="D38" s="505" t="s">
        <v>334</v>
      </c>
      <c r="E38" s="572">
        <f>$Q$38/12</f>
        <v>154546305.80640224</v>
      </c>
      <c r="F38" s="567">
        <f>$Q$38/12</f>
        <v>154546305.80640224</v>
      </c>
      <c r="G38" s="567">
        <f t="shared" ref="G38:P38" si="13">$Q$38/12</f>
        <v>154546305.80640224</v>
      </c>
      <c r="H38" s="567">
        <f t="shared" si="13"/>
        <v>154546305.80640224</v>
      </c>
      <c r="I38" s="567">
        <f t="shared" si="13"/>
        <v>154546305.80640224</v>
      </c>
      <c r="J38" s="567">
        <f t="shared" si="13"/>
        <v>154546305.80640224</v>
      </c>
      <c r="K38" s="567">
        <f t="shared" si="13"/>
        <v>154546305.80640224</v>
      </c>
      <c r="L38" s="567">
        <f t="shared" si="13"/>
        <v>154546305.80640224</v>
      </c>
      <c r="M38" s="567">
        <f t="shared" si="13"/>
        <v>154546305.80640224</v>
      </c>
      <c r="N38" s="567">
        <f t="shared" si="13"/>
        <v>154546305.80640224</v>
      </c>
      <c r="O38" s="567">
        <f t="shared" si="13"/>
        <v>154546305.80640224</v>
      </c>
      <c r="P38" s="567">
        <f t="shared" si="13"/>
        <v>154546305.80640224</v>
      </c>
      <c r="Q38" s="600">
        <v>1854555669.676827</v>
      </c>
      <c r="R38" s="187"/>
      <c r="S38" s="187"/>
      <c r="T38" s="187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x14ac:dyDescent="0.35">
      <c r="A39" s="36"/>
      <c r="B39" s="1086"/>
      <c r="C39" s="1084"/>
      <c r="D39" s="506" t="s">
        <v>336</v>
      </c>
      <c r="E39" s="196">
        <f>$Q$39/12</f>
        <v>66509005.365739293</v>
      </c>
      <c r="F39" s="188">
        <f t="shared" ref="F39:P39" si="14">$Q$39/12</f>
        <v>66509005.365739293</v>
      </c>
      <c r="G39" s="188">
        <f t="shared" si="14"/>
        <v>66509005.365739293</v>
      </c>
      <c r="H39" s="188">
        <f t="shared" si="14"/>
        <v>66509005.365739293</v>
      </c>
      <c r="I39" s="188">
        <f t="shared" si="14"/>
        <v>66509005.365739293</v>
      </c>
      <c r="J39" s="188">
        <f t="shared" si="14"/>
        <v>66509005.365739293</v>
      </c>
      <c r="K39" s="188">
        <f t="shared" si="14"/>
        <v>66509005.365739293</v>
      </c>
      <c r="L39" s="188">
        <f t="shared" si="14"/>
        <v>66509005.365739293</v>
      </c>
      <c r="M39" s="188">
        <f t="shared" si="14"/>
        <v>66509005.365739293</v>
      </c>
      <c r="N39" s="188">
        <f t="shared" si="14"/>
        <v>66509005.365739293</v>
      </c>
      <c r="O39" s="188">
        <f t="shared" si="14"/>
        <v>66509005.365739293</v>
      </c>
      <c r="P39" s="188">
        <f t="shared" si="14"/>
        <v>66509005.365739293</v>
      </c>
      <c r="Q39" s="601">
        <v>798108064.38887155</v>
      </c>
      <c r="R39" s="187"/>
      <c r="S39" s="187"/>
      <c r="T39" s="187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x14ac:dyDescent="0.35">
      <c r="A40" s="36"/>
      <c r="B40" s="1086"/>
      <c r="C40" s="1084"/>
      <c r="D40" s="506" t="s">
        <v>339</v>
      </c>
      <c r="E40" s="196">
        <f>$Q$40/12</f>
        <v>106479094.03042768</v>
      </c>
      <c r="F40" s="188">
        <f t="shared" ref="F40:P40" si="15">$Q$40/12</f>
        <v>106479094.03042768</v>
      </c>
      <c r="G40" s="188">
        <f t="shared" si="15"/>
        <v>106479094.03042768</v>
      </c>
      <c r="H40" s="188">
        <f t="shared" si="15"/>
        <v>106479094.03042768</v>
      </c>
      <c r="I40" s="188">
        <f t="shared" si="15"/>
        <v>106479094.03042768</v>
      </c>
      <c r="J40" s="188">
        <f t="shared" si="15"/>
        <v>106479094.03042768</v>
      </c>
      <c r="K40" s="188">
        <f t="shared" si="15"/>
        <v>106479094.03042768</v>
      </c>
      <c r="L40" s="188">
        <f t="shared" si="15"/>
        <v>106479094.03042768</v>
      </c>
      <c r="M40" s="188">
        <f t="shared" si="15"/>
        <v>106479094.03042768</v>
      </c>
      <c r="N40" s="188">
        <f t="shared" si="15"/>
        <v>106479094.03042768</v>
      </c>
      <c r="O40" s="188">
        <f t="shared" si="15"/>
        <v>106479094.03042768</v>
      </c>
      <c r="P40" s="188">
        <f t="shared" si="15"/>
        <v>106479094.03042768</v>
      </c>
      <c r="Q40" s="601">
        <v>1277749128.3651321</v>
      </c>
      <c r="R40" s="187"/>
      <c r="S40" s="187"/>
      <c r="T40" s="187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x14ac:dyDescent="0.35">
      <c r="A41" s="36"/>
      <c r="B41" s="1086"/>
      <c r="C41" s="1084"/>
      <c r="D41" s="506" t="s">
        <v>341</v>
      </c>
      <c r="E41" s="196">
        <f>$Q$41/12</f>
        <v>44082745.824199148</v>
      </c>
      <c r="F41" s="188">
        <f t="shared" ref="F41:P41" si="16">$Q$41/12</f>
        <v>44082745.824199148</v>
      </c>
      <c r="G41" s="188">
        <f t="shared" si="16"/>
        <v>44082745.824199148</v>
      </c>
      <c r="H41" s="188">
        <f t="shared" si="16"/>
        <v>44082745.824199148</v>
      </c>
      <c r="I41" s="188">
        <f t="shared" si="16"/>
        <v>44082745.824199148</v>
      </c>
      <c r="J41" s="188">
        <f t="shared" si="16"/>
        <v>44082745.824199148</v>
      </c>
      <c r="K41" s="188">
        <f t="shared" si="16"/>
        <v>44082745.824199148</v>
      </c>
      <c r="L41" s="188">
        <f t="shared" si="16"/>
        <v>44082745.824199148</v>
      </c>
      <c r="M41" s="188">
        <f t="shared" si="16"/>
        <v>44082745.824199148</v>
      </c>
      <c r="N41" s="188">
        <f t="shared" si="16"/>
        <v>44082745.824199148</v>
      </c>
      <c r="O41" s="188">
        <f t="shared" si="16"/>
        <v>44082745.824199148</v>
      </c>
      <c r="P41" s="188">
        <f t="shared" si="16"/>
        <v>44082745.824199148</v>
      </c>
      <c r="Q41" s="601">
        <v>528992949.89038974</v>
      </c>
      <c r="R41" s="187"/>
      <c r="S41" s="187"/>
      <c r="T41" s="187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8.75" thickBot="1" x14ac:dyDescent="0.4">
      <c r="A42" s="36"/>
      <c r="B42" s="1087"/>
      <c r="C42" s="553" t="s">
        <v>179</v>
      </c>
      <c r="D42" s="507" t="s">
        <v>342</v>
      </c>
      <c r="E42" s="573">
        <f>$Q$42/12</f>
        <v>449791368.72143292</v>
      </c>
      <c r="F42" s="570">
        <f t="shared" ref="F42:P42" si="17">$Q$42/12</f>
        <v>449791368.72143292</v>
      </c>
      <c r="G42" s="570">
        <f t="shared" si="17"/>
        <v>449791368.72143292</v>
      </c>
      <c r="H42" s="570">
        <f t="shared" si="17"/>
        <v>449791368.72143292</v>
      </c>
      <c r="I42" s="570">
        <f t="shared" si="17"/>
        <v>449791368.72143292</v>
      </c>
      <c r="J42" s="570">
        <f t="shared" si="17"/>
        <v>449791368.72143292</v>
      </c>
      <c r="K42" s="570">
        <f t="shared" si="17"/>
        <v>449791368.72143292</v>
      </c>
      <c r="L42" s="570">
        <f t="shared" si="17"/>
        <v>449791368.72143292</v>
      </c>
      <c r="M42" s="570">
        <f t="shared" si="17"/>
        <v>449791368.72143292</v>
      </c>
      <c r="N42" s="570">
        <f t="shared" si="17"/>
        <v>449791368.72143292</v>
      </c>
      <c r="O42" s="570">
        <f t="shared" si="17"/>
        <v>449791368.72143292</v>
      </c>
      <c r="P42" s="570">
        <f t="shared" si="17"/>
        <v>449791368.72143292</v>
      </c>
      <c r="Q42" s="602">
        <v>5397496424.6571951</v>
      </c>
      <c r="R42" s="187"/>
      <c r="S42" s="187"/>
      <c r="T42" s="187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x14ac:dyDescent="0.35">
      <c r="A43" s="36"/>
      <c r="B43" s="36"/>
      <c r="C43" s="115"/>
      <c r="D43" s="115"/>
      <c r="E43" s="115"/>
      <c r="F43" s="115"/>
      <c r="G43" s="115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ht="18.75" thickBot="1" x14ac:dyDescent="0.4">
      <c r="A44" s="36"/>
      <c r="B44" s="36"/>
      <c r="C44" s="115"/>
      <c r="D44" s="115"/>
      <c r="E44" s="115"/>
      <c r="F44" s="115"/>
      <c r="G44" s="115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s="8" customFormat="1" ht="18.75" thickBot="1" x14ac:dyDescent="0.4">
      <c r="A45" s="160" t="s">
        <v>426</v>
      </c>
      <c r="B45" s="160"/>
      <c r="C45" s="711"/>
      <c r="D45" s="711"/>
      <c r="E45" s="706" t="s">
        <v>398</v>
      </c>
      <c r="F45" s="707" t="s">
        <v>399</v>
      </c>
      <c r="G45" s="707" t="s">
        <v>400</v>
      </c>
      <c r="H45" s="707" t="s">
        <v>401</v>
      </c>
      <c r="I45" s="707" t="s">
        <v>402</v>
      </c>
      <c r="J45" s="707" t="s">
        <v>403</v>
      </c>
      <c r="K45" s="707" t="s">
        <v>404</v>
      </c>
      <c r="L45" s="707" t="s">
        <v>405</v>
      </c>
      <c r="M45" s="707" t="s">
        <v>406</v>
      </c>
      <c r="N45" s="707" t="s">
        <v>407</v>
      </c>
      <c r="O45" s="707" t="s">
        <v>408</v>
      </c>
      <c r="P45" s="707" t="s">
        <v>409</v>
      </c>
      <c r="Q45" s="708" t="s">
        <v>170</v>
      </c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</row>
    <row r="46" spans="1:37" x14ac:dyDescent="0.35">
      <c r="A46" s="36"/>
      <c r="B46" s="1085" t="str">
        <f>B38</f>
        <v>Centro Oriente</v>
      </c>
      <c r="C46" s="1083" t="s">
        <v>180</v>
      </c>
      <c r="D46" s="505" t="s">
        <v>334</v>
      </c>
      <c r="E46" s="579">
        <v>0</v>
      </c>
      <c r="F46" s="574">
        <v>0</v>
      </c>
      <c r="G46" s="574">
        <v>0</v>
      </c>
      <c r="H46" s="574">
        <v>0</v>
      </c>
      <c r="I46" s="574">
        <v>0</v>
      </c>
      <c r="J46" s="574">
        <v>0</v>
      </c>
      <c r="K46" s="574">
        <v>0</v>
      </c>
      <c r="L46" s="574">
        <v>0</v>
      </c>
      <c r="M46" s="574">
        <v>0</v>
      </c>
      <c r="N46" s="574">
        <v>0</v>
      </c>
      <c r="O46" s="574">
        <v>0</v>
      </c>
      <c r="P46" s="574">
        <v>0</v>
      </c>
      <c r="Q46" s="603">
        <v>0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x14ac:dyDescent="0.35">
      <c r="A47" s="36"/>
      <c r="B47" s="1086"/>
      <c r="C47" s="1084"/>
      <c r="D47" s="506" t="s">
        <v>336</v>
      </c>
      <c r="E47" s="198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536">
        <v>0</v>
      </c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x14ac:dyDescent="0.35">
      <c r="A48" s="36"/>
      <c r="B48" s="1086"/>
      <c r="C48" s="1084"/>
      <c r="D48" s="506" t="s">
        <v>339</v>
      </c>
      <c r="E48" s="198">
        <v>0</v>
      </c>
      <c r="F48" s="179">
        <v>0</v>
      </c>
      <c r="G48" s="179">
        <v>0</v>
      </c>
      <c r="H48" s="179">
        <v>0</v>
      </c>
      <c r="I48" s="179">
        <v>0</v>
      </c>
      <c r="J48" s="179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536">
        <v>0</v>
      </c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x14ac:dyDescent="0.35">
      <c r="A49" s="36"/>
      <c r="B49" s="1086"/>
      <c r="C49" s="1084"/>
      <c r="D49" s="506" t="s">
        <v>341</v>
      </c>
      <c r="E49" s="195">
        <f>$Q$49/12</f>
        <v>114385.74405675859</v>
      </c>
      <c r="F49" s="170">
        <f t="shared" ref="F49:P49" si="18">$Q$49/12</f>
        <v>114385.74405675859</v>
      </c>
      <c r="G49" s="170">
        <f t="shared" si="18"/>
        <v>114385.74405675859</v>
      </c>
      <c r="H49" s="170">
        <f t="shared" si="18"/>
        <v>114385.74405675859</v>
      </c>
      <c r="I49" s="170">
        <f t="shared" si="18"/>
        <v>114385.74405675859</v>
      </c>
      <c r="J49" s="170">
        <f t="shared" si="18"/>
        <v>114385.74405675859</v>
      </c>
      <c r="K49" s="170">
        <f t="shared" si="18"/>
        <v>114385.74405675859</v>
      </c>
      <c r="L49" s="170">
        <f t="shared" si="18"/>
        <v>114385.74405675859</v>
      </c>
      <c r="M49" s="170">
        <f t="shared" si="18"/>
        <v>114385.74405675859</v>
      </c>
      <c r="N49" s="170">
        <f t="shared" si="18"/>
        <v>114385.74405675859</v>
      </c>
      <c r="O49" s="170">
        <f t="shared" si="18"/>
        <v>114385.74405675859</v>
      </c>
      <c r="P49" s="170">
        <f t="shared" si="18"/>
        <v>114385.74405675859</v>
      </c>
      <c r="Q49" s="604">
        <v>1372628.928681103</v>
      </c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8.75" thickBot="1" x14ac:dyDescent="0.4">
      <c r="A50" s="36"/>
      <c r="B50" s="1087"/>
      <c r="C50" s="553" t="s">
        <v>179</v>
      </c>
      <c r="D50" s="507" t="s">
        <v>342</v>
      </c>
      <c r="E50" s="560">
        <f>$Q$50/12</f>
        <v>1167116.9619671407</v>
      </c>
      <c r="F50" s="518">
        <f t="shared" ref="F50:P50" si="19">$Q$50/12</f>
        <v>1167116.9619671407</v>
      </c>
      <c r="G50" s="518">
        <f t="shared" si="19"/>
        <v>1167116.9619671407</v>
      </c>
      <c r="H50" s="518">
        <f t="shared" si="19"/>
        <v>1167116.9619671407</v>
      </c>
      <c r="I50" s="518">
        <f t="shared" si="19"/>
        <v>1167116.9619671407</v>
      </c>
      <c r="J50" s="518">
        <f t="shared" si="19"/>
        <v>1167116.9619671407</v>
      </c>
      <c r="K50" s="518">
        <f t="shared" si="19"/>
        <v>1167116.9619671407</v>
      </c>
      <c r="L50" s="518">
        <f t="shared" si="19"/>
        <v>1167116.9619671407</v>
      </c>
      <c r="M50" s="518">
        <f t="shared" si="19"/>
        <v>1167116.9619671407</v>
      </c>
      <c r="N50" s="518">
        <f t="shared" si="19"/>
        <v>1167116.9619671407</v>
      </c>
      <c r="O50" s="518">
        <f t="shared" si="19"/>
        <v>1167116.9619671407</v>
      </c>
      <c r="P50" s="518">
        <f t="shared" si="19"/>
        <v>1167116.9619671407</v>
      </c>
      <c r="Q50" s="605">
        <v>14005403.543605687</v>
      </c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x14ac:dyDescent="0.35"/>
    <row r="52" spans="1:37" ht="21.75" x14ac:dyDescent="0.35">
      <c r="A52" s="17" t="s">
        <v>600</v>
      </c>
      <c r="B52" s="73"/>
      <c r="C52" s="73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24"/>
      <c r="V52" s="184"/>
      <c r="W52" s="185"/>
      <c r="X52" s="185"/>
      <c r="Y52" s="185"/>
      <c r="Z52" s="185"/>
      <c r="AA52" s="185"/>
      <c r="AB52" s="186"/>
      <c r="AC52" s="186"/>
      <c r="AD52" s="186"/>
      <c r="AE52" s="186"/>
      <c r="AF52" s="186"/>
      <c r="AG52" s="186"/>
      <c r="AH52" s="53"/>
      <c r="AI52" s="53"/>
      <c r="AJ52" s="53"/>
      <c r="AK52" s="53"/>
    </row>
    <row r="53" spans="1:37" x14ac:dyDescent="0.35"/>
    <row r="54" spans="1:37" x14ac:dyDescent="0.35">
      <c r="B54" s="1047"/>
      <c r="C54" s="1047"/>
      <c r="D54" s="180"/>
      <c r="E54" s="180"/>
      <c r="F54" s="180"/>
      <c r="G54" s="180"/>
    </row>
    <row r="55" spans="1:37" ht="18.75" thickBot="1" x14ac:dyDescent="0.4"/>
    <row r="56" spans="1:37" ht="14.45" customHeight="1" x14ac:dyDescent="0.35">
      <c r="B56" s="1077" t="s">
        <v>346</v>
      </c>
      <c r="C56" s="205" t="s">
        <v>334</v>
      </c>
    </row>
    <row r="57" spans="1:37" ht="54" x14ac:dyDescent="0.35">
      <c r="B57" s="1078"/>
      <c r="C57" s="206" t="s">
        <v>363</v>
      </c>
    </row>
    <row r="58" spans="1:37" x14ac:dyDescent="0.35">
      <c r="B58" s="1078"/>
      <c r="C58" s="207" t="s">
        <v>338</v>
      </c>
    </row>
    <row r="59" spans="1:37" ht="18.75" thickBot="1" x14ac:dyDescent="0.4">
      <c r="B59" s="551"/>
      <c r="C59" s="552" t="s">
        <v>344</v>
      </c>
    </row>
    <row r="60" spans="1:37" ht="18.75" thickBot="1" x14ac:dyDescent="0.4">
      <c r="B60" s="432" t="str">
        <f>B46</f>
        <v>Centro Oriente</v>
      </c>
      <c r="C60" s="580">
        <f>(C62+C63+C64+C65+C66)*1/(C67*730)*(1-C68)</f>
        <v>1.1125892799069355</v>
      </c>
    </row>
    <row r="61" spans="1:37" ht="18.75" thickBot="1" x14ac:dyDescent="0.4">
      <c r="C61" s="3"/>
    </row>
    <row r="62" spans="1:37" x14ac:dyDescent="0.35">
      <c r="A62" s="54"/>
      <c r="B62" s="241" t="s">
        <v>516</v>
      </c>
      <c r="C62" s="581">
        <f>(D7/SUM(AC30:AC33)/12)</f>
        <v>292.61529711665435</v>
      </c>
    </row>
    <row r="63" spans="1:37" x14ac:dyDescent="0.35">
      <c r="A63" s="54"/>
      <c r="B63" s="245" t="s">
        <v>517</v>
      </c>
      <c r="C63" s="582">
        <v>0</v>
      </c>
      <c r="D63" s="181"/>
    </row>
    <row r="64" spans="1:37" x14ac:dyDescent="0.35">
      <c r="A64" s="54"/>
      <c r="B64" s="245" t="s">
        <v>518</v>
      </c>
      <c r="C64" s="583">
        <f>(D8/SUM(AC30:AC34)/12)</f>
        <v>162.07439154617771</v>
      </c>
    </row>
    <row r="65" spans="1:5" x14ac:dyDescent="0.35">
      <c r="A65" s="54"/>
      <c r="B65" s="245" t="s">
        <v>519</v>
      </c>
      <c r="C65" s="582">
        <v>0</v>
      </c>
    </row>
    <row r="66" spans="1:5" x14ac:dyDescent="0.35">
      <c r="A66" s="54"/>
      <c r="B66" s="245" t="s">
        <v>520</v>
      </c>
      <c r="C66" s="582">
        <v>0</v>
      </c>
    </row>
    <row r="67" spans="1:5" x14ac:dyDescent="0.35">
      <c r="A67" s="54"/>
      <c r="B67" s="245" t="s">
        <v>411</v>
      </c>
      <c r="C67" s="583">
        <f>Q38/8760/AC30</f>
        <v>0.55983155550578323</v>
      </c>
    </row>
    <row r="68" spans="1:5" ht="18.75" thickBot="1" x14ac:dyDescent="0.4">
      <c r="A68" s="54"/>
      <c r="B68" s="247" t="s">
        <v>412</v>
      </c>
      <c r="C68" s="584">
        <v>0</v>
      </c>
      <c r="E68" s="190"/>
    </row>
    <row r="69" spans="1:5" x14ac:dyDescent="0.35"/>
    <row r="70" spans="1:5" ht="18.75" thickBot="1" x14ac:dyDescent="0.4"/>
    <row r="71" spans="1:5" ht="14.45" customHeight="1" x14ac:dyDescent="0.35">
      <c r="B71" s="1077" t="s">
        <v>346</v>
      </c>
      <c r="C71" s="205" t="s">
        <v>336</v>
      </c>
    </row>
    <row r="72" spans="1:5" ht="54" x14ac:dyDescent="0.35">
      <c r="B72" s="1078"/>
      <c r="C72" s="206" t="s">
        <v>337</v>
      </c>
    </row>
    <row r="73" spans="1:5" x14ac:dyDescent="0.35">
      <c r="B73" s="1078"/>
      <c r="C73" s="207" t="s">
        <v>338</v>
      </c>
    </row>
    <row r="74" spans="1:5" ht="18.75" thickBot="1" x14ac:dyDescent="0.4">
      <c r="B74" s="551"/>
      <c r="C74" s="552" t="s">
        <v>344</v>
      </c>
    </row>
    <row r="75" spans="1:5" ht="18.75" thickBot="1" x14ac:dyDescent="0.4">
      <c r="B75" s="432" t="str">
        <f>B60</f>
        <v>Centro Oriente</v>
      </c>
      <c r="C75" s="580">
        <f>(C77+C78+C79+C80+C81)*1/(C82*730)*(1-C83)</f>
        <v>0.95345235656246885</v>
      </c>
    </row>
    <row r="76" spans="1:5" ht="18.75" thickBot="1" x14ac:dyDescent="0.4">
      <c r="C76" s="3"/>
    </row>
    <row r="77" spans="1:5" x14ac:dyDescent="0.35">
      <c r="B77" s="241" t="s">
        <v>516</v>
      </c>
      <c r="C77" s="581">
        <f>(D7/SUM(AC30:AC33)/12)</f>
        <v>292.61529711665435</v>
      </c>
    </row>
    <row r="78" spans="1:5" x14ac:dyDescent="0.35">
      <c r="B78" s="245" t="s">
        <v>517</v>
      </c>
      <c r="C78" s="582">
        <v>0</v>
      </c>
    </row>
    <row r="79" spans="1:5" x14ac:dyDescent="0.35">
      <c r="B79" s="245" t="s">
        <v>518</v>
      </c>
      <c r="C79" s="583">
        <f>(D8/SUM(AC30:AC34)/12)</f>
        <v>162.07439154617771</v>
      </c>
    </row>
    <row r="80" spans="1:5" x14ac:dyDescent="0.35">
      <c r="B80" s="245" t="s">
        <v>519</v>
      </c>
      <c r="C80" s="582">
        <v>0</v>
      </c>
    </row>
    <row r="81" spans="2:5" x14ac:dyDescent="0.35">
      <c r="B81" s="245" t="s">
        <v>520</v>
      </c>
      <c r="C81" s="582">
        <v>0</v>
      </c>
    </row>
    <row r="82" spans="2:5" x14ac:dyDescent="0.35">
      <c r="B82" s="245" t="s">
        <v>417</v>
      </c>
      <c r="C82" s="582">
        <f>Q39/8760/AC31</f>
        <v>0.65327080364560397</v>
      </c>
    </row>
    <row r="83" spans="2:5" ht="18.75" thickBot="1" x14ac:dyDescent="0.4">
      <c r="B83" s="247" t="s">
        <v>416</v>
      </c>
      <c r="C83" s="584">
        <v>0</v>
      </c>
      <c r="E83" s="11"/>
    </row>
    <row r="84" spans="2:5" x14ac:dyDescent="0.35"/>
    <row r="85" spans="2:5" ht="18.75" thickBot="1" x14ac:dyDescent="0.4"/>
    <row r="86" spans="2:5" ht="14.45" customHeight="1" x14ac:dyDescent="0.35">
      <c r="B86" s="1077" t="s">
        <v>346</v>
      </c>
      <c r="C86" s="205" t="s">
        <v>339</v>
      </c>
    </row>
    <row r="87" spans="2:5" ht="54" x14ac:dyDescent="0.35">
      <c r="B87" s="1078"/>
      <c r="C87" s="206" t="s">
        <v>364</v>
      </c>
    </row>
    <row r="88" spans="2:5" x14ac:dyDescent="0.35">
      <c r="B88" s="1078"/>
      <c r="C88" s="207" t="s">
        <v>338</v>
      </c>
    </row>
    <row r="89" spans="2:5" ht="18.75" thickBot="1" x14ac:dyDescent="0.4">
      <c r="B89" s="551"/>
      <c r="C89" s="552" t="s">
        <v>344</v>
      </c>
    </row>
    <row r="90" spans="2:5" ht="18.75" thickBot="1" x14ac:dyDescent="0.4">
      <c r="B90" s="432" t="str">
        <f>B75</f>
        <v>Centro Oriente</v>
      </c>
      <c r="C90" s="585">
        <f>(C92+C93+C94+C95+C96)*1/(C97*730)*(1-C98)</f>
        <v>0.90678960064846725</v>
      </c>
    </row>
    <row r="91" spans="2:5" ht="18.75" thickBot="1" x14ac:dyDescent="0.4"/>
    <row r="92" spans="2:5" x14ac:dyDescent="0.35">
      <c r="B92" s="241" t="s">
        <v>516</v>
      </c>
      <c r="C92" s="581">
        <f>(D7/SUM(AC30:AC33)/12)</f>
        <v>292.61529711665435</v>
      </c>
    </row>
    <row r="93" spans="2:5" x14ac:dyDescent="0.35">
      <c r="B93" s="245" t="s">
        <v>517</v>
      </c>
      <c r="C93" s="582">
        <v>0</v>
      </c>
    </row>
    <row r="94" spans="2:5" x14ac:dyDescent="0.35">
      <c r="B94" s="245" t="s">
        <v>518</v>
      </c>
      <c r="C94" s="583">
        <f>(D8/SUM(AC30:AC34)/12)</f>
        <v>162.07439154617771</v>
      </c>
    </row>
    <row r="95" spans="2:5" x14ac:dyDescent="0.35">
      <c r="B95" s="245" t="s">
        <v>519</v>
      </c>
      <c r="C95" s="582">
        <v>0</v>
      </c>
    </row>
    <row r="96" spans="2:5" x14ac:dyDescent="0.35">
      <c r="B96" s="245" t="s">
        <v>520</v>
      </c>
      <c r="C96" s="582">
        <v>0</v>
      </c>
    </row>
    <row r="97" spans="2:6" x14ac:dyDescent="0.35">
      <c r="B97" s="245" t="s">
        <v>419</v>
      </c>
      <c r="C97" s="582">
        <f>Q40/8760/AC32</f>
        <v>0.68688766033921744</v>
      </c>
    </row>
    <row r="98" spans="2:6" ht="18.75" thickBot="1" x14ac:dyDescent="0.4">
      <c r="B98" s="247" t="s">
        <v>420</v>
      </c>
      <c r="C98" s="584">
        <v>0</v>
      </c>
      <c r="E98" s="11"/>
    </row>
    <row r="99" spans="2:6" x14ac:dyDescent="0.35">
      <c r="F99" s="183"/>
    </row>
    <row r="100" spans="2:6" ht="18.75" thickBot="1" x14ac:dyDescent="0.4">
      <c r="F100" s="183"/>
    </row>
    <row r="101" spans="2:6" ht="14.45" customHeight="1" x14ac:dyDescent="0.35">
      <c r="B101" s="1077" t="s">
        <v>346</v>
      </c>
      <c r="C101" s="205" t="s">
        <v>341</v>
      </c>
    </row>
    <row r="102" spans="2:6" ht="54" x14ac:dyDescent="0.35">
      <c r="B102" s="1078"/>
      <c r="C102" s="206" t="s">
        <v>365</v>
      </c>
    </row>
    <row r="103" spans="2:6" x14ac:dyDescent="0.35">
      <c r="B103" s="1078"/>
      <c r="C103" s="207" t="s">
        <v>362</v>
      </c>
    </row>
    <row r="104" spans="2:6" ht="18.75" thickBot="1" x14ac:dyDescent="0.4">
      <c r="B104" s="551"/>
      <c r="C104" s="552" t="s">
        <v>345</v>
      </c>
    </row>
    <row r="105" spans="2:6" ht="18.75" thickBot="1" x14ac:dyDescent="0.4">
      <c r="B105" s="432" t="str">
        <f>B90</f>
        <v>Centro Oriente</v>
      </c>
      <c r="C105" s="585">
        <f>(C107+C108+C109+C110+C111)*C112</f>
        <v>359.26756752293352</v>
      </c>
    </row>
    <row r="106" spans="2:6" ht="18.75" thickBot="1" x14ac:dyDescent="0.4"/>
    <row r="107" spans="2:6" x14ac:dyDescent="0.35">
      <c r="B107" s="241" t="s">
        <v>516</v>
      </c>
      <c r="C107" s="581">
        <f>(D7/SUM(AC30:AC33)/12)</f>
        <v>292.61529711665435</v>
      </c>
    </row>
    <row r="108" spans="2:6" x14ac:dyDescent="0.35">
      <c r="B108" s="245" t="s">
        <v>517</v>
      </c>
      <c r="C108" s="582">
        <v>0</v>
      </c>
    </row>
    <row r="109" spans="2:6" x14ac:dyDescent="0.35">
      <c r="B109" s="245" t="s">
        <v>518</v>
      </c>
      <c r="C109" s="583">
        <f>(D8/SUM(AC30:AC34)/12)</f>
        <v>162.07439154617771</v>
      </c>
    </row>
    <row r="110" spans="2:6" x14ac:dyDescent="0.35">
      <c r="B110" s="245" t="s">
        <v>519</v>
      </c>
      <c r="C110" s="582">
        <v>0</v>
      </c>
    </row>
    <row r="111" spans="2:6" x14ac:dyDescent="0.35">
      <c r="B111" s="245" t="s">
        <v>520</v>
      </c>
      <c r="C111" s="582">
        <v>0</v>
      </c>
    </row>
    <row r="112" spans="2:6" ht="18.75" thickBot="1" x14ac:dyDescent="0.4">
      <c r="B112" s="586" t="s">
        <v>421</v>
      </c>
      <c r="C112" s="584">
        <f>12*AC33/Q49</f>
        <v>0.7901379258884903</v>
      </c>
    </row>
    <row r="113" spans="2:3" x14ac:dyDescent="0.35"/>
    <row r="114" spans="2:3" ht="18.75" thickBot="1" x14ac:dyDescent="0.4"/>
    <row r="115" spans="2:3" ht="14.45" customHeight="1" x14ac:dyDescent="0.35">
      <c r="B115" s="1077" t="s">
        <v>346</v>
      </c>
      <c r="C115" s="205" t="s">
        <v>342</v>
      </c>
    </row>
    <row r="116" spans="2:3" ht="54" x14ac:dyDescent="0.35">
      <c r="B116" s="1078"/>
      <c r="C116" s="206" t="s">
        <v>418</v>
      </c>
    </row>
    <row r="117" spans="2:3" x14ac:dyDescent="0.35">
      <c r="B117" s="1078"/>
      <c r="C117" s="207"/>
    </row>
    <row r="118" spans="2:3" ht="18.75" thickBot="1" x14ac:dyDescent="0.4">
      <c r="B118" s="551"/>
      <c r="C118" s="552" t="s">
        <v>345</v>
      </c>
    </row>
    <row r="119" spans="2:3" ht="18.75" thickBot="1" x14ac:dyDescent="0.4">
      <c r="B119" s="432" t="str">
        <f>B105</f>
        <v>Centro Oriente</v>
      </c>
      <c r="C119" s="545">
        <f>(C121+C122+C123)*C124</f>
        <v>116.13205032753619</v>
      </c>
    </row>
    <row r="120" spans="2:3" ht="18.75" thickBot="1" x14ac:dyDescent="0.4"/>
    <row r="121" spans="2:3" x14ac:dyDescent="0.35">
      <c r="B121" s="241" t="s">
        <v>518</v>
      </c>
      <c r="C121" s="581">
        <f>(D8/SUM(AC30:AC34)/12)</f>
        <v>162.07439154617771</v>
      </c>
    </row>
    <row r="122" spans="2:3" x14ac:dyDescent="0.35">
      <c r="B122" s="245" t="s">
        <v>519</v>
      </c>
      <c r="C122" s="582">
        <v>0</v>
      </c>
    </row>
    <row r="123" spans="2:3" x14ac:dyDescent="0.35">
      <c r="B123" s="245" t="s">
        <v>520</v>
      </c>
      <c r="C123" s="582">
        <v>0</v>
      </c>
    </row>
    <row r="124" spans="2:3" ht="18.75" thickBot="1" x14ac:dyDescent="0.4">
      <c r="B124" s="586" t="s">
        <v>422</v>
      </c>
      <c r="C124" s="584">
        <f>12*AC34/Q50</f>
        <v>0.71653547003721574</v>
      </c>
    </row>
    <row r="125" spans="2:3" x14ac:dyDescent="0.35">
      <c r="B125" s="3"/>
      <c r="C125" s="3"/>
    </row>
    <row r="126" spans="2:3" x14ac:dyDescent="0.35"/>
    <row r="127" spans="2:3" x14ac:dyDescent="0.35"/>
    <row r="128" spans="2:3" x14ac:dyDescent="0.35"/>
  </sheetData>
  <customSheetViews>
    <customSheetView guid="{1EB9453C-0363-4D90-8555-9240052C0B12}" scale="40" showGridLines="0" topLeftCell="A7">
      <selection activeCell="C60" sqref="C60:D60"/>
      <pageMargins left="0.7" right="0.7" top="0.75" bottom="0.75" header="0.3" footer="0.3"/>
    </customSheetView>
    <customSheetView guid="{9BE0F493-361D-434E-B2A3-57925E56343F}" scale="40" showGridLines="0" topLeftCell="A7">
      <selection activeCell="C60" sqref="C60:D60"/>
      <pageMargins left="0.7" right="0.7" top="0.75" bottom="0.75" header="0.3" footer="0.3"/>
    </customSheetView>
  </customSheetViews>
  <mergeCells count="20">
    <mergeCell ref="B7:B9"/>
    <mergeCell ref="B13:B17"/>
    <mergeCell ref="B21:B26"/>
    <mergeCell ref="C21:C25"/>
    <mergeCell ref="B101:B103"/>
    <mergeCell ref="B115:B117"/>
    <mergeCell ref="R13:R16"/>
    <mergeCell ref="S13:S16"/>
    <mergeCell ref="T13:T16"/>
    <mergeCell ref="B54:C54"/>
    <mergeCell ref="B56:B58"/>
    <mergeCell ref="B71:B73"/>
    <mergeCell ref="B86:B88"/>
    <mergeCell ref="B30:B34"/>
    <mergeCell ref="C30:C33"/>
    <mergeCell ref="B38:B42"/>
    <mergeCell ref="C38:C41"/>
    <mergeCell ref="B46:B50"/>
    <mergeCell ref="C46:C49"/>
    <mergeCell ref="C13:C16"/>
  </mergeCells>
  <dataValidations count="1">
    <dataValidation type="list" allowBlank="1" showInputMessage="1" showErrorMessage="1" sqref="AD21" xr:uid="{00000000-0002-0000-1600-000000000000}">
      <formula1>$AE$21:$AE$22</formula1>
    </dataValidation>
  </dataValidations>
  <hyperlinks>
    <hyperlink ref="C2" location="Contenido!A1" display="regresar" xr:uid="{00000000-0004-0000-16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3"/>
  </sheetPr>
  <dimension ref="A1:AN128"/>
  <sheetViews>
    <sheetView showGridLines="0" zoomScale="70" zoomScaleNormal="70" workbookViewId="0">
      <pane ySplit="2" topLeftCell="A3" activePane="bottomLeft" state="frozen"/>
      <selection activeCell="G7" sqref="G7"/>
      <selection pane="bottomLeft" activeCell="G7" sqref="G7"/>
    </sheetView>
  </sheetViews>
  <sheetFormatPr baseColWidth="10" defaultColWidth="0" defaultRowHeight="18" zeroHeight="1" x14ac:dyDescent="0.35"/>
  <cols>
    <col min="1" max="1" width="11.5703125" style="9" customWidth="1"/>
    <col min="2" max="2" width="17.85546875" style="9" customWidth="1"/>
    <col min="3" max="3" width="20" style="9" customWidth="1"/>
    <col min="4" max="4" width="13.7109375" style="9" customWidth="1"/>
    <col min="5" max="12" width="13" style="9" bestFit="1" customWidth="1"/>
    <col min="13" max="13" width="15.7109375" style="9" bestFit="1" customWidth="1"/>
    <col min="14" max="14" width="13" style="9" bestFit="1" customWidth="1"/>
    <col min="15" max="15" width="15.28515625" style="9" bestFit="1" customWidth="1"/>
    <col min="16" max="16" width="14.42578125" style="9" bestFit="1" customWidth="1"/>
    <col min="17" max="17" width="15.28515625" style="9" bestFit="1" customWidth="1"/>
    <col min="18" max="18" width="11.28515625" style="9" bestFit="1" customWidth="1"/>
    <col min="19" max="19" width="10.5703125" style="9" bestFit="1" customWidth="1"/>
    <col min="20" max="20" width="10.85546875" style="9" bestFit="1" customWidth="1"/>
    <col min="21" max="22" width="10.7109375" style="9" bestFit="1" customWidth="1"/>
    <col min="23" max="23" width="10.42578125" style="9" bestFit="1" customWidth="1"/>
    <col min="24" max="24" width="10.7109375" style="9" bestFit="1" customWidth="1"/>
    <col min="25" max="25" width="10.5703125" style="9" bestFit="1" customWidth="1"/>
    <col min="26" max="26" width="10.140625" style="9" bestFit="1" customWidth="1"/>
    <col min="27" max="27" width="11.140625" style="9" bestFit="1" customWidth="1"/>
    <col min="28" max="28" width="10.42578125" style="9" bestFit="1" customWidth="1"/>
    <col min="29" max="29" width="13.42578125" style="9" bestFit="1" customWidth="1"/>
    <col min="30" max="32" width="11.5703125" style="9" customWidth="1"/>
    <col min="33" max="40" width="0" style="9" hidden="1" customWidth="1"/>
    <col min="41" max="16384" width="11.5703125" style="9" hidden="1"/>
  </cols>
  <sheetData>
    <row r="1" spans="1:40" ht="21.75" x14ac:dyDescent="0.35">
      <c r="A1" s="17" t="s">
        <v>613</v>
      </c>
      <c r="B1" s="73"/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24"/>
      <c r="V1" s="184"/>
      <c r="W1" s="185"/>
      <c r="X1" s="185"/>
      <c r="Y1" s="185"/>
      <c r="Z1" s="185"/>
      <c r="AA1" s="185"/>
      <c r="AB1" s="186"/>
      <c r="AC1" s="186"/>
      <c r="AD1" s="186"/>
      <c r="AE1" s="186"/>
      <c r="AF1" s="186"/>
      <c r="AG1" s="186"/>
      <c r="AH1" s="53"/>
      <c r="AI1" s="53"/>
      <c r="AJ1" s="53"/>
      <c r="AK1" s="53"/>
    </row>
    <row r="2" spans="1:40" x14ac:dyDescent="0.35">
      <c r="C2" s="737" t="s">
        <v>601</v>
      </c>
    </row>
    <row r="3" spans="1:40" x14ac:dyDescent="0.35"/>
    <row r="4" spans="1:40" s="50" customFormat="1" ht="21.75" collapsed="1" x14ac:dyDescent="0.25">
      <c r="A4" s="17" t="s">
        <v>609</v>
      </c>
      <c r="B4" s="73"/>
      <c r="C4" s="73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24"/>
      <c r="V4" s="184"/>
      <c r="W4" s="185"/>
      <c r="X4" s="185"/>
      <c r="Y4" s="185"/>
      <c r="Z4" s="185"/>
      <c r="AA4" s="185"/>
      <c r="AB4" s="186"/>
      <c r="AC4" s="186"/>
      <c r="AD4" s="186"/>
      <c r="AE4" s="186"/>
      <c r="AF4" s="53"/>
      <c r="AG4" s="53"/>
      <c r="AH4" s="53"/>
      <c r="AI4" s="53"/>
      <c r="AJ4" s="53"/>
      <c r="AK4" s="53"/>
      <c r="AL4" s="53"/>
      <c r="AM4" s="53"/>
      <c r="AN4" s="53"/>
    </row>
    <row r="5" spans="1:40" ht="18.75" thickBot="1" x14ac:dyDescent="0.4">
      <c r="A5" s="36"/>
      <c r="B5" s="162"/>
      <c r="C5" s="162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</row>
    <row r="6" spans="1:40" s="8" customFormat="1" ht="72.75" thickBot="1" x14ac:dyDescent="0.4">
      <c r="A6" s="160" t="s">
        <v>392</v>
      </c>
      <c r="B6" s="709"/>
      <c r="C6" s="709"/>
      <c r="D6" s="704" t="s">
        <v>484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</row>
    <row r="7" spans="1:40" x14ac:dyDescent="0.35">
      <c r="A7" s="36"/>
      <c r="B7" s="1085" t="s">
        <v>6</v>
      </c>
      <c r="C7" s="587" t="s">
        <v>180</v>
      </c>
      <c r="D7" s="508">
        <f>'2.6 IR'!M12</f>
        <v>2390565176.826653</v>
      </c>
      <c r="E7" s="36"/>
      <c r="F7" s="36"/>
      <c r="G7" s="36"/>
      <c r="H7" s="36"/>
      <c r="I7" s="36"/>
      <c r="J7" s="36"/>
      <c r="K7" s="36"/>
      <c r="L7" s="167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40" x14ac:dyDescent="0.35">
      <c r="A8" s="36"/>
      <c r="B8" s="1086"/>
      <c r="C8" s="588" t="s">
        <v>179</v>
      </c>
      <c r="D8" s="509">
        <f>'2.6 IR'!N12</f>
        <v>3376900558.0037332</v>
      </c>
      <c r="E8" s="36"/>
      <c r="F8" s="36"/>
      <c r="G8" s="36"/>
      <c r="H8" s="36"/>
      <c r="I8" s="36"/>
      <c r="J8" s="36"/>
      <c r="K8" s="36"/>
      <c r="L8" s="167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</row>
    <row r="9" spans="1:40" ht="18.75" thickBot="1" x14ac:dyDescent="0.4">
      <c r="A9" s="36"/>
      <c r="B9" s="1087"/>
      <c r="C9" s="589" t="s">
        <v>354</v>
      </c>
      <c r="D9" s="510">
        <f>SUM(D7:D8)</f>
        <v>5767465734.8303862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</row>
    <row r="10" spans="1:40" x14ac:dyDescent="0.35">
      <c r="A10" s="36"/>
      <c r="B10" s="162"/>
      <c r="C10" s="162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40" ht="18.75" thickBot="1" x14ac:dyDescent="0.4">
      <c r="A11" s="36"/>
      <c r="B11" s="162"/>
      <c r="C11" s="162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40" s="8" customFormat="1" ht="18.75" thickBot="1" x14ac:dyDescent="0.4">
      <c r="A12" s="160" t="s">
        <v>397</v>
      </c>
      <c r="B12" s="709"/>
      <c r="C12" s="709"/>
      <c r="D12" s="160"/>
      <c r="E12" s="706" t="s">
        <v>398</v>
      </c>
      <c r="F12" s="707" t="s">
        <v>399</v>
      </c>
      <c r="G12" s="707" t="s">
        <v>400</v>
      </c>
      <c r="H12" s="707" t="s">
        <v>401</v>
      </c>
      <c r="I12" s="707" t="s">
        <v>402</v>
      </c>
      <c r="J12" s="707" t="s">
        <v>403</v>
      </c>
      <c r="K12" s="707" t="s">
        <v>404</v>
      </c>
      <c r="L12" s="707" t="s">
        <v>405</v>
      </c>
      <c r="M12" s="707" t="s">
        <v>406</v>
      </c>
      <c r="N12" s="707" t="s">
        <v>407</v>
      </c>
      <c r="O12" s="707" t="s">
        <v>408</v>
      </c>
      <c r="P12" s="707" t="s">
        <v>409</v>
      </c>
      <c r="Q12" s="708" t="s">
        <v>117</v>
      </c>
      <c r="R12" s="160"/>
      <c r="S12" s="168"/>
      <c r="T12" s="169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</row>
    <row r="13" spans="1:40" x14ac:dyDescent="0.35">
      <c r="A13" s="36"/>
      <c r="B13" s="1085" t="str">
        <f>B7</f>
        <v>Centro Sur</v>
      </c>
      <c r="C13" s="1083" t="s">
        <v>180</v>
      </c>
      <c r="D13" s="505" t="s">
        <v>334</v>
      </c>
      <c r="E13" s="559">
        <f>$Q$13</f>
        <v>1619146.083333333</v>
      </c>
      <c r="F13" s="513">
        <f t="shared" ref="F13:P13" si="0">$Q$13</f>
        <v>1619146.083333333</v>
      </c>
      <c r="G13" s="513">
        <f t="shared" si="0"/>
        <v>1619146.083333333</v>
      </c>
      <c r="H13" s="513">
        <f t="shared" si="0"/>
        <v>1619146.083333333</v>
      </c>
      <c r="I13" s="513">
        <f t="shared" si="0"/>
        <v>1619146.083333333</v>
      </c>
      <c r="J13" s="513">
        <f t="shared" si="0"/>
        <v>1619146.083333333</v>
      </c>
      <c r="K13" s="513">
        <f t="shared" si="0"/>
        <v>1619146.083333333</v>
      </c>
      <c r="L13" s="513">
        <f t="shared" si="0"/>
        <v>1619146.083333333</v>
      </c>
      <c r="M13" s="513">
        <f t="shared" si="0"/>
        <v>1619146.083333333</v>
      </c>
      <c r="N13" s="513">
        <f t="shared" si="0"/>
        <v>1619146.083333333</v>
      </c>
      <c r="O13" s="513">
        <f t="shared" si="0"/>
        <v>1619146.083333333</v>
      </c>
      <c r="P13" s="513">
        <f t="shared" si="0"/>
        <v>1619146.083333333</v>
      </c>
      <c r="Q13" s="556">
        <v>1619146.083333333</v>
      </c>
      <c r="R13" s="1082"/>
      <c r="S13" s="1082"/>
      <c r="T13" s="1082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40" x14ac:dyDescent="0.35">
      <c r="A14" s="36"/>
      <c r="B14" s="1086"/>
      <c r="C14" s="1084"/>
      <c r="D14" s="506" t="s">
        <v>336</v>
      </c>
      <c r="E14" s="195">
        <f>$Q$14</f>
        <v>367774.41666666645</v>
      </c>
      <c r="F14" s="170">
        <f t="shared" ref="F14:P14" si="1">$Q$14</f>
        <v>367774.41666666645</v>
      </c>
      <c r="G14" s="170">
        <f t="shared" si="1"/>
        <v>367774.41666666645</v>
      </c>
      <c r="H14" s="170">
        <f t="shared" si="1"/>
        <v>367774.41666666645</v>
      </c>
      <c r="I14" s="170">
        <f t="shared" si="1"/>
        <v>367774.41666666645</v>
      </c>
      <c r="J14" s="170">
        <f t="shared" si="1"/>
        <v>367774.41666666645</v>
      </c>
      <c r="K14" s="170">
        <f t="shared" si="1"/>
        <v>367774.41666666645</v>
      </c>
      <c r="L14" s="170">
        <f t="shared" si="1"/>
        <v>367774.41666666645</v>
      </c>
      <c r="M14" s="170">
        <f t="shared" si="1"/>
        <v>367774.41666666645</v>
      </c>
      <c r="N14" s="170">
        <f t="shared" si="1"/>
        <v>367774.41666666645</v>
      </c>
      <c r="O14" s="170">
        <f t="shared" si="1"/>
        <v>367774.41666666645</v>
      </c>
      <c r="P14" s="170">
        <f t="shared" si="1"/>
        <v>367774.41666666645</v>
      </c>
      <c r="Q14" s="557">
        <v>367774.41666666645</v>
      </c>
      <c r="R14" s="1082"/>
      <c r="S14" s="1082"/>
      <c r="T14" s="1082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40" x14ac:dyDescent="0.35">
      <c r="A15" s="36"/>
      <c r="B15" s="1086"/>
      <c r="C15" s="1084"/>
      <c r="D15" s="506" t="s">
        <v>339</v>
      </c>
      <c r="E15" s="195">
        <f>$Q$15</f>
        <v>226240</v>
      </c>
      <c r="F15" s="170">
        <f t="shared" ref="F15:P15" si="2">$Q$15</f>
        <v>226240</v>
      </c>
      <c r="G15" s="170">
        <f t="shared" si="2"/>
        <v>226240</v>
      </c>
      <c r="H15" s="170">
        <f t="shared" si="2"/>
        <v>226240</v>
      </c>
      <c r="I15" s="170">
        <f t="shared" si="2"/>
        <v>226240</v>
      </c>
      <c r="J15" s="170">
        <f t="shared" si="2"/>
        <v>226240</v>
      </c>
      <c r="K15" s="170">
        <f t="shared" si="2"/>
        <v>226240</v>
      </c>
      <c r="L15" s="170">
        <f t="shared" si="2"/>
        <v>226240</v>
      </c>
      <c r="M15" s="170">
        <f t="shared" si="2"/>
        <v>226240</v>
      </c>
      <c r="N15" s="170">
        <f t="shared" si="2"/>
        <v>226240</v>
      </c>
      <c r="O15" s="170">
        <f t="shared" si="2"/>
        <v>226240</v>
      </c>
      <c r="P15" s="170">
        <f t="shared" si="2"/>
        <v>226240</v>
      </c>
      <c r="Q15" s="557">
        <v>226240</v>
      </c>
      <c r="R15" s="1082"/>
      <c r="S15" s="1082"/>
      <c r="T15" s="108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40" x14ac:dyDescent="0.35">
      <c r="A16" s="36"/>
      <c r="B16" s="1086"/>
      <c r="C16" s="1084"/>
      <c r="D16" s="506" t="s">
        <v>341</v>
      </c>
      <c r="E16" s="195">
        <f>$Q$16</f>
        <v>4054</v>
      </c>
      <c r="F16" s="170">
        <f t="shared" ref="F16:O16" si="3">$Q$16</f>
        <v>4054</v>
      </c>
      <c r="G16" s="170">
        <f t="shared" si="3"/>
        <v>4054</v>
      </c>
      <c r="H16" s="170">
        <f t="shared" si="3"/>
        <v>4054</v>
      </c>
      <c r="I16" s="170">
        <f t="shared" si="3"/>
        <v>4054</v>
      </c>
      <c r="J16" s="170">
        <f t="shared" si="3"/>
        <v>4054</v>
      </c>
      <c r="K16" s="170">
        <f t="shared" si="3"/>
        <v>4054</v>
      </c>
      <c r="L16" s="170">
        <f t="shared" si="3"/>
        <v>4054</v>
      </c>
      <c r="M16" s="170">
        <f t="shared" si="3"/>
        <v>4054</v>
      </c>
      <c r="N16" s="170">
        <f t="shared" si="3"/>
        <v>4054</v>
      </c>
      <c r="O16" s="170">
        <f t="shared" si="3"/>
        <v>4054</v>
      </c>
      <c r="P16" s="170">
        <f>$Q$16</f>
        <v>4054</v>
      </c>
      <c r="Q16" s="557">
        <v>4054</v>
      </c>
      <c r="R16" s="1082"/>
      <c r="S16" s="1082"/>
      <c r="T16" s="108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1:37" ht="18.75" thickBot="1" x14ac:dyDescent="0.4">
      <c r="A17" s="36"/>
      <c r="B17" s="1087"/>
      <c r="C17" s="553" t="s">
        <v>179</v>
      </c>
      <c r="D17" s="507" t="s">
        <v>342</v>
      </c>
      <c r="E17" s="560">
        <f>$Q$17</f>
        <v>9016</v>
      </c>
      <c r="F17" s="518">
        <f t="shared" ref="F17:P17" si="4">$Q$17</f>
        <v>9016</v>
      </c>
      <c r="G17" s="518">
        <f t="shared" si="4"/>
        <v>9016</v>
      </c>
      <c r="H17" s="518">
        <f t="shared" si="4"/>
        <v>9016</v>
      </c>
      <c r="I17" s="518">
        <f t="shared" si="4"/>
        <v>9016</v>
      </c>
      <c r="J17" s="518">
        <f t="shared" si="4"/>
        <v>9016</v>
      </c>
      <c r="K17" s="518">
        <f t="shared" si="4"/>
        <v>9016</v>
      </c>
      <c r="L17" s="518">
        <f t="shared" si="4"/>
        <v>9016</v>
      </c>
      <c r="M17" s="518">
        <f t="shared" si="4"/>
        <v>9016</v>
      </c>
      <c r="N17" s="518">
        <f t="shared" si="4"/>
        <v>9016</v>
      </c>
      <c r="O17" s="518">
        <f t="shared" si="4"/>
        <v>9016</v>
      </c>
      <c r="P17" s="518">
        <f t="shared" si="4"/>
        <v>9016</v>
      </c>
      <c r="Q17" s="558">
        <v>9016</v>
      </c>
      <c r="R17" s="171"/>
      <c r="S17" s="172"/>
      <c r="T17" s="167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1:37" x14ac:dyDescent="0.35">
      <c r="A18" s="36"/>
      <c r="B18" s="162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148"/>
      <c r="AE18" s="148"/>
      <c r="AF18" s="148"/>
      <c r="AG18" s="36"/>
      <c r="AH18" s="36"/>
      <c r="AI18" s="36"/>
      <c r="AJ18" s="36"/>
      <c r="AK18" s="36"/>
    </row>
    <row r="19" spans="1:37" ht="18.75" thickBot="1" x14ac:dyDescent="0.4">
      <c r="A19" s="36"/>
      <c r="B19" s="162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48"/>
      <c r="AE19" s="148"/>
      <c r="AF19" s="148"/>
      <c r="AG19" s="36"/>
      <c r="AH19" s="36"/>
      <c r="AI19" s="36"/>
      <c r="AJ19" s="36"/>
      <c r="AK19" s="36"/>
    </row>
    <row r="20" spans="1:37" s="8" customFormat="1" ht="18.75" thickBot="1" x14ac:dyDescent="0.4">
      <c r="A20" s="160" t="s">
        <v>423</v>
      </c>
      <c r="B20" s="160"/>
      <c r="C20" s="709"/>
      <c r="D20" s="160"/>
      <c r="E20" s="713">
        <v>0</v>
      </c>
      <c r="F20" s="714">
        <v>1</v>
      </c>
      <c r="G20" s="714">
        <v>2</v>
      </c>
      <c r="H20" s="714">
        <v>3</v>
      </c>
      <c r="I20" s="714">
        <v>4</v>
      </c>
      <c r="J20" s="714">
        <v>5</v>
      </c>
      <c r="K20" s="714">
        <v>6</v>
      </c>
      <c r="L20" s="714">
        <v>7</v>
      </c>
      <c r="M20" s="714">
        <v>8</v>
      </c>
      <c r="N20" s="714">
        <v>9</v>
      </c>
      <c r="O20" s="714">
        <v>10</v>
      </c>
      <c r="P20" s="714">
        <v>11</v>
      </c>
      <c r="Q20" s="714">
        <v>12</v>
      </c>
      <c r="R20" s="714">
        <v>13</v>
      </c>
      <c r="S20" s="714">
        <v>14</v>
      </c>
      <c r="T20" s="714">
        <v>15</v>
      </c>
      <c r="U20" s="714">
        <v>16</v>
      </c>
      <c r="V20" s="714">
        <v>17</v>
      </c>
      <c r="W20" s="714">
        <v>18</v>
      </c>
      <c r="X20" s="714">
        <v>19</v>
      </c>
      <c r="Y20" s="714">
        <v>20</v>
      </c>
      <c r="Z20" s="714">
        <v>21</v>
      </c>
      <c r="AA20" s="714">
        <v>22</v>
      </c>
      <c r="AB20" s="715">
        <v>23</v>
      </c>
      <c r="AC20" s="160"/>
      <c r="AD20" s="976" t="s">
        <v>413</v>
      </c>
      <c r="AE20" s="976"/>
      <c r="AF20" s="976"/>
      <c r="AG20" s="160"/>
      <c r="AH20" s="160"/>
      <c r="AI20" s="160"/>
      <c r="AJ20" s="160"/>
      <c r="AK20" s="160"/>
    </row>
    <row r="21" spans="1:37" x14ac:dyDescent="0.35">
      <c r="A21" s="36"/>
      <c r="B21" s="1085" t="str">
        <f>B7</f>
        <v>Centro Sur</v>
      </c>
      <c r="C21" s="1083" t="s">
        <v>180</v>
      </c>
      <c r="D21" s="505" t="s">
        <v>334</v>
      </c>
      <c r="E21" s="606">
        <v>3.1195108016674012E-2</v>
      </c>
      <c r="F21" s="521">
        <v>2.9037861865163283E-2</v>
      </c>
      <c r="G21" s="521">
        <v>2.8588104970527235E-2</v>
      </c>
      <c r="H21" s="521">
        <v>2.8136467047953917E-2</v>
      </c>
      <c r="I21" s="521">
        <v>2.8659739351333952E-2</v>
      </c>
      <c r="J21" s="521">
        <v>3.1946806294357255E-2</v>
      </c>
      <c r="K21" s="521">
        <v>3.6395480216822193E-2</v>
      </c>
      <c r="L21" s="521">
        <v>3.7133609691256855E-2</v>
      </c>
      <c r="M21" s="521">
        <v>3.6873159567300279E-2</v>
      </c>
      <c r="N21" s="521">
        <v>3.6814241194132361E-2</v>
      </c>
      <c r="O21" s="521">
        <v>3.717115173735832E-2</v>
      </c>
      <c r="P21" s="521">
        <v>3.7979402422323165E-2</v>
      </c>
      <c r="Q21" s="521">
        <v>4.0319422131118839E-2</v>
      </c>
      <c r="R21" s="521">
        <v>4.0902282829192699E-2</v>
      </c>
      <c r="S21" s="521">
        <v>3.9842995924759532E-2</v>
      </c>
      <c r="T21" s="521">
        <v>3.9679775987270766E-2</v>
      </c>
      <c r="U21" s="521">
        <v>4.2547415974373677E-2</v>
      </c>
      <c r="V21" s="521">
        <v>4.6337769820219733E-2</v>
      </c>
      <c r="W21" s="521">
        <v>5.2574578014639328E-2</v>
      </c>
      <c r="X21" s="521">
        <v>6.8889882535675448E-2</v>
      </c>
      <c r="Y21" s="521">
        <v>7.4427149125280492E-2</v>
      </c>
      <c r="Z21" s="521">
        <v>6.5323764003638901E-2</v>
      </c>
      <c r="AA21" s="521">
        <v>5.0609395885327514E-2</v>
      </c>
      <c r="AB21" s="522">
        <v>3.8614435393300249E-2</v>
      </c>
      <c r="AC21" s="36"/>
      <c r="AD21" s="983" t="s">
        <v>415</v>
      </c>
      <c r="AE21" s="148" t="s">
        <v>414</v>
      </c>
      <c r="AF21" s="977"/>
      <c r="AG21" s="174"/>
      <c r="AH21" s="36"/>
      <c r="AI21" s="36"/>
      <c r="AJ21" s="36"/>
      <c r="AK21" s="36"/>
    </row>
    <row r="22" spans="1:37" x14ac:dyDescent="0.35">
      <c r="A22" s="36"/>
      <c r="B22" s="1086"/>
      <c r="C22" s="1084"/>
      <c r="D22" s="506" t="s">
        <v>336</v>
      </c>
      <c r="E22" s="192">
        <v>3.7971273922708618E-2</v>
      </c>
      <c r="F22" s="173">
        <v>3.5314142778483486E-2</v>
      </c>
      <c r="G22" s="173">
        <v>3.295820658181467E-2</v>
      </c>
      <c r="H22" s="173">
        <v>3.1821308422035732E-2</v>
      </c>
      <c r="I22" s="173">
        <v>3.0952111222895165E-2</v>
      </c>
      <c r="J22" s="173">
        <v>3.0814569049362986E-2</v>
      </c>
      <c r="K22" s="173">
        <v>3.2344169169580293E-2</v>
      </c>
      <c r="L22" s="173">
        <v>3.1751949842039225E-2</v>
      </c>
      <c r="M22" s="173">
        <v>3.2993134269839852E-2</v>
      </c>
      <c r="N22" s="173">
        <v>3.5413401157590604E-2</v>
      </c>
      <c r="O22" s="173">
        <v>3.7725538494176314E-2</v>
      </c>
      <c r="P22" s="173">
        <v>3.9298387619306062E-2</v>
      </c>
      <c r="Q22" s="173">
        <v>4.1335148296403397E-2</v>
      </c>
      <c r="R22" s="173">
        <v>4.2119526549518664E-2</v>
      </c>
      <c r="S22" s="173">
        <v>4.28544974839851E-2</v>
      </c>
      <c r="T22" s="173">
        <v>4.4007490889967395E-2</v>
      </c>
      <c r="U22" s="173">
        <v>4.4719007373332779E-2</v>
      </c>
      <c r="V22" s="173">
        <v>4.5349871862347346E-2</v>
      </c>
      <c r="W22" s="173">
        <v>4.7010730861001222E-2</v>
      </c>
      <c r="X22" s="173">
        <v>5.4347881020169256E-2</v>
      </c>
      <c r="Y22" s="173">
        <v>6.3781614659868716E-2</v>
      </c>
      <c r="Z22" s="173">
        <v>6.3462163873497457E-2</v>
      </c>
      <c r="AA22" s="173">
        <v>5.6077668039999952E-2</v>
      </c>
      <c r="AB22" s="524">
        <v>4.5576206560075889E-2</v>
      </c>
      <c r="AC22" s="36"/>
      <c r="AD22" s="976"/>
      <c r="AE22" s="148" t="s">
        <v>415</v>
      </c>
      <c r="AF22" s="148"/>
      <c r="AG22" s="36"/>
      <c r="AH22" s="36"/>
      <c r="AI22" s="36"/>
      <c r="AJ22" s="36"/>
      <c r="AK22" s="36"/>
    </row>
    <row r="23" spans="1:37" x14ac:dyDescent="0.35">
      <c r="A23" s="36"/>
      <c r="B23" s="1086"/>
      <c r="C23" s="1084"/>
      <c r="D23" s="506" t="s">
        <v>339</v>
      </c>
      <c r="E23" s="192">
        <v>2.2597572133457904E-2</v>
      </c>
      <c r="F23" s="173">
        <v>2.1969017909205892E-2</v>
      </c>
      <c r="G23" s="173">
        <v>2.1432566632621101E-2</v>
      </c>
      <c r="H23" s="173">
        <v>2.0993602122168074E-2</v>
      </c>
      <c r="I23" s="173">
        <v>2.1471177826151495E-2</v>
      </c>
      <c r="J23" s="173">
        <v>2.3244707952208583E-2</v>
      </c>
      <c r="K23" s="173">
        <v>2.648886844899144E-2</v>
      </c>
      <c r="L23" s="173">
        <v>3.489622849276109E-2</v>
      </c>
      <c r="M23" s="173">
        <v>4.4257471293036248E-2</v>
      </c>
      <c r="N23" s="173">
        <v>5.3109071236717452E-2</v>
      </c>
      <c r="O23" s="173">
        <v>5.8034834505172425E-2</v>
      </c>
      <c r="P23" s="173">
        <v>5.8877412861929303E-2</v>
      </c>
      <c r="Q23" s="173">
        <v>6.0660089083693407E-2</v>
      </c>
      <c r="R23" s="173">
        <v>5.7125025285305296E-2</v>
      </c>
      <c r="S23" s="173">
        <v>5.4493906910887721E-2</v>
      </c>
      <c r="T23" s="173">
        <v>5.5000444200548088E-2</v>
      </c>
      <c r="U23" s="173">
        <v>5.7726052721194847E-2</v>
      </c>
      <c r="V23" s="173">
        <v>5.7284054672494471E-2</v>
      </c>
      <c r="W23" s="173">
        <v>5.7252450377912927E-2</v>
      </c>
      <c r="X23" s="173">
        <v>5.5891417010817443E-2</v>
      </c>
      <c r="Y23" s="173">
        <v>4.5875336645718703E-2</v>
      </c>
      <c r="Z23" s="173">
        <v>3.6200221504100537E-2</v>
      </c>
      <c r="AA23" s="173">
        <v>2.9725943989934705E-2</v>
      </c>
      <c r="AB23" s="524">
        <v>2.5392526182970911E-2</v>
      </c>
      <c r="AC23" s="36"/>
      <c r="AD23" s="148"/>
      <c r="AE23" s="148"/>
      <c r="AF23" s="148"/>
      <c r="AG23" s="36"/>
      <c r="AH23" s="36"/>
      <c r="AI23" s="36"/>
      <c r="AJ23" s="36"/>
      <c r="AK23" s="36"/>
    </row>
    <row r="24" spans="1:37" x14ac:dyDescent="0.35">
      <c r="A24" s="36"/>
      <c r="B24" s="1086"/>
      <c r="C24" s="1084"/>
      <c r="D24" s="506" t="s">
        <v>341</v>
      </c>
      <c r="E24" s="192">
        <v>2.5334192800351062E-2</v>
      </c>
      <c r="F24" s="173">
        <v>2.3598458446559865E-2</v>
      </c>
      <c r="G24" s="173">
        <v>2.2047237729115484E-2</v>
      </c>
      <c r="H24" s="173">
        <v>2.0794351445636849E-2</v>
      </c>
      <c r="I24" s="173">
        <v>1.9603196310492947E-2</v>
      </c>
      <c r="J24" s="173">
        <v>2.0153939797363359E-2</v>
      </c>
      <c r="K24" s="173">
        <v>2.5952394617032592E-2</v>
      </c>
      <c r="L24" s="173">
        <v>3.353750029274729E-2</v>
      </c>
      <c r="M24" s="173">
        <v>5.0525791560413348E-2</v>
      </c>
      <c r="N24" s="173">
        <v>5.8390344567247447E-2</v>
      </c>
      <c r="O24" s="173">
        <v>6.2361677639211251E-2</v>
      </c>
      <c r="P24" s="173">
        <v>6.0949887016867127E-2</v>
      </c>
      <c r="Q24" s="173">
        <v>5.9062559357324879E-2</v>
      </c>
      <c r="R24" s="173">
        <v>5.4146671603165088E-2</v>
      </c>
      <c r="S24" s="173">
        <v>5.2846517464492843E-2</v>
      </c>
      <c r="T24" s="173">
        <v>5.5190749318862545E-2</v>
      </c>
      <c r="U24" s="173">
        <v>6.1319864672898426E-2</v>
      </c>
      <c r="V24" s="173">
        <v>5.7454515402859736E-2</v>
      </c>
      <c r="W24" s="173">
        <v>5.1234933006143485E-2</v>
      </c>
      <c r="X24" s="173">
        <v>5.0120481800944479E-2</v>
      </c>
      <c r="Y24" s="173">
        <v>4.2403958455329599E-2</v>
      </c>
      <c r="Z24" s="173">
        <v>3.5706663446676876E-2</v>
      </c>
      <c r="AA24" s="173">
        <v>3.0106994611363066E-2</v>
      </c>
      <c r="AB24" s="524">
        <v>2.7157118636900408E-2</v>
      </c>
      <c r="AC24" s="36"/>
      <c r="AD24" s="148"/>
      <c r="AE24" s="148"/>
      <c r="AF24" s="148"/>
      <c r="AG24" s="36"/>
      <c r="AH24" s="36"/>
      <c r="AI24" s="36"/>
      <c r="AJ24" s="36"/>
      <c r="AK24" s="36"/>
    </row>
    <row r="25" spans="1:37" x14ac:dyDescent="0.35">
      <c r="A25" s="36"/>
      <c r="B25" s="1086"/>
      <c r="C25" s="1084"/>
      <c r="D25" s="506" t="s">
        <v>396</v>
      </c>
      <c r="E25" s="192">
        <v>3.1195108016674012E-2</v>
      </c>
      <c r="F25" s="173">
        <v>2.9037861865163283E-2</v>
      </c>
      <c r="G25" s="173">
        <v>2.8588104970527235E-2</v>
      </c>
      <c r="H25" s="173">
        <v>2.8136467047953917E-2</v>
      </c>
      <c r="I25" s="173">
        <v>2.8659739351333952E-2</v>
      </c>
      <c r="J25" s="173">
        <v>3.1946806294357255E-2</v>
      </c>
      <c r="K25" s="173">
        <v>3.6395480216822193E-2</v>
      </c>
      <c r="L25" s="173">
        <v>3.7133609691256855E-2</v>
      </c>
      <c r="M25" s="173">
        <v>3.6873159567300279E-2</v>
      </c>
      <c r="N25" s="173">
        <v>3.6814241194132361E-2</v>
      </c>
      <c r="O25" s="173">
        <v>3.717115173735832E-2</v>
      </c>
      <c r="P25" s="173">
        <v>3.7979402422323165E-2</v>
      </c>
      <c r="Q25" s="173">
        <v>4.0319422131118839E-2</v>
      </c>
      <c r="R25" s="173">
        <v>4.0902282829192699E-2</v>
      </c>
      <c r="S25" s="173">
        <v>3.9842995924759532E-2</v>
      </c>
      <c r="T25" s="173">
        <v>3.9679775987270766E-2</v>
      </c>
      <c r="U25" s="173">
        <v>4.2547415974373677E-2</v>
      </c>
      <c r="V25" s="173">
        <v>4.6337769820219733E-2</v>
      </c>
      <c r="W25" s="173">
        <v>5.2574578014639328E-2</v>
      </c>
      <c r="X25" s="173">
        <v>6.8889882535675448E-2</v>
      </c>
      <c r="Y25" s="173">
        <v>7.4427149125280492E-2</v>
      </c>
      <c r="Z25" s="173">
        <v>6.5323764003638901E-2</v>
      </c>
      <c r="AA25" s="173">
        <v>5.0609395885327514E-2</v>
      </c>
      <c r="AB25" s="524">
        <v>3.8614435393300249E-2</v>
      </c>
      <c r="AC25" s="36"/>
      <c r="AD25" s="148"/>
      <c r="AE25" s="148"/>
      <c r="AF25" s="148"/>
      <c r="AG25" s="36"/>
      <c r="AH25" s="36"/>
      <c r="AI25" s="36"/>
      <c r="AJ25" s="36"/>
      <c r="AK25" s="36"/>
    </row>
    <row r="26" spans="1:37" ht="18.75" thickBot="1" x14ac:dyDescent="0.4">
      <c r="A26" s="36"/>
      <c r="B26" s="1087"/>
      <c r="C26" s="553" t="s">
        <v>179</v>
      </c>
      <c r="D26" s="507" t="s">
        <v>342</v>
      </c>
      <c r="E26" s="607">
        <v>3.1497931556888834E-2</v>
      </c>
      <c r="F26" s="526">
        <v>3.0705077994387136E-2</v>
      </c>
      <c r="G26" s="526">
        <v>3.0071734680600117E-2</v>
      </c>
      <c r="H26" s="526">
        <v>2.9978029707055969E-2</v>
      </c>
      <c r="I26" s="526">
        <v>3.0386691695383449E-2</v>
      </c>
      <c r="J26" s="526">
        <v>3.0590408260458831E-2</v>
      </c>
      <c r="K26" s="526">
        <v>3.2974692974915856E-2</v>
      </c>
      <c r="L26" s="526">
        <v>3.9472073077023058E-2</v>
      </c>
      <c r="M26" s="526">
        <v>4.6523450753183287E-2</v>
      </c>
      <c r="N26" s="526">
        <v>5.1322034042888029E-2</v>
      </c>
      <c r="O26" s="526">
        <v>5.4234640211806386E-2</v>
      </c>
      <c r="P26" s="526">
        <v>5.6404767531054278E-2</v>
      </c>
      <c r="Q26" s="526">
        <v>5.655259991383798E-2</v>
      </c>
      <c r="R26" s="526">
        <v>5.4157860165608446E-2</v>
      </c>
      <c r="S26" s="526">
        <v>5.2579000696108998E-2</v>
      </c>
      <c r="T26" s="526">
        <v>5.2257165752848604E-2</v>
      </c>
      <c r="U26" s="526">
        <v>5.1400070752117687E-2</v>
      </c>
      <c r="V26" s="526">
        <v>4.6234325248600328E-2</v>
      </c>
      <c r="W26" s="526">
        <v>4.1663052701845033E-2</v>
      </c>
      <c r="X26" s="526">
        <v>4.086635566608058E-2</v>
      </c>
      <c r="Y26" s="526">
        <v>3.9475566839944909E-2</v>
      </c>
      <c r="Z26" s="526">
        <v>3.6436448036070886E-2</v>
      </c>
      <c r="AA26" s="526">
        <v>3.4396222008816445E-2</v>
      </c>
      <c r="AB26" s="527">
        <v>2.9819799732474932E-2</v>
      </c>
      <c r="AC26" s="36"/>
      <c r="AD26" s="36"/>
      <c r="AE26" s="36"/>
      <c r="AF26" s="36"/>
      <c r="AG26" s="36"/>
      <c r="AH26" s="36"/>
      <c r="AI26" s="36"/>
      <c r="AJ26" s="36"/>
      <c r="AK26" s="36"/>
    </row>
    <row r="27" spans="1:37" x14ac:dyDescent="0.3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1:37" ht="18.75" thickBot="1" x14ac:dyDescent="0.4">
      <c r="A28" s="36"/>
      <c r="B28" s="162"/>
      <c r="C28" s="162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1:37" s="8" customFormat="1" ht="18.75" thickBot="1" x14ac:dyDescent="0.4">
      <c r="A29" s="160" t="s">
        <v>424</v>
      </c>
      <c r="B29" s="709"/>
      <c r="C29" s="709"/>
      <c r="D29" s="160"/>
      <c r="E29" s="713">
        <v>0</v>
      </c>
      <c r="F29" s="714">
        <v>1</v>
      </c>
      <c r="G29" s="714">
        <v>2</v>
      </c>
      <c r="H29" s="714">
        <v>3</v>
      </c>
      <c r="I29" s="714">
        <v>4</v>
      </c>
      <c r="J29" s="714">
        <v>5</v>
      </c>
      <c r="K29" s="714">
        <v>6</v>
      </c>
      <c r="L29" s="714">
        <v>7</v>
      </c>
      <c r="M29" s="714">
        <v>8</v>
      </c>
      <c r="N29" s="714">
        <v>9</v>
      </c>
      <c r="O29" s="714">
        <v>10</v>
      </c>
      <c r="P29" s="714">
        <v>11</v>
      </c>
      <c r="Q29" s="714">
        <v>12</v>
      </c>
      <c r="R29" s="714">
        <v>13</v>
      </c>
      <c r="S29" s="714">
        <v>14</v>
      </c>
      <c r="T29" s="714">
        <v>15</v>
      </c>
      <c r="U29" s="714">
        <v>16</v>
      </c>
      <c r="V29" s="714">
        <v>17</v>
      </c>
      <c r="W29" s="714">
        <v>18</v>
      </c>
      <c r="X29" s="714">
        <v>19</v>
      </c>
      <c r="Y29" s="714">
        <v>20</v>
      </c>
      <c r="Z29" s="714">
        <v>21</v>
      </c>
      <c r="AA29" s="714">
        <v>22</v>
      </c>
      <c r="AB29" s="714">
        <v>23</v>
      </c>
      <c r="AC29" s="715" t="s">
        <v>410</v>
      </c>
      <c r="AD29" s="160"/>
      <c r="AE29" s="160"/>
      <c r="AF29" s="160"/>
      <c r="AG29" s="160"/>
      <c r="AH29" s="160"/>
      <c r="AI29" s="160"/>
      <c r="AJ29" s="160"/>
      <c r="AK29" s="160"/>
    </row>
    <row r="30" spans="1:37" x14ac:dyDescent="0.35">
      <c r="B30" s="1085" t="str">
        <f>B21</f>
        <v>Centro Sur</v>
      </c>
      <c r="C30" s="1083" t="s">
        <v>180</v>
      </c>
      <c r="D30" s="505" t="s">
        <v>334</v>
      </c>
      <c r="E30" s="563">
        <f t="shared" ref="E30" si="5">E21*IF($AD$21="kW/cliente",$Q$13,$Q$38/365)</f>
        <v>126653.2756830414</v>
      </c>
      <c r="F30" s="561">
        <f t="shared" ref="F30:AB30" si="6">F21*IF($AD$21="kW/cliente",$Q$13,$Q$38/365)</f>
        <v>117894.77767119194</v>
      </c>
      <c r="G30" s="561">
        <f t="shared" si="6"/>
        <v>116068.7482842688</v>
      </c>
      <c r="H30" s="561">
        <f t="shared" si="6"/>
        <v>114235.08185535246</v>
      </c>
      <c r="I30" s="561">
        <f t="shared" si="6"/>
        <v>116359.5864815864</v>
      </c>
      <c r="J30" s="561">
        <f t="shared" si="6"/>
        <v>129705.19809161249</v>
      </c>
      <c r="K30" s="561">
        <f t="shared" si="6"/>
        <v>147766.97638148878</v>
      </c>
      <c r="L30" s="561">
        <f t="shared" si="6"/>
        <v>150763.80895425574</v>
      </c>
      <c r="M30" s="561">
        <f t="shared" si="6"/>
        <v>149706.37195697005</v>
      </c>
      <c r="N30" s="561">
        <f t="shared" si="6"/>
        <v>149467.16121419446</v>
      </c>
      <c r="O30" s="561">
        <f t="shared" si="6"/>
        <v>150916.23102992392</v>
      </c>
      <c r="P30" s="561">
        <f t="shared" si="6"/>
        <v>154197.75827352708</v>
      </c>
      <c r="Q30" s="561">
        <f t="shared" si="6"/>
        <v>163698.32359048113</v>
      </c>
      <c r="R30" s="561">
        <f t="shared" si="6"/>
        <v>166064.75927130971</v>
      </c>
      <c r="S30" s="561">
        <f t="shared" si="6"/>
        <v>161764.0158258022</v>
      </c>
      <c r="T30" s="561">
        <f t="shared" si="6"/>
        <v>161101.33692984568</v>
      </c>
      <c r="U30" s="561">
        <f t="shared" si="6"/>
        <v>172744.05980973211</v>
      </c>
      <c r="V30" s="561">
        <f t="shared" si="6"/>
        <v>188133.03459121453</v>
      </c>
      <c r="W30" s="561">
        <f t="shared" si="6"/>
        <v>213454.70320694309</v>
      </c>
      <c r="X30" s="561">
        <f t="shared" si="6"/>
        <v>279695.43429372314</v>
      </c>
      <c r="Y30" s="561">
        <f t="shared" si="6"/>
        <v>302176.93849396135</v>
      </c>
      <c r="Z30" s="561">
        <f t="shared" si="6"/>
        <v>265216.86306021397</v>
      </c>
      <c r="AA30" s="561">
        <f t="shared" si="6"/>
        <v>205475.99212640832</v>
      </c>
      <c r="AB30" s="561">
        <f t="shared" si="6"/>
        <v>156776.01528414528</v>
      </c>
      <c r="AC30" s="514">
        <f>MAX(E30:AB30)</f>
        <v>302176.93849396135</v>
      </c>
      <c r="AD30" s="178"/>
    </row>
    <row r="31" spans="1:37" x14ac:dyDescent="0.35">
      <c r="B31" s="1086"/>
      <c r="C31" s="1084"/>
      <c r="D31" s="506" t="s">
        <v>336</v>
      </c>
      <c r="E31" s="193">
        <f>E22*IF($AD$21="kW/cliente",$Q$14,$Q$39/365)</f>
        <v>126377.66118215825</v>
      </c>
      <c r="F31" s="119">
        <f t="shared" ref="F31:AB31" si="7">F22*IF($AD$21="kW/cliente",$Q$14,$Q$39/365)</f>
        <v>117534.08063374218</v>
      </c>
      <c r="G31" s="119">
        <f t="shared" si="7"/>
        <v>109692.95033520529</v>
      </c>
      <c r="H31" s="119">
        <f t="shared" si="7"/>
        <v>105909.07595881163</v>
      </c>
      <c r="I31" s="119">
        <f t="shared" si="7"/>
        <v>103016.1756743212</v>
      </c>
      <c r="J31" s="119">
        <f t="shared" si="7"/>
        <v>102558.40177291645</v>
      </c>
      <c r="K31" s="119">
        <f t="shared" si="7"/>
        <v>107649.28405752171</v>
      </c>
      <c r="L31" s="119">
        <f t="shared" si="7"/>
        <v>105678.23368734303</v>
      </c>
      <c r="M31" s="119">
        <f t="shared" si="7"/>
        <v>109809.19820015992</v>
      </c>
      <c r="N31" s="119">
        <f t="shared" si="7"/>
        <v>117864.43672950612</v>
      </c>
      <c r="O31" s="119">
        <f t="shared" si="7"/>
        <v>125559.79373871344</v>
      </c>
      <c r="P31" s="119">
        <f t="shared" si="7"/>
        <v>130794.61926052523</v>
      </c>
      <c r="Q31" s="119">
        <f t="shared" si="7"/>
        <v>137573.45557987801</v>
      </c>
      <c r="R31" s="119">
        <f t="shared" si="7"/>
        <v>140184.05772382059</v>
      </c>
      <c r="S31" s="119">
        <f t="shared" si="7"/>
        <v>142630.22026036863</v>
      </c>
      <c r="T31" s="119">
        <f t="shared" si="7"/>
        <v>146467.663541916</v>
      </c>
      <c r="U31" s="119">
        <f t="shared" si="7"/>
        <v>148835.7639444283</v>
      </c>
      <c r="V31" s="119">
        <f t="shared" si="7"/>
        <v>150935.43483792598</v>
      </c>
      <c r="W31" s="119">
        <f t="shared" si="7"/>
        <v>156463.17868530031</v>
      </c>
      <c r="X31" s="119">
        <f t="shared" si="7"/>
        <v>180883.00401814003</v>
      </c>
      <c r="Y31" s="119">
        <f t="shared" si="7"/>
        <v>212280.77055153166</v>
      </c>
      <c r="Z31" s="119">
        <f t="shared" si="7"/>
        <v>211217.56041729762</v>
      </c>
      <c r="AA31" s="119">
        <f t="shared" si="7"/>
        <v>186640.15713221353</v>
      </c>
      <c r="AB31" s="119">
        <f t="shared" si="7"/>
        <v>151688.73191722669</v>
      </c>
      <c r="AC31" s="516">
        <f t="shared" ref="AC31:AC33" si="8">MAX(E31:AB31)</f>
        <v>212280.77055153166</v>
      </c>
    </row>
    <row r="32" spans="1:37" x14ac:dyDescent="0.35">
      <c r="A32" s="36"/>
      <c r="B32" s="1086"/>
      <c r="C32" s="1084"/>
      <c r="D32" s="506" t="s">
        <v>339</v>
      </c>
      <c r="E32" s="193">
        <f>E23*IF($AD$21="kW/cliente",$Q$15,$Q$40/365)</f>
        <v>61567.901061321718</v>
      </c>
      <c r="F32" s="119">
        <f t="shared" ref="F32:AB32" si="9">F23*IF($AD$21="kW/cliente",$Q$15,$Q$40/365)</f>
        <v>59855.382386223588</v>
      </c>
      <c r="G32" s="119">
        <f t="shared" si="9"/>
        <v>58393.80151700753</v>
      </c>
      <c r="H32" s="119">
        <f t="shared" si="9"/>
        <v>57197.826861438727</v>
      </c>
      <c r="I32" s="119">
        <f t="shared" si="9"/>
        <v>58498.999107664589</v>
      </c>
      <c r="J32" s="119">
        <f t="shared" si="9"/>
        <v>63331.045961436372</v>
      </c>
      <c r="K32" s="119">
        <f t="shared" si="9"/>
        <v>72169.878350746309</v>
      </c>
      <c r="L32" s="119">
        <f t="shared" si="9"/>
        <v>95076.034299921361</v>
      </c>
      <c r="M32" s="119">
        <f t="shared" si="9"/>
        <v>120581.07825484278</v>
      </c>
      <c r="N32" s="119">
        <f t="shared" si="9"/>
        <v>144697.5818486106</v>
      </c>
      <c r="O32" s="119">
        <f t="shared" si="9"/>
        <v>158118.00169604676</v>
      </c>
      <c r="P32" s="119">
        <f t="shared" si="9"/>
        <v>160413.63684653319</v>
      </c>
      <c r="Q32" s="119">
        <f t="shared" si="9"/>
        <v>165270.60256823737</v>
      </c>
      <c r="R32" s="119">
        <f t="shared" si="9"/>
        <v>155639.1936319485</v>
      </c>
      <c r="S32" s="119">
        <f t="shared" si="9"/>
        <v>148470.61663615162</v>
      </c>
      <c r="T32" s="119">
        <f t="shared" si="9"/>
        <v>149850.69576808211</v>
      </c>
      <c r="U32" s="119">
        <f t="shared" si="9"/>
        <v>157276.71457842219</v>
      </c>
      <c r="V32" s="119">
        <f t="shared" si="9"/>
        <v>156072.47493838624</v>
      </c>
      <c r="W32" s="119">
        <f t="shared" si="9"/>
        <v>155986.36789686789</v>
      </c>
      <c r="X32" s="119">
        <f t="shared" si="9"/>
        <v>152278.1833542274</v>
      </c>
      <c r="Y32" s="119">
        <f t="shared" si="9"/>
        <v>124989.01081397879</v>
      </c>
      <c r="Z32" s="119">
        <f t="shared" si="9"/>
        <v>98628.810334119014</v>
      </c>
      <c r="AA32" s="119">
        <f t="shared" si="9"/>
        <v>80989.407522100795</v>
      </c>
      <c r="AB32" s="119">
        <f t="shared" si="9"/>
        <v>69182.854268466341</v>
      </c>
      <c r="AC32" s="516">
        <f t="shared" si="8"/>
        <v>165270.60256823737</v>
      </c>
      <c r="AD32" s="36"/>
      <c r="AE32" s="36"/>
      <c r="AF32" s="36"/>
      <c r="AG32" s="36"/>
      <c r="AH32" s="36"/>
      <c r="AI32" s="36"/>
      <c r="AJ32" s="36"/>
      <c r="AK32" s="36"/>
    </row>
    <row r="33" spans="1:37" x14ac:dyDescent="0.35">
      <c r="A33" s="36"/>
      <c r="B33" s="1086"/>
      <c r="C33" s="1084"/>
      <c r="D33" s="506" t="s">
        <v>341</v>
      </c>
      <c r="E33" s="193">
        <f>E24*IF($AD$21="kW/cliente",$Q$16,$Q$41/365)</f>
        <v>20392.698597983926</v>
      </c>
      <c r="F33" s="119">
        <f t="shared" ref="F33:AB33" si="10">F24*IF($AD$21="kW/cliente",$Q$16,$Q$41/365)</f>
        <v>18995.523333629746</v>
      </c>
      <c r="G33" s="119">
        <f t="shared" si="10"/>
        <v>17746.871884614433</v>
      </c>
      <c r="H33" s="119">
        <f t="shared" si="10"/>
        <v>16738.36403287921</v>
      </c>
      <c r="I33" s="119">
        <f t="shared" si="10"/>
        <v>15779.546523047444</v>
      </c>
      <c r="J33" s="119">
        <f t="shared" si="10"/>
        <v>16222.866190702116</v>
      </c>
      <c r="K33" s="119">
        <f t="shared" si="10"/>
        <v>20890.31868873092</v>
      </c>
      <c r="L33" s="119">
        <f t="shared" si="10"/>
        <v>26995.931569223547</v>
      </c>
      <c r="M33" s="119">
        <f t="shared" si="10"/>
        <v>40670.616460367011</v>
      </c>
      <c r="N33" s="119">
        <f t="shared" si="10"/>
        <v>47001.169809357612</v>
      </c>
      <c r="O33" s="119">
        <f t="shared" si="10"/>
        <v>50197.884976364679</v>
      </c>
      <c r="P33" s="119">
        <f t="shared" si="10"/>
        <v>49061.467452751102</v>
      </c>
      <c r="Q33" s="119">
        <f t="shared" si="10"/>
        <v>47542.267515338841</v>
      </c>
      <c r="R33" s="119">
        <f t="shared" si="10"/>
        <v>43585.235290072458</v>
      </c>
      <c r="S33" s="119">
        <f t="shared" si="10"/>
        <v>42538.679290052714</v>
      </c>
      <c r="T33" s="119">
        <f t="shared" si="10"/>
        <v>44425.6631788503</v>
      </c>
      <c r="U33" s="119">
        <f t="shared" si="10"/>
        <v>49359.280092249544</v>
      </c>
      <c r="V33" s="119">
        <f t="shared" si="10"/>
        <v>46247.876336028661</v>
      </c>
      <c r="W33" s="119">
        <f t="shared" si="10"/>
        <v>41241.43819051161</v>
      </c>
      <c r="X33" s="119">
        <f t="shared" si="10"/>
        <v>40344.363327740837</v>
      </c>
      <c r="Y33" s="119">
        <f t="shared" si="10"/>
        <v>34132.966104567808</v>
      </c>
      <c r="Z33" s="119">
        <f t="shared" si="10"/>
        <v>28741.994321510065</v>
      </c>
      <c r="AA33" s="119">
        <f t="shared" si="10"/>
        <v>24234.554131606095</v>
      </c>
      <c r="AB33" s="119">
        <f t="shared" si="10"/>
        <v>21860.058440240806</v>
      </c>
      <c r="AC33" s="516">
        <f t="shared" si="8"/>
        <v>50197.884976364679</v>
      </c>
      <c r="AD33" s="36"/>
      <c r="AE33" s="36"/>
      <c r="AF33" s="36"/>
      <c r="AG33" s="36"/>
      <c r="AH33" s="36"/>
      <c r="AI33" s="36"/>
      <c r="AJ33" s="36"/>
      <c r="AK33" s="36"/>
    </row>
    <row r="34" spans="1:37" ht="18.75" thickBot="1" x14ac:dyDescent="0.4">
      <c r="A34" s="36"/>
      <c r="B34" s="1087"/>
      <c r="C34" s="553" t="s">
        <v>179</v>
      </c>
      <c r="D34" s="507" t="s">
        <v>342</v>
      </c>
      <c r="E34" s="560">
        <f>E26*IF($AD$21="kW/cliente",$Q$17,$Q$42/365)</f>
        <v>248378.22960866528</v>
      </c>
      <c r="F34" s="518">
        <f t="shared" ref="F34:AB34" si="11">F26*IF($AD$21="kW/cliente",$Q$17,$Q$42/365)</f>
        <v>242126.15036220994</v>
      </c>
      <c r="G34" s="518">
        <f t="shared" si="11"/>
        <v>237131.8957163521</v>
      </c>
      <c r="H34" s="518">
        <f t="shared" si="11"/>
        <v>236392.9813088334</v>
      </c>
      <c r="I34" s="518">
        <f t="shared" si="11"/>
        <v>239615.50215868067</v>
      </c>
      <c r="J34" s="518">
        <f t="shared" si="11"/>
        <v>241221.9174778579</v>
      </c>
      <c r="K34" s="518">
        <f t="shared" si="11"/>
        <v>260023.29226623883</v>
      </c>
      <c r="L34" s="518">
        <f t="shared" si="11"/>
        <v>311258.64922741696</v>
      </c>
      <c r="M34" s="518">
        <f t="shared" si="11"/>
        <v>366862.57675337209</v>
      </c>
      <c r="N34" s="518">
        <f t="shared" si="11"/>
        <v>404702.00185892062</v>
      </c>
      <c r="O34" s="518">
        <f t="shared" si="11"/>
        <v>427669.47711921274</v>
      </c>
      <c r="P34" s="518">
        <f t="shared" si="11"/>
        <v>444782.10499468679</v>
      </c>
      <c r="Q34" s="518">
        <f t="shared" si="11"/>
        <v>445947.84330510022</v>
      </c>
      <c r="R34" s="518">
        <f t="shared" si="11"/>
        <v>427064.02491961437</v>
      </c>
      <c r="S34" s="518">
        <f t="shared" si="11"/>
        <v>414613.86389469518</v>
      </c>
      <c r="T34" s="518">
        <f t="shared" si="11"/>
        <v>412076.02126560552</v>
      </c>
      <c r="U34" s="518">
        <f t="shared" si="11"/>
        <v>405317.36352633493</v>
      </c>
      <c r="V34" s="518">
        <f t="shared" si="11"/>
        <v>364582.66574291966</v>
      </c>
      <c r="W34" s="518">
        <f t="shared" si="11"/>
        <v>328535.70881271281</v>
      </c>
      <c r="X34" s="518">
        <f t="shared" si="11"/>
        <v>322253.32170039567</v>
      </c>
      <c r="Y34" s="518">
        <f t="shared" si="11"/>
        <v>311286.19943805964</v>
      </c>
      <c r="Z34" s="518">
        <f t="shared" si="11"/>
        <v>287321.10361221823</v>
      </c>
      <c r="AA34" s="518">
        <f t="shared" si="11"/>
        <v>271232.81769618165</v>
      </c>
      <c r="AB34" s="518">
        <f t="shared" si="11"/>
        <v>235145.25236236339</v>
      </c>
      <c r="AC34" s="599">
        <f t="shared" ref="AC34" si="12">MAX(E34:AB34)</f>
        <v>445947.84330510022</v>
      </c>
      <c r="AD34" s="36"/>
      <c r="AE34" s="36"/>
      <c r="AF34" s="36"/>
      <c r="AG34" s="36"/>
      <c r="AH34" s="36"/>
      <c r="AI34" s="36"/>
      <c r="AJ34" s="36"/>
      <c r="AK34" s="36"/>
    </row>
    <row r="35" spans="1:37" x14ac:dyDescent="0.35">
      <c r="A35" s="36"/>
      <c r="B35" s="36"/>
      <c r="C35" s="115"/>
      <c r="D35" s="115"/>
      <c r="E35" s="115"/>
      <c r="F35" s="115"/>
      <c r="G35" s="115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ht="18.75" thickBot="1" x14ac:dyDescent="0.4">
      <c r="A36" s="36"/>
      <c r="B36" s="36"/>
      <c r="C36" s="115"/>
      <c r="D36" s="115"/>
      <c r="E36" s="115"/>
      <c r="F36" s="115"/>
      <c r="G36" s="115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8" customFormat="1" ht="18.75" thickBot="1" x14ac:dyDescent="0.4">
      <c r="A37" s="160" t="s">
        <v>425</v>
      </c>
      <c r="B37" s="160"/>
      <c r="C37" s="711"/>
      <c r="D37" s="711"/>
      <c r="E37" s="706" t="s">
        <v>398</v>
      </c>
      <c r="F37" s="707" t="s">
        <v>399</v>
      </c>
      <c r="G37" s="707" t="s">
        <v>400</v>
      </c>
      <c r="H37" s="707" t="s">
        <v>401</v>
      </c>
      <c r="I37" s="707" t="s">
        <v>402</v>
      </c>
      <c r="J37" s="707" t="s">
        <v>403</v>
      </c>
      <c r="K37" s="707" t="s">
        <v>404</v>
      </c>
      <c r="L37" s="707" t="s">
        <v>405</v>
      </c>
      <c r="M37" s="707" t="s">
        <v>406</v>
      </c>
      <c r="N37" s="707" t="s">
        <v>407</v>
      </c>
      <c r="O37" s="707" t="s">
        <v>408</v>
      </c>
      <c r="P37" s="707" t="s">
        <v>409</v>
      </c>
      <c r="Q37" s="708" t="s">
        <v>170</v>
      </c>
      <c r="R37" s="716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</row>
    <row r="38" spans="1:37" x14ac:dyDescent="0.35">
      <c r="A38" s="36"/>
      <c r="B38" s="1085" t="str">
        <f>B30</f>
        <v>Centro Sur</v>
      </c>
      <c r="C38" s="1083" t="s">
        <v>180</v>
      </c>
      <c r="D38" s="505" t="s">
        <v>334</v>
      </c>
      <c r="E38" s="572">
        <f>$Q$38/12</f>
        <v>123492775.4259863</v>
      </c>
      <c r="F38" s="567">
        <f t="shared" ref="F38:P38" si="13">$Q$38/12</f>
        <v>123492775.4259863</v>
      </c>
      <c r="G38" s="567">
        <f t="shared" si="13"/>
        <v>123492775.4259863</v>
      </c>
      <c r="H38" s="567">
        <f t="shared" si="13"/>
        <v>123492775.4259863</v>
      </c>
      <c r="I38" s="567">
        <f t="shared" si="13"/>
        <v>123492775.4259863</v>
      </c>
      <c r="J38" s="567">
        <f t="shared" si="13"/>
        <v>123492775.4259863</v>
      </c>
      <c r="K38" s="567">
        <f t="shared" si="13"/>
        <v>123492775.4259863</v>
      </c>
      <c r="L38" s="567">
        <f t="shared" si="13"/>
        <v>123492775.4259863</v>
      </c>
      <c r="M38" s="567">
        <f t="shared" si="13"/>
        <v>123492775.4259863</v>
      </c>
      <c r="N38" s="567">
        <f t="shared" si="13"/>
        <v>123492775.4259863</v>
      </c>
      <c r="O38" s="567">
        <f t="shared" si="13"/>
        <v>123492775.4259863</v>
      </c>
      <c r="P38" s="567">
        <f t="shared" si="13"/>
        <v>123492775.4259863</v>
      </c>
      <c r="Q38" s="600">
        <v>1481913305.1118357</v>
      </c>
      <c r="R38" s="187"/>
      <c r="S38" s="187"/>
      <c r="T38" s="187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x14ac:dyDescent="0.35">
      <c r="A39" s="36"/>
      <c r="B39" s="1086"/>
      <c r="C39" s="1084"/>
      <c r="D39" s="506" t="s">
        <v>336</v>
      </c>
      <c r="E39" s="196">
        <f>$Q$39/12</f>
        <v>101234085.59099621</v>
      </c>
      <c r="F39" s="188">
        <f t="shared" ref="F39:P39" si="14">$Q$39/12</f>
        <v>101234085.59099621</v>
      </c>
      <c r="G39" s="188">
        <f t="shared" si="14"/>
        <v>101234085.59099621</v>
      </c>
      <c r="H39" s="188">
        <f t="shared" si="14"/>
        <v>101234085.59099621</v>
      </c>
      <c r="I39" s="188">
        <f t="shared" si="14"/>
        <v>101234085.59099621</v>
      </c>
      <c r="J39" s="188">
        <f t="shared" si="14"/>
        <v>101234085.59099621</v>
      </c>
      <c r="K39" s="188">
        <f t="shared" si="14"/>
        <v>101234085.59099621</v>
      </c>
      <c r="L39" s="188">
        <f t="shared" si="14"/>
        <v>101234085.59099621</v>
      </c>
      <c r="M39" s="188">
        <f t="shared" si="14"/>
        <v>101234085.59099621</v>
      </c>
      <c r="N39" s="188">
        <f t="shared" si="14"/>
        <v>101234085.59099621</v>
      </c>
      <c r="O39" s="188">
        <f t="shared" si="14"/>
        <v>101234085.59099621</v>
      </c>
      <c r="P39" s="188">
        <f t="shared" si="14"/>
        <v>101234085.59099621</v>
      </c>
      <c r="Q39" s="601">
        <v>1214809027.0919545</v>
      </c>
      <c r="R39" s="187"/>
      <c r="S39" s="187"/>
      <c r="T39" s="187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x14ac:dyDescent="0.35">
      <c r="A40" s="36"/>
      <c r="B40" s="1086"/>
      <c r="C40" s="1084"/>
      <c r="D40" s="506" t="s">
        <v>339</v>
      </c>
      <c r="E40" s="196">
        <f>$Q$40/12</f>
        <v>82871306.390292943</v>
      </c>
      <c r="F40" s="188">
        <f t="shared" ref="F40:P40" si="15">$Q$40/12</f>
        <v>82871306.390292943</v>
      </c>
      <c r="G40" s="188">
        <f t="shared" si="15"/>
        <v>82871306.390292943</v>
      </c>
      <c r="H40" s="188">
        <f t="shared" si="15"/>
        <v>82871306.390292943</v>
      </c>
      <c r="I40" s="188">
        <f t="shared" si="15"/>
        <v>82871306.390292943</v>
      </c>
      <c r="J40" s="188">
        <f t="shared" si="15"/>
        <v>82871306.390292943</v>
      </c>
      <c r="K40" s="188">
        <f t="shared" si="15"/>
        <v>82871306.390292943</v>
      </c>
      <c r="L40" s="188">
        <f t="shared" si="15"/>
        <v>82871306.390292943</v>
      </c>
      <c r="M40" s="188">
        <f t="shared" si="15"/>
        <v>82871306.390292943</v>
      </c>
      <c r="N40" s="188">
        <f t="shared" si="15"/>
        <v>82871306.390292943</v>
      </c>
      <c r="O40" s="188">
        <f t="shared" si="15"/>
        <v>82871306.390292943</v>
      </c>
      <c r="P40" s="188">
        <f t="shared" si="15"/>
        <v>82871306.390292943</v>
      </c>
      <c r="Q40" s="601">
        <v>994455676.68351531</v>
      </c>
      <c r="R40" s="187"/>
      <c r="S40" s="187"/>
      <c r="T40" s="187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x14ac:dyDescent="0.35">
      <c r="A41" s="36"/>
      <c r="B41" s="1086"/>
      <c r="C41" s="1084"/>
      <c r="D41" s="506" t="s">
        <v>341</v>
      </c>
      <c r="E41" s="196">
        <f>$Q$41/12</f>
        <v>24483823.920376986</v>
      </c>
      <c r="F41" s="188">
        <f t="shared" ref="F41:P41" si="16">$Q$41/12</f>
        <v>24483823.920376986</v>
      </c>
      <c r="G41" s="188">
        <f t="shared" si="16"/>
        <v>24483823.920376986</v>
      </c>
      <c r="H41" s="188">
        <f t="shared" si="16"/>
        <v>24483823.920376986</v>
      </c>
      <c r="I41" s="188">
        <f t="shared" si="16"/>
        <v>24483823.920376986</v>
      </c>
      <c r="J41" s="188">
        <f t="shared" si="16"/>
        <v>24483823.920376986</v>
      </c>
      <c r="K41" s="188">
        <f t="shared" si="16"/>
        <v>24483823.920376986</v>
      </c>
      <c r="L41" s="188">
        <f t="shared" si="16"/>
        <v>24483823.920376986</v>
      </c>
      <c r="M41" s="188">
        <f t="shared" si="16"/>
        <v>24483823.920376986</v>
      </c>
      <c r="N41" s="188">
        <f t="shared" si="16"/>
        <v>24483823.920376986</v>
      </c>
      <c r="O41" s="188">
        <f t="shared" si="16"/>
        <v>24483823.920376986</v>
      </c>
      <c r="P41" s="188">
        <f t="shared" si="16"/>
        <v>24483823.920376986</v>
      </c>
      <c r="Q41" s="601">
        <v>293805887.04452384</v>
      </c>
      <c r="R41" s="187"/>
      <c r="S41" s="187"/>
      <c r="T41" s="187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8.75" thickBot="1" x14ac:dyDescent="0.4">
      <c r="A42" s="36"/>
      <c r="B42" s="1087"/>
      <c r="C42" s="553" t="s">
        <v>179</v>
      </c>
      <c r="D42" s="507" t="s">
        <v>342</v>
      </c>
      <c r="E42" s="573">
        <f>$Q$42/12</f>
        <v>239851871.02266303</v>
      </c>
      <c r="F42" s="570">
        <f t="shared" ref="F42:P42" si="17">$Q$42/12</f>
        <v>239851871.02266303</v>
      </c>
      <c r="G42" s="570">
        <f t="shared" si="17"/>
        <v>239851871.02266303</v>
      </c>
      <c r="H42" s="570">
        <f t="shared" si="17"/>
        <v>239851871.02266303</v>
      </c>
      <c r="I42" s="570">
        <f t="shared" si="17"/>
        <v>239851871.02266303</v>
      </c>
      <c r="J42" s="570">
        <f t="shared" si="17"/>
        <v>239851871.02266303</v>
      </c>
      <c r="K42" s="570">
        <f t="shared" si="17"/>
        <v>239851871.02266303</v>
      </c>
      <c r="L42" s="570">
        <f t="shared" si="17"/>
        <v>239851871.02266303</v>
      </c>
      <c r="M42" s="570">
        <f t="shared" si="17"/>
        <v>239851871.02266303</v>
      </c>
      <c r="N42" s="570">
        <f t="shared" si="17"/>
        <v>239851871.02266303</v>
      </c>
      <c r="O42" s="570">
        <f t="shared" si="17"/>
        <v>239851871.02266303</v>
      </c>
      <c r="P42" s="570">
        <f t="shared" si="17"/>
        <v>239851871.02266303</v>
      </c>
      <c r="Q42" s="602">
        <v>2878222452.2719564</v>
      </c>
      <c r="R42" s="187"/>
      <c r="S42" s="187"/>
      <c r="T42" s="187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x14ac:dyDescent="0.35">
      <c r="A43" s="36"/>
      <c r="B43" s="36"/>
      <c r="C43" s="115"/>
      <c r="D43" s="115"/>
      <c r="E43" s="115"/>
      <c r="F43" s="115"/>
      <c r="G43" s="115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ht="18.75" thickBot="1" x14ac:dyDescent="0.4">
      <c r="A44" s="36"/>
      <c r="B44" s="36"/>
      <c r="C44" s="115"/>
      <c r="D44" s="115"/>
      <c r="E44" s="115"/>
      <c r="F44" s="115"/>
      <c r="G44" s="115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s="8" customFormat="1" ht="18.75" thickBot="1" x14ac:dyDescent="0.4">
      <c r="A45" s="160" t="s">
        <v>426</v>
      </c>
      <c r="B45" s="160"/>
      <c r="C45" s="711"/>
      <c r="D45" s="711"/>
      <c r="E45" s="706" t="s">
        <v>398</v>
      </c>
      <c r="F45" s="707" t="s">
        <v>399</v>
      </c>
      <c r="G45" s="707" t="s">
        <v>400</v>
      </c>
      <c r="H45" s="707" t="s">
        <v>401</v>
      </c>
      <c r="I45" s="707" t="s">
        <v>402</v>
      </c>
      <c r="J45" s="707" t="s">
        <v>403</v>
      </c>
      <c r="K45" s="707" t="s">
        <v>404</v>
      </c>
      <c r="L45" s="707" t="s">
        <v>405</v>
      </c>
      <c r="M45" s="707" t="s">
        <v>406</v>
      </c>
      <c r="N45" s="707" t="s">
        <v>407</v>
      </c>
      <c r="O45" s="707" t="s">
        <v>408</v>
      </c>
      <c r="P45" s="707" t="s">
        <v>409</v>
      </c>
      <c r="Q45" s="708" t="s">
        <v>170</v>
      </c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</row>
    <row r="46" spans="1:37" x14ac:dyDescent="0.35">
      <c r="A46" s="36"/>
      <c r="B46" s="1085" t="str">
        <f>B38</f>
        <v>Centro Sur</v>
      </c>
      <c r="C46" s="1083" t="s">
        <v>180</v>
      </c>
      <c r="D46" s="505" t="s">
        <v>334</v>
      </c>
      <c r="E46" s="579">
        <v>0</v>
      </c>
      <c r="F46" s="574">
        <v>0</v>
      </c>
      <c r="G46" s="574">
        <v>0</v>
      </c>
      <c r="H46" s="574">
        <v>0</v>
      </c>
      <c r="I46" s="574">
        <v>0</v>
      </c>
      <c r="J46" s="574">
        <v>0</v>
      </c>
      <c r="K46" s="574">
        <v>0</v>
      </c>
      <c r="L46" s="574">
        <v>0</v>
      </c>
      <c r="M46" s="574">
        <v>0</v>
      </c>
      <c r="N46" s="574">
        <v>0</v>
      </c>
      <c r="O46" s="574">
        <v>0</v>
      </c>
      <c r="P46" s="574">
        <v>0</v>
      </c>
      <c r="Q46" s="603">
        <v>0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x14ac:dyDescent="0.35">
      <c r="A47" s="36"/>
      <c r="B47" s="1086"/>
      <c r="C47" s="1084"/>
      <c r="D47" s="506" t="s">
        <v>336</v>
      </c>
      <c r="E47" s="198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536">
        <v>0</v>
      </c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x14ac:dyDescent="0.35">
      <c r="A48" s="36"/>
      <c r="B48" s="1086"/>
      <c r="C48" s="1084"/>
      <c r="D48" s="506" t="s">
        <v>339</v>
      </c>
      <c r="E48" s="198">
        <v>0</v>
      </c>
      <c r="F48" s="179">
        <v>0</v>
      </c>
      <c r="G48" s="179">
        <v>0</v>
      </c>
      <c r="H48" s="179">
        <v>0</v>
      </c>
      <c r="I48" s="179">
        <v>0</v>
      </c>
      <c r="J48" s="179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536">
        <v>0</v>
      </c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x14ac:dyDescent="0.35">
      <c r="A49" s="36"/>
      <c r="B49" s="1086"/>
      <c r="C49" s="1084"/>
      <c r="D49" s="506" t="s">
        <v>341</v>
      </c>
      <c r="E49" s="195">
        <f>$Q$49/12</f>
        <v>63530.534773303552</v>
      </c>
      <c r="F49" s="170">
        <f t="shared" ref="F49:P49" si="18">$Q$49/12</f>
        <v>63530.534773303552</v>
      </c>
      <c r="G49" s="170">
        <f t="shared" si="18"/>
        <v>63530.534773303552</v>
      </c>
      <c r="H49" s="170">
        <f t="shared" si="18"/>
        <v>63530.534773303552</v>
      </c>
      <c r="I49" s="170">
        <f t="shared" si="18"/>
        <v>63530.534773303552</v>
      </c>
      <c r="J49" s="170">
        <f t="shared" si="18"/>
        <v>63530.534773303552</v>
      </c>
      <c r="K49" s="170">
        <f t="shared" si="18"/>
        <v>63530.534773303552</v>
      </c>
      <c r="L49" s="170">
        <f t="shared" si="18"/>
        <v>63530.534773303552</v>
      </c>
      <c r="M49" s="170">
        <f t="shared" si="18"/>
        <v>63530.534773303552</v>
      </c>
      <c r="N49" s="170">
        <f t="shared" si="18"/>
        <v>63530.534773303552</v>
      </c>
      <c r="O49" s="170">
        <f t="shared" si="18"/>
        <v>63530.534773303552</v>
      </c>
      <c r="P49" s="170">
        <f t="shared" si="18"/>
        <v>63530.534773303552</v>
      </c>
      <c r="Q49" s="604">
        <v>762366.41727964266</v>
      </c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8.75" thickBot="1" x14ac:dyDescent="0.4">
      <c r="A50" s="36"/>
      <c r="B50" s="1087"/>
      <c r="C50" s="553" t="s">
        <v>179</v>
      </c>
      <c r="D50" s="507" t="s">
        <v>342</v>
      </c>
      <c r="E50" s="560">
        <f>$Q$50/12</f>
        <v>622366.73821874917</v>
      </c>
      <c r="F50" s="518">
        <f t="shared" ref="F50:P50" si="19">$Q$50/12</f>
        <v>622366.73821874917</v>
      </c>
      <c r="G50" s="518">
        <f t="shared" si="19"/>
        <v>622366.73821874917</v>
      </c>
      <c r="H50" s="518">
        <f t="shared" si="19"/>
        <v>622366.73821874917</v>
      </c>
      <c r="I50" s="518">
        <f t="shared" si="19"/>
        <v>622366.73821874917</v>
      </c>
      <c r="J50" s="518">
        <f t="shared" si="19"/>
        <v>622366.73821874917</v>
      </c>
      <c r="K50" s="518">
        <f t="shared" si="19"/>
        <v>622366.73821874917</v>
      </c>
      <c r="L50" s="518">
        <f t="shared" si="19"/>
        <v>622366.73821874917</v>
      </c>
      <c r="M50" s="518">
        <f t="shared" si="19"/>
        <v>622366.73821874917</v>
      </c>
      <c r="N50" s="518">
        <f t="shared" si="19"/>
        <v>622366.73821874917</v>
      </c>
      <c r="O50" s="518">
        <f t="shared" si="19"/>
        <v>622366.73821874917</v>
      </c>
      <c r="P50" s="518">
        <f t="shared" si="19"/>
        <v>622366.73821874917</v>
      </c>
      <c r="Q50" s="605">
        <v>7468400.8586249901</v>
      </c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x14ac:dyDescent="0.35"/>
    <row r="52" spans="1:37" ht="21.75" x14ac:dyDescent="0.35">
      <c r="A52" s="17" t="s">
        <v>600</v>
      </c>
      <c r="B52" s="73"/>
      <c r="C52" s="73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24"/>
      <c r="V52" s="184"/>
      <c r="W52" s="185"/>
      <c r="X52" s="185"/>
      <c r="Y52" s="185"/>
      <c r="Z52" s="185"/>
      <c r="AA52" s="185"/>
      <c r="AB52" s="186"/>
      <c r="AC52" s="186"/>
      <c r="AD52" s="186"/>
      <c r="AE52" s="186"/>
      <c r="AF52" s="186"/>
      <c r="AG52" s="186"/>
      <c r="AH52" s="53"/>
      <c r="AI52" s="53"/>
      <c r="AJ52" s="53"/>
      <c r="AK52" s="53"/>
    </row>
    <row r="53" spans="1:37" x14ac:dyDescent="0.35"/>
    <row r="54" spans="1:37" x14ac:dyDescent="0.35">
      <c r="B54" s="1047"/>
      <c r="C54" s="1047"/>
      <c r="D54" s="180"/>
      <c r="E54" s="180"/>
      <c r="F54" s="180"/>
      <c r="G54" s="180"/>
    </row>
    <row r="55" spans="1:37" ht="18.75" thickBot="1" x14ac:dyDescent="0.4"/>
    <row r="56" spans="1:37" ht="14.45" customHeight="1" x14ac:dyDescent="0.35">
      <c r="B56" s="1077" t="s">
        <v>346</v>
      </c>
      <c r="C56" s="205" t="s">
        <v>334</v>
      </c>
    </row>
    <row r="57" spans="1:37" ht="54" x14ac:dyDescent="0.35">
      <c r="B57" s="1078"/>
      <c r="C57" s="206" t="s">
        <v>363</v>
      </c>
    </row>
    <row r="58" spans="1:37" x14ac:dyDescent="0.35">
      <c r="B58" s="1078"/>
      <c r="C58" s="207" t="s">
        <v>338</v>
      </c>
    </row>
    <row r="59" spans="1:37" ht="18.75" thickBot="1" x14ac:dyDescent="0.4">
      <c r="B59" s="551"/>
      <c r="C59" s="552" t="s">
        <v>344</v>
      </c>
    </row>
    <row r="60" spans="1:37" ht="18.75" thickBot="1" x14ac:dyDescent="0.4">
      <c r="B60" s="432" t="str">
        <f>B46</f>
        <v>Centro Sur</v>
      </c>
      <c r="C60" s="580">
        <f>(C62+C63+C64+C65+C66)*1/(C67*730)*(1-C68)</f>
        <v>1.2534142842299028</v>
      </c>
    </row>
    <row r="61" spans="1:37" ht="18.75" thickBot="1" x14ac:dyDescent="0.4">
      <c r="C61" s="3"/>
    </row>
    <row r="62" spans="1:37" x14ac:dyDescent="0.35">
      <c r="A62" s="54"/>
      <c r="B62" s="241" t="s">
        <v>516</v>
      </c>
      <c r="C62" s="581">
        <f>(D7/SUM(AC30:AC33)/12)</f>
        <v>272.92316081570499</v>
      </c>
    </row>
    <row r="63" spans="1:37" x14ac:dyDescent="0.35">
      <c r="A63" s="54"/>
      <c r="B63" s="245" t="s">
        <v>517</v>
      </c>
      <c r="C63" s="582">
        <v>0</v>
      </c>
      <c r="D63" s="181"/>
    </row>
    <row r="64" spans="1:37" x14ac:dyDescent="0.35">
      <c r="A64" s="54"/>
      <c r="B64" s="245" t="s">
        <v>518</v>
      </c>
      <c r="C64" s="583">
        <f>(D8/SUM(AC30:AC34)/12)</f>
        <v>239.31847314081884</v>
      </c>
    </row>
    <row r="65" spans="1:5" x14ac:dyDescent="0.35">
      <c r="A65" s="54"/>
      <c r="B65" s="245" t="s">
        <v>519</v>
      </c>
      <c r="C65" s="582">
        <v>0</v>
      </c>
    </row>
    <row r="66" spans="1:5" x14ac:dyDescent="0.35">
      <c r="A66" s="54"/>
      <c r="B66" s="245" t="s">
        <v>520</v>
      </c>
      <c r="C66" s="582">
        <v>0</v>
      </c>
    </row>
    <row r="67" spans="1:5" x14ac:dyDescent="0.35">
      <c r="A67" s="54"/>
      <c r="B67" s="245" t="s">
        <v>411</v>
      </c>
      <c r="C67" s="583">
        <f>Q38/8760/Y30</f>
        <v>0.55983155550578312</v>
      </c>
    </row>
    <row r="68" spans="1:5" ht="18.75" thickBot="1" x14ac:dyDescent="0.4">
      <c r="A68" s="54"/>
      <c r="B68" s="247" t="s">
        <v>412</v>
      </c>
      <c r="C68" s="584">
        <v>0</v>
      </c>
      <c r="E68" s="190"/>
    </row>
    <row r="69" spans="1:5" x14ac:dyDescent="0.35"/>
    <row r="70" spans="1:5" ht="18.75" thickBot="1" x14ac:dyDescent="0.4"/>
    <row r="71" spans="1:5" ht="14.45" customHeight="1" x14ac:dyDescent="0.35">
      <c r="B71" s="1077" t="s">
        <v>346</v>
      </c>
      <c r="C71" s="205" t="s">
        <v>336</v>
      </c>
    </row>
    <row r="72" spans="1:5" ht="54" x14ac:dyDescent="0.35">
      <c r="B72" s="1078"/>
      <c r="C72" s="206" t="s">
        <v>337</v>
      </c>
    </row>
    <row r="73" spans="1:5" x14ac:dyDescent="0.35">
      <c r="B73" s="1078"/>
      <c r="C73" s="207" t="s">
        <v>338</v>
      </c>
    </row>
    <row r="74" spans="1:5" ht="18.75" thickBot="1" x14ac:dyDescent="0.4">
      <c r="B74" s="551"/>
      <c r="C74" s="552" t="s">
        <v>344</v>
      </c>
    </row>
    <row r="75" spans="1:5" ht="18.75" thickBot="1" x14ac:dyDescent="0.4">
      <c r="B75" s="432" t="str">
        <f>B60</f>
        <v>Centro Sur</v>
      </c>
      <c r="C75" s="580">
        <f>(C77+C78+C79+C80+C81)*1/(C82*730)*(1-C83)</f>
        <v>1.074134745526242</v>
      </c>
    </row>
    <row r="76" spans="1:5" ht="18.75" thickBot="1" x14ac:dyDescent="0.4">
      <c r="C76" s="3"/>
    </row>
    <row r="77" spans="1:5" x14ac:dyDescent="0.35">
      <c r="B77" s="241" t="s">
        <v>516</v>
      </c>
      <c r="C77" s="581">
        <f>(D7/SUM(AC30:AC33)/12)</f>
        <v>272.92316081570499</v>
      </c>
    </row>
    <row r="78" spans="1:5" x14ac:dyDescent="0.35">
      <c r="B78" s="245" t="s">
        <v>517</v>
      </c>
      <c r="C78" s="582">
        <v>0</v>
      </c>
    </row>
    <row r="79" spans="1:5" x14ac:dyDescent="0.35">
      <c r="B79" s="245" t="s">
        <v>518</v>
      </c>
      <c r="C79" s="583">
        <f>(D8/SUM(AC30:AC34)/12)</f>
        <v>239.31847314081884</v>
      </c>
    </row>
    <row r="80" spans="1:5" x14ac:dyDescent="0.35">
      <c r="B80" s="245" t="s">
        <v>519</v>
      </c>
      <c r="C80" s="582">
        <v>0</v>
      </c>
    </row>
    <row r="81" spans="2:5" x14ac:dyDescent="0.35">
      <c r="B81" s="245" t="s">
        <v>520</v>
      </c>
      <c r="C81" s="582">
        <v>0</v>
      </c>
    </row>
    <row r="82" spans="2:5" x14ac:dyDescent="0.35">
      <c r="B82" s="245" t="s">
        <v>417</v>
      </c>
      <c r="C82" s="582">
        <f>Q39/8760/AC31</f>
        <v>0.65327080364560386</v>
      </c>
    </row>
    <row r="83" spans="2:5" ht="18.75" thickBot="1" x14ac:dyDescent="0.4">
      <c r="B83" s="247" t="s">
        <v>416</v>
      </c>
      <c r="C83" s="584">
        <v>0</v>
      </c>
      <c r="E83" s="11"/>
    </row>
    <row r="84" spans="2:5" x14ac:dyDescent="0.35"/>
    <row r="85" spans="2:5" ht="18.75" thickBot="1" x14ac:dyDescent="0.4"/>
    <row r="86" spans="2:5" ht="14.45" customHeight="1" x14ac:dyDescent="0.35">
      <c r="B86" s="1077" t="s">
        <v>346</v>
      </c>
      <c r="C86" s="205" t="s">
        <v>339</v>
      </c>
    </row>
    <row r="87" spans="2:5" ht="54" x14ac:dyDescent="0.35">
      <c r="B87" s="1078"/>
      <c r="C87" s="206" t="s">
        <v>364</v>
      </c>
    </row>
    <row r="88" spans="2:5" x14ac:dyDescent="0.35">
      <c r="B88" s="1078"/>
      <c r="C88" s="207" t="s">
        <v>338</v>
      </c>
    </row>
    <row r="89" spans="2:5" ht="18.75" thickBot="1" x14ac:dyDescent="0.4">
      <c r="B89" s="551"/>
      <c r="C89" s="552" t="s">
        <v>344</v>
      </c>
    </row>
    <row r="90" spans="2:5" ht="18.75" thickBot="1" x14ac:dyDescent="0.4">
      <c r="B90" s="432" t="str">
        <f>B75</f>
        <v>Centro Sur</v>
      </c>
      <c r="C90" s="585">
        <f>(C92+C93+C94+C95+C96)*1/(C97*730)*(1-C98)</f>
        <v>1.0215656925428847</v>
      </c>
    </row>
    <row r="91" spans="2:5" ht="18.75" thickBot="1" x14ac:dyDescent="0.4"/>
    <row r="92" spans="2:5" x14ac:dyDescent="0.35">
      <c r="B92" s="241" t="s">
        <v>516</v>
      </c>
      <c r="C92" s="581">
        <f>(D7/SUM(AC30:AC33)/12)</f>
        <v>272.92316081570499</v>
      </c>
    </row>
    <row r="93" spans="2:5" x14ac:dyDescent="0.35">
      <c r="B93" s="245" t="s">
        <v>517</v>
      </c>
      <c r="C93" s="582">
        <v>0</v>
      </c>
    </row>
    <row r="94" spans="2:5" x14ac:dyDescent="0.35">
      <c r="B94" s="245" t="s">
        <v>518</v>
      </c>
      <c r="C94" s="583">
        <f>(D8/SUM(AC30:AC34)/12)</f>
        <v>239.31847314081884</v>
      </c>
    </row>
    <row r="95" spans="2:5" x14ac:dyDescent="0.35">
      <c r="B95" s="245" t="s">
        <v>519</v>
      </c>
      <c r="C95" s="582">
        <v>0</v>
      </c>
    </row>
    <row r="96" spans="2:5" x14ac:dyDescent="0.35">
      <c r="B96" s="245" t="s">
        <v>520</v>
      </c>
      <c r="C96" s="582">
        <v>0</v>
      </c>
    </row>
    <row r="97" spans="2:6" x14ac:dyDescent="0.35">
      <c r="B97" s="245" t="s">
        <v>419</v>
      </c>
      <c r="C97" s="582">
        <f>Q40/8760/AC32</f>
        <v>0.68688766033921744</v>
      </c>
    </row>
    <row r="98" spans="2:6" ht="18.75" thickBot="1" x14ac:dyDescent="0.4">
      <c r="B98" s="247" t="s">
        <v>420</v>
      </c>
      <c r="C98" s="584">
        <v>0</v>
      </c>
      <c r="E98" s="11"/>
    </row>
    <row r="99" spans="2:6" x14ac:dyDescent="0.35">
      <c r="F99" s="183"/>
    </row>
    <row r="100" spans="2:6" ht="18.75" thickBot="1" x14ac:dyDescent="0.4">
      <c r="F100" s="183"/>
    </row>
    <row r="101" spans="2:6" ht="14.45" customHeight="1" x14ac:dyDescent="0.35">
      <c r="B101" s="1077" t="s">
        <v>346</v>
      </c>
      <c r="C101" s="205" t="s">
        <v>341</v>
      </c>
    </row>
    <row r="102" spans="2:6" ht="54" x14ac:dyDescent="0.35">
      <c r="B102" s="1078"/>
      <c r="C102" s="206" t="s">
        <v>365</v>
      </c>
    </row>
    <row r="103" spans="2:6" x14ac:dyDescent="0.35">
      <c r="B103" s="1078"/>
      <c r="C103" s="207" t="s">
        <v>362</v>
      </c>
    </row>
    <row r="104" spans="2:6" ht="18.75" thickBot="1" x14ac:dyDescent="0.4">
      <c r="B104" s="551"/>
      <c r="C104" s="552" t="s">
        <v>345</v>
      </c>
    </row>
    <row r="105" spans="2:6" ht="18.75" thickBot="1" x14ac:dyDescent="0.4">
      <c r="B105" s="432" t="str">
        <f>B90</f>
        <v>Centro Sur</v>
      </c>
      <c r="C105" s="585">
        <f>(C107+C108+C109+C110+C111)*C112</f>
        <v>404.74154220813904</v>
      </c>
    </row>
    <row r="106" spans="2:6" ht="18.75" thickBot="1" x14ac:dyDescent="0.4"/>
    <row r="107" spans="2:6" x14ac:dyDescent="0.35">
      <c r="B107" s="241" t="s">
        <v>516</v>
      </c>
      <c r="C107" s="581">
        <f>(D7/SUM(AC30:AC33)/12)</f>
        <v>272.92316081570499</v>
      </c>
    </row>
    <row r="108" spans="2:6" x14ac:dyDescent="0.35">
      <c r="B108" s="245" t="s">
        <v>517</v>
      </c>
      <c r="C108" s="582">
        <v>0</v>
      </c>
    </row>
    <row r="109" spans="2:6" x14ac:dyDescent="0.35">
      <c r="B109" s="245" t="s">
        <v>518</v>
      </c>
      <c r="C109" s="583">
        <f>(D8/SUM(AC30:AC34)/12)</f>
        <v>239.31847314081884</v>
      </c>
    </row>
    <row r="110" spans="2:6" x14ac:dyDescent="0.35">
      <c r="B110" s="245" t="s">
        <v>519</v>
      </c>
      <c r="C110" s="582">
        <v>0</v>
      </c>
    </row>
    <row r="111" spans="2:6" x14ac:dyDescent="0.35">
      <c r="B111" s="245" t="s">
        <v>520</v>
      </c>
      <c r="C111" s="582">
        <v>0</v>
      </c>
    </row>
    <row r="112" spans="2:6" ht="18.75" thickBot="1" x14ac:dyDescent="0.4">
      <c r="B112" s="586" t="s">
        <v>421</v>
      </c>
      <c r="C112" s="584">
        <f>12*AC33/Q49</f>
        <v>0.7901379258884903</v>
      </c>
    </row>
    <row r="113" spans="2:3" x14ac:dyDescent="0.35"/>
    <row r="114" spans="2:3" ht="18.75" thickBot="1" x14ac:dyDescent="0.4"/>
    <row r="115" spans="2:3" ht="14.45" customHeight="1" x14ac:dyDescent="0.35">
      <c r="B115" s="1077" t="s">
        <v>346</v>
      </c>
      <c r="C115" s="205" t="s">
        <v>342</v>
      </c>
    </row>
    <row r="116" spans="2:3" ht="54" x14ac:dyDescent="0.35">
      <c r="B116" s="1078"/>
      <c r="C116" s="206" t="s">
        <v>418</v>
      </c>
    </row>
    <row r="117" spans="2:3" x14ac:dyDescent="0.35">
      <c r="B117" s="1078"/>
      <c r="C117" s="207"/>
    </row>
    <row r="118" spans="2:3" ht="18.75" thickBot="1" x14ac:dyDescent="0.4">
      <c r="B118" s="551"/>
      <c r="C118" s="552" t="s">
        <v>345</v>
      </c>
    </row>
    <row r="119" spans="2:3" ht="18.75" thickBot="1" x14ac:dyDescent="0.4">
      <c r="B119" s="432" t="str">
        <f>B105</f>
        <v>Centro Sur</v>
      </c>
      <c r="C119" s="545">
        <f>(C121+C122+C123)*C124</f>
        <v>171.48017464054541</v>
      </c>
    </row>
    <row r="120" spans="2:3" ht="18.75" thickBot="1" x14ac:dyDescent="0.4"/>
    <row r="121" spans="2:3" x14ac:dyDescent="0.35">
      <c r="B121" s="241" t="s">
        <v>518</v>
      </c>
      <c r="C121" s="581">
        <f>(D8/SUM(AC30:AC34)/12)</f>
        <v>239.31847314081884</v>
      </c>
    </row>
    <row r="122" spans="2:3" x14ac:dyDescent="0.35">
      <c r="B122" s="245" t="s">
        <v>519</v>
      </c>
      <c r="C122" s="582">
        <v>0</v>
      </c>
    </row>
    <row r="123" spans="2:3" x14ac:dyDescent="0.35">
      <c r="B123" s="245" t="s">
        <v>520</v>
      </c>
      <c r="C123" s="582">
        <v>0</v>
      </c>
    </row>
    <row r="124" spans="2:3" ht="18.75" thickBot="1" x14ac:dyDescent="0.4">
      <c r="B124" s="586" t="s">
        <v>422</v>
      </c>
      <c r="C124" s="584">
        <f>12*AC34/Q50</f>
        <v>0.71653547003721574</v>
      </c>
    </row>
    <row r="125" spans="2:3" x14ac:dyDescent="0.35">
      <c r="C125" s="3"/>
    </row>
    <row r="126" spans="2:3" x14ac:dyDescent="0.35"/>
    <row r="127" spans="2:3" x14ac:dyDescent="0.35"/>
    <row r="128" spans="2:3" x14ac:dyDescent="0.35"/>
  </sheetData>
  <customSheetViews>
    <customSheetView guid="{1EB9453C-0363-4D90-8555-9240052C0B12}" scale="40" showGridLines="0" topLeftCell="A4">
      <selection activeCell="C60" sqref="C60:D60"/>
      <pageMargins left="0.7" right="0.7" top="0.75" bottom="0.75" header="0.3" footer="0.3"/>
    </customSheetView>
    <customSheetView guid="{9BE0F493-361D-434E-B2A3-57925E56343F}" scale="40" showGridLines="0" topLeftCell="A4">
      <selection activeCell="C60" sqref="C60:D60"/>
      <pageMargins left="0.7" right="0.7" top="0.75" bottom="0.75" header="0.3" footer="0.3"/>
    </customSheetView>
  </customSheetViews>
  <mergeCells count="20">
    <mergeCell ref="B7:B9"/>
    <mergeCell ref="B13:B17"/>
    <mergeCell ref="B21:B26"/>
    <mergeCell ref="C21:C25"/>
    <mergeCell ref="B101:B103"/>
    <mergeCell ref="B115:B117"/>
    <mergeCell ref="R13:R16"/>
    <mergeCell ref="S13:S16"/>
    <mergeCell ref="T13:T16"/>
    <mergeCell ref="B54:C54"/>
    <mergeCell ref="B56:B58"/>
    <mergeCell ref="B71:B73"/>
    <mergeCell ref="B86:B88"/>
    <mergeCell ref="B30:B34"/>
    <mergeCell ref="C30:C33"/>
    <mergeCell ref="B38:B42"/>
    <mergeCell ref="C38:C41"/>
    <mergeCell ref="B46:B50"/>
    <mergeCell ref="C46:C49"/>
    <mergeCell ref="C13:C16"/>
  </mergeCells>
  <dataValidations count="1">
    <dataValidation type="list" allowBlank="1" showInputMessage="1" showErrorMessage="1" sqref="AD21" xr:uid="{00000000-0002-0000-1700-000000000000}">
      <formula1>$AE$21:$AE$22</formula1>
    </dataValidation>
  </dataValidations>
  <hyperlinks>
    <hyperlink ref="C2" location="Contenido!A1" display="regresar" xr:uid="{00000000-0004-0000-17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3"/>
  </sheetPr>
  <dimension ref="A1:AN128"/>
  <sheetViews>
    <sheetView showGridLines="0" zoomScale="70" zoomScaleNormal="70" workbookViewId="0">
      <pane ySplit="2" topLeftCell="A3" activePane="bottomLeft" state="frozen"/>
      <selection activeCell="G7" sqref="G7"/>
      <selection pane="bottomLeft" activeCell="G7" sqref="G7"/>
    </sheetView>
  </sheetViews>
  <sheetFormatPr baseColWidth="10" defaultColWidth="0" defaultRowHeight="18" zeroHeight="1" x14ac:dyDescent="0.35"/>
  <cols>
    <col min="1" max="1" width="11.5703125" style="9" customWidth="1"/>
    <col min="2" max="2" width="18.5703125" style="9" customWidth="1"/>
    <col min="3" max="3" width="20" style="9" customWidth="1"/>
    <col min="4" max="4" width="13.5703125" style="9" customWidth="1"/>
    <col min="5" max="12" width="14.5703125" style="9" bestFit="1" customWidth="1"/>
    <col min="13" max="13" width="15.7109375" style="9" bestFit="1" customWidth="1"/>
    <col min="14" max="14" width="14.5703125" style="9" bestFit="1" customWidth="1"/>
    <col min="15" max="15" width="15.28515625" style="9" bestFit="1" customWidth="1"/>
    <col min="16" max="16" width="14.5703125" style="9" bestFit="1" customWidth="1"/>
    <col min="17" max="17" width="16" style="9" bestFit="1" customWidth="1"/>
    <col min="18" max="18" width="11.140625" style="9" bestFit="1" customWidth="1"/>
    <col min="19" max="19" width="12.28515625" style="9" bestFit="1" customWidth="1"/>
    <col min="20" max="20" width="12" style="9" bestFit="1" customWidth="1"/>
    <col min="21" max="21" width="12.7109375" style="9" bestFit="1" customWidth="1"/>
    <col min="22" max="24" width="12.28515625" style="9" bestFit="1" customWidth="1"/>
    <col min="25" max="25" width="11.7109375" style="9" bestFit="1" customWidth="1"/>
    <col min="26" max="27" width="12" style="9" bestFit="1" customWidth="1"/>
    <col min="28" max="28" width="11.5703125" style="9" bestFit="1" customWidth="1"/>
    <col min="29" max="29" width="13.42578125" style="9" bestFit="1" customWidth="1"/>
    <col min="30" max="32" width="11.5703125" style="9" customWidth="1"/>
    <col min="33" max="40" width="0" style="9" hidden="1" customWidth="1"/>
    <col min="41" max="16384" width="11.5703125" style="9" hidden="1"/>
  </cols>
  <sheetData>
    <row r="1" spans="1:40" ht="21.75" x14ac:dyDescent="0.35">
      <c r="A1" s="17" t="s">
        <v>614</v>
      </c>
      <c r="B1" s="73"/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24"/>
      <c r="V1" s="184"/>
      <c r="W1" s="185"/>
      <c r="X1" s="185"/>
      <c r="Y1" s="185"/>
      <c r="Z1" s="185"/>
      <c r="AA1" s="185"/>
      <c r="AB1" s="186"/>
      <c r="AC1" s="186"/>
      <c r="AD1" s="186"/>
      <c r="AE1" s="186"/>
      <c r="AF1" s="186"/>
      <c r="AG1" s="186"/>
      <c r="AH1" s="53"/>
      <c r="AI1" s="53"/>
      <c r="AJ1" s="53"/>
      <c r="AK1" s="53"/>
    </row>
    <row r="2" spans="1:40" x14ac:dyDescent="0.35">
      <c r="C2" s="737" t="s">
        <v>601</v>
      </c>
    </row>
    <row r="3" spans="1:40" x14ac:dyDescent="0.35"/>
    <row r="4" spans="1:40" s="50" customFormat="1" ht="21.75" collapsed="1" x14ac:dyDescent="0.25">
      <c r="A4" s="17" t="s">
        <v>609</v>
      </c>
      <c r="B4" s="73"/>
      <c r="C4" s="73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24"/>
      <c r="V4" s="184"/>
      <c r="W4" s="185"/>
      <c r="X4" s="185"/>
      <c r="Y4" s="185"/>
      <c r="Z4" s="185"/>
      <c r="AA4" s="185"/>
      <c r="AB4" s="186"/>
      <c r="AC4" s="186"/>
      <c r="AD4" s="186"/>
      <c r="AE4" s="186"/>
      <c r="AF4" s="53"/>
      <c r="AG4" s="53"/>
      <c r="AH4" s="53"/>
      <c r="AI4" s="53"/>
      <c r="AJ4" s="53"/>
      <c r="AK4" s="53"/>
      <c r="AL4" s="53"/>
      <c r="AM4" s="53"/>
      <c r="AN4" s="53"/>
    </row>
    <row r="5" spans="1:40" ht="18.75" thickBot="1" x14ac:dyDescent="0.4">
      <c r="A5" s="36"/>
      <c r="B5" s="162"/>
      <c r="C5" s="162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</row>
    <row r="6" spans="1:40" s="8" customFormat="1" ht="72.75" thickBot="1" x14ac:dyDescent="0.4">
      <c r="A6" s="160" t="s">
        <v>392</v>
      </c>
      <c r="B6" s="709"/>
      <c r="C6" s="709"/>
      <c r="D6" s="704" t="s">
        <v>484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</row>
    <row r="7" spans="1:40" x14ac:dyDescent="0.35">
      <c r="A7" s="36"/>
      <c r="B7" s="1085" t="s">
        <v>7</v>
      </c>
      <c r="C7" s="596" t="s">
        <v>180</v>
      </c>
      <c r="D7" s="593">
        <f>'2.6 IR'!M13</f>
        <v>3722742750.5613489</v>
      </c>
      <c r="E7" s="36"/>
      <c r="F7" s="36"/>
      <c r="G7" s="36"/>
      <c r="H7" s="36"/>
      <c r="I7" s="36"/>
      <c r="J7" s="36"/>
      <c r="K7" s="36"/>
      <c r="L7" s="167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40" x14ac:dyDescent="0.35">
      <c r="A8" s="36"/>
      <c r="B8" s="1086"/>
      <c r="C8" s="597" t="s">
        <v>179</v>
      </c>
      <c r="D8" s="594">
        <f>'2.6 IR'!N13</f>
        <v>2949921152.9495931</v>
      </c>
      <c r="E8" s="36"/>
      <c r="F8" s="36"/>
      <c r="G8" s="36"/>
      <c r="H8" s="36"/>
      <c r="I8" s="36"/>
      <c r="J8" s="36"/>
      <c r="K8" s="36"/>
      <c r="L8" s="167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</row>
    <row r="9" spans="1:40" ht="18.75" thickBot="1" x14ac:dyDescent="0.4">
      <c r="A9" s="36"/>
      <c r="B9" s="1087"/>
      <c r="C9" s="598" t="s">
        <v>354</v>
      </c>
      <c r="D9" s="595">
        <f>SUM(D7:D8)</f>
        <v>6672663903.5109425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</row>
    <row r="10" spans="1:40" x14ac:dyDescent="0.35">
      <c r="A10" s="36"/>
      <c r="B10" s="162"/>
      <c r="C10" s="162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40" ht="18.75" thickBot="1" x14ac:dyDescent="0.4">
      <c r="A11" s="36"/>
      <c r="B11" s="162"/>
      <c r="C11" s="162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40" s="8" customFormat="1" ht="18.75" thickBot="1" x14ac:dyDescent="0.4">
      <c r="A12" s="160" t="s">
        <v>397</v>
      </c>
      <c r="B12" s="709"/>
      <c r="C12" s="709"/>
      <c r="D12" s="160"/>
      <c r="E12" s="706" t="s">
        <v>398</v>
      </c>
      <c r="F12" s="707" t="s">
        <v>399</v>
      </c>
      <c r="G12" s="707" t="s">
        <v>400</v>
      </c>
      <c r="H12" s="707" t="s">
        <v>401</v>
      </c>
      <c r="I12" s="707" t="s">
        <v>402</v>
      </c>
      <c r="J12" s="707" t="s">
        <v>403</v>
      </c>
      <c r="K12" s="707" t="s">
        <v>404</v>
      </c>
      <c r="L12" s="707" t="s">
        <v>405</v>
      </c>
      <c r="M12" s="707" t="s">
        <v>406</v>
      </c>
      <c r="N12" s="707" t="s">
        <v>407</v>
      </c>
      <c r="O12" s="707" t="s">
        <v>408</v>
      </c>
      <c r="P12" s="707" t="s">
        <v>409</v>
      </c>
      <c r="Q12" s="708" t="s">
        <v>117</v>
      </c>
      <c r="R12" s="160"/>
      <c r="S12" s="168"/>
      <c r="T12" s="169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</row>
    <row r="13" spans="1:40" x14ac:dyDescent="0.35">
      <c r="A13" s="36"/>
      <c r="B13" s="1085" t="str">
        <f>B7</f>
        <v>Golfo Norte</v>
      </c>
      <c r="C13" s="1083" t="s">
        <v>180</v>
      </c>
      <c r="D13" s="505" t="s">
        <v>334</v>
      </c>
      <c r="E13" s="559">
        <f>$Q$13</f>
        <v>1252502.0000000002</v>
      </c>
      <c r="F13" s="513">
        <f t="shared" ref="F13:P13" si="0">$Q$13</f>
        <v>1252502.0000000002</v>
      </c>
      <c r="G13" s="513">
        <f t="shared" si="0"/>
        <v>1252502.0000000002</v>
      </c>
      <c r="H13" s="513">
        <f t="shared" si="0"/>
        <v>1252502.0000000002</v>
      </c>
      <c r="I13" s="513">
        <f t="shared" si="0"/>
        <v>1252502.0000000002</v>
      </c>
      <c r="J13" s="513">
        <f t="shared" si="0"/>
        <v>1252502.0000000002</v>
      </c>
      <c r="K13" s="513">
        <f t="shared" si="0"/>
        <v>1252502.0000000002</v>
      </c>
      <c r="L13" s="513">
        <f t="shared" si="0"/>
        <v>1252502.0000000002</v>
      </c>
      <c r="M13" s="513">
        <f t="shared" si="0"/>
        <v>1252502.0000000002</v>
      </c>
      <c r="N13" s="513">
        <f t="shared" si="0"/>
        <v>1252502.0000000002</v>
      </c>
      <c r="O13" s="513">
        <f t="shared" si="0"/>
        <v>1252502.0000000002</v>
      </c>
      <c r="P13" s="513">
        <f t="shared" si="0"/>
        <v>1252502.0000000002</v>
      </c>
      <c r="Q13" s="556">
        <v>1252502.0000000002</v>
      </c>
      <c r="R13" s="1082"/>
      <c r="S13" s="1082"/>
      <c r="T13" s="1082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40" x14ac:dyDescent="0.35">
      <c r="A14" s="36"/>
      <c r="B14" s="1086"/>
      <c r="C14" s="1084"/>
      <c r="D14" s="506" t="s">
        <v>336</v>
      </c>
      <c r="E14" s="195">
        <f>$Q$14</f>
        <v>1377356.4166666656</v>
      </c>
      <c r="F14" s="170">
        <f t="shared" ref="F14:P14" si="1">$Q$14</f>
        <v>1377356.4166666656</v>
      </c>
      <c r="G14" s="170">
        <f t="shared" si="1"/>
        <v>1377356.4166666656</v>
      </c>
      <c r="H14" s="170">
        <f t="shared" si="1"/>
        <v>1377356.4166666656</v>
      </c>
      <c r="I14" s="170">
        <f t="shared" si="1"/>
        <v>1377356.4166666656</v>
      </c>
      <c r="J14" s="170">
        <f t="shared" si="1"/>
        <v>1377356.4166666656</v>
      </c>
      <c r="K14" s="170">
        <f t="shared" si="1"/>
        <v>1377356.4166666656</v>
      </c>
      <c r="L14" s="170">
        <f t="shared" si="1"/>
        <v>1377356.4166666656</v>
      </c>
      <c r="M14" s="170">
        <f t="shared" si="1"/>
        <v>1377356.4166666656</v>
      </c>
      <c r="N14" s="170">
        <f t="shared" si="1"/>
        <v>1377356.4166666656</v>
      </c>
      <c r="O14" s="170">
        <f t="shared" si="1"/>
        <v>1377356.4166666656</v>
      </c>
      <c r="P14" s="170">
        <f t="shared" si="1"/>
        <v>1377356.4166666656</v>
      </c>
      <c r="Q14" s="557">
        <v>1377356.4166666656</v>
      </c>
      <c r="R14" s="1082"/>
      <c r="S14" s="1082"/>
      <c r="T14" s="1082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40" x14ac:dyDescent="0.35">
      <c r="A15" s="36"/>
      <c r="B15" s="1086"/>
      <c r="C15" s="1084"/>
      <c r="D15" s="506" t="s">
        <v>339</v>
      </c>
      <c r="E15" s="195">
        <f>$Q$15</f>
        <v>218301</v>
      </c>
      <c r="F15" s="170">
        <f t="shared" ref="F15:P15" si="2">$Q$15</f>
        <v>218301</v>
      </c>
      <c r="G15" s="170">
        <f t="shared" si="2"/>
        <v>218301</v>
      </c>
      <c r="H15" s="170">
        <f t="shared" si="2"/>
        <v>218301</v>
      </c>
      <c r="I15" s="170">
        <f t="shared" si="2"/>
        <v>218301</v>
      </c>
      <c r="J15" s="170">
        <f t="shared" si="2"/>
        <v>218301</v>
      </c>
      <c r="K15" s="170">
        <f t="shared" si="2"/>
        <v>218301</v>
      </c>
      <c r="L15" s="170">
        <f t="shared" si="2"/>
        <v>218301</v>
      </c>
      <c r="M15" s="170">
        <f t="shared" si="2"/>
        <v>218301</v>
      </c>
      <c r="N15" s="170">
        <f t="shared" si="2"/>
        <v>218301</v>
      </c>
      <c r="O15" s="170">
        <f t="shared" si="2"/>
        <v>218301</v>
      </c>
      <c r="P15" s="170">
        <f t="shared" si="2"/>
        <v>218301</v>
      </c>
      <c r="Q15" s="557">
        <v>218301</v>
      </c>
      <c r="R15" s="1082"/>
      <c r="S15" s="1082"/>
      <c r="T15" s="108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40" x14ac:dyDescent="0.35">
      <c r="A16" s="36"/>
      <c r="B16" s="1086"/>
      <c r="C16" s="1084"/>
      <c r="D16" s="506" t="s">
        <v>341</v>
      </c>
      <c r="E16" s="195">
        <f>$Q$16</f>
        <v>7628</v>
      </c>
      <c r="F16" s="170">
        <f t="shared" ref="F16:O16" si="3">$Q$16</f>
        <v>7628</v>
      </c>
      <c r="G16" s="170">
        <f t="shared" si="3"/>
        <v>7628</v>
      </c>
      <c r="H16" s="170">
        <f t="shared" si="3"/>
        <v>7628</v>
      </c>
      <c r="I16" s="170">
        <f t="shared" si="3"/>
        <v>7628</v>
      </c>
      <c r="J16" s="170">
        <f t="shared" si="3"/>
        <v>7628</v>
      </c>
      <c r="K16" s="170">
        <f t="shared" si="3"/>
        <v>7628</v>
      </c>
      <c r="L16" s="170">
        <f t="shared" si="3"/>
        <v>7628</v>
      </c>
      <c r="M16" s="170">
        <f t="shared" si="3"/>
        <v>7628</v>
      </c>
      <c r="N16" s="170">
        <f t="shared" si="3"/>
        <v>7628</v>
      </c>
      <c r="O16" s="170">
        <f t="shared" si="3"/>
        <v>7628</v>
      </c>
      <c r="P16" s="170">
        <f>$Q$16</f>
        <v>7628</v>
      </c>
      <c r="Q16" s="557">
        <v>7628</v>
      </c>
      <c r="R16" s="1082"/>
      <c r="S16" s="1082"/>
      <c r="T16" s="108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1:37" ht="18.75" thickBot="1" x14ac:dyDescent="0.4">
      <c r="A17" s="36"/>
      <c r="B17" s="1087"/>
      <c r="C17" s="553" t="s">
        <v>179</v>
      </c>
      <c r="D17" s="507" t="s">
        <v>342</v>
      </c>
      <c r="E17" s="560">
        <f>$Q$17</f>
        <v>59540</v>
      </c>
      <c r="F17" s="518">
        <f t="shared" ref="F17:P17" si="4">$Q$17</f>
        <v>59540</v>
      </c>
      <c r="G17" s="518">
        <f t="shared" si="4"/>
        <v>59540</v>
      </c>
      <c r="H17" s="518">
        <f t="shared" si="4"/>
        <v>59540</v>
      </c>
      <c r="I17" s="518">
        <f t="shared" si="4"/>
        <v>59540</v>
      </c>
      <c r="J17" s="518">
        <f t="shared" si="4"/>
        <v>59540</v>
      </c>
      <c r="K17" s="518">
        <f t="shared" si="4"/>
        <v>59540</v>
      </c>
      <c r="L17" s="518">
        <f t="shared" si="4"/>
        <v>59540</v>
      </c>
      <c r="M17" s="518">
        <f t="shared" si="4"/>
        <v>59540</v>
      </c>
      <c r="N17" s="518">
        <f t="shared" si="4"/>
        <v>59540</v>
      </c>
      <c r="O17" s="518">
        <f t="shared" si="4"/>
        <v>59540</v>
      </c>
      <c r="P17" s="518">
        <f t="shared" si="4"/>
        <v>59540</v>
      </c>
      <c r="Q17" s="558">
        <v>59540</v>
      </c>
      <c r="R17" s="171"/>
      <c r="S17" s="172"/>
      <c r="T17" s="167"/>
      <c r="U17" s="36"/>
      <c r="V17" s="36"/>
      <c r="W17" s="36"/>
      <c r="X17" s="36"/>
      <c r="Y17" s="36"/>
      <c r="Z17" s="36"/>
      <c r="AA17" s="36"/>
      <c r="AB17" s="36"/>
      <c r="AC17" s="148"/>
      <c r="AD17" s="148"/>
      <c r="AE17" s="148"/>
      <c r="AF17" s="36"/>
      <c r="AG17" s="36"/>
      <c r="AH17" s="36"/>
      <c r="AI17" s="36"/>
      <c r="AJ17" s="36"/>
      <c r="AK17" s="36"/>
    </row>
    <row r="18" spans="1:37" x14ac:dyDescent="0.35">
      <c r="A18" s="36"/>
      <c r="B18" s="162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148"/>
      <c r="AD18" s="148"/>
      <c r="AE18" s="148"/>
      <c r="AF18" s="36"/>
      <c r="AG18" s="36"/>
      <c r="AH18" s="36"/>
      <c r="AI18" s="36"/>
      <c r="AJ18" s="36"/>
      <c r="AK18" s="36"/>
    </row>
    <row r="19" spans="1:37" ht="18.75" thickBot="1" x14ac:dyDescent="0.4">
      <c r="A19" s="36"/>
      <c r="B19" s="162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148"/>
      <c r="AD19" s="148"/>
      <c r="AE19" s="148"/>
      <c r="AF19" s="36"/>
      <c r="AG19" s="36"/>
      <c r="AH19" s="36"/>
      <c r="AI19" s="36"/>
      <c r="AJ19" s="36"/>
      <c r="AK19" s="36"/>
    </row>
    <row r="20" spans="1:37" s="8" customFormat="1" ht="18.75" thickBot="1" x14ac:dyDescent="0.4">
      <c r="A20" s="160" t="s">
        <v>423</v>
      </c>
      <c r="B20" s="160"/>
      <c r="C20" s="709"/>
      <c r="D20" s="160"/>
      <c r="E20" s="713">
        <v>0</v>
      </c>
      <c r="F20" s="714">
        <v>1</v>
      </c>
      <c r="G20" s="714">
        <v>2</v>
      </c>
      <c r="H20" s="714">
        <v>3</v>
      </c>
      <c r="I20" s="714">
        <v>4</v>
      </c>
      <c r="J20" s="714">
        <v>5</v>
      </c>
      <c r="K20" s="714">
        <v>6</v>
      </c>
      <c r="L20" s="714">
        <v>7</v>
      </c>
      <c r="M20" s="714">
        <v>8</v>
      </c>
      <c r="N20" s="714">
        <v>9</v>
      </c>
      <c r="O20" s="714">
        <v>10</v>
      </c>
      <c r="P20" s="714">
        <v>11</v>
      </c>
      <c r="Q20" s="714">
        <v>12</v>
      </c>
      <c r="R20" s="714">
        <v>13</v>
      </c>
      <c r="S20" s="714">
        <v>14</v>
      </c>
      <c r="T20" s="714">
        <v>15</v>
      </c>
      <c r="U20" s="714">
        <v>16</v>
      </c>
      <c r="V20" s="714">
        <v>17</v>
      </c>
      <c r="W20" s="714">
        <v>18</v>
      </c>
      <c r="X20" s="714">
        <v>19</v>
      </c>
      <c r="Y20" s="714">
        <v>20</v>
      </c>
      <c r="Z20" s="714">
        <v>21</v>
      </c>
      <c r="AA20" s="714">
        <v>22</v>
      </c>
      <c r="AB20" s="715">
        <v>23</v>
      </c>
      <c r="AC20" s="976"/>
      <c r="AD20" s="976" t="s">
        <v>413</v>
      </c>
      <c r="AE20" s="976"/>
      <c r="AF20" s="160"/>
      <c r="AG20" s="160"/>
      <c r="AH20" s="160"/>
      <c r="AI20" s="160"/>
      <c r="AJ20" s="160"/>
      <c r="AK20" s="160"/>
    </row>
    <row r="21" spans="1:37" x14ac:dyDescent="0.35">
      <c r="A21" s="36"/>
      <c r="B21" s="1085" t="str">
        <f>B7</f>
        <v>Golfo Norte</v>
      </c>
      <c r="C21" s="1083" t="s">
        <v>180</v>
      </c>
      <c r="D21" s="505" t="s">
        <v>334</v>
      </c>
      <c r="E21" s="564">
        <v>3.9728458591902799E-2</v>
      </c>
      <c r="F21" s="329">
        <v>3.4809078892207752E-2</v>
      </c>
      <c r="G21" s="329">
        <v>3.2458689389465195E-2</v>
      </c>
      <c r="H21" s="329">
        <v>3.1697835455090285E-2</v>
      </c>
      <c r="I21" s="329">
        <v>3.1378144098323409E-2</v>
      </c>
      <c r="J21" s="329">
        <v>3.3507408799150928E-2</v>
      </c>
      <c r="K21" s="329">
        <v>3.7342005986267038E-2</v>
      </c>
      <c r="L21" s="329">
        <v>4.0854749593937055E-2</v>
      </c>
      <c r="M21" s="329">
        <v>3.7527426371090293E-2</v>
      </c>
      <c r="N21" s="329">
        <v>3.3433649159045183E-2</v>
      </c>
      <c r="O21" s="329">
        <v>3.3087834007622892E-2</v>
      </c>
      <c r="P21" s="329">
        <v>3.4123037250422622E-2</v>
      </c>
      <c r="Q21" s="329">
        <v>3.6742906352122809E-2</v>
      </c>
      <c r="R21" s="329">
        <v>3.5637639986057186E-2</v>
      </c>
      <c r="S21" s="329">
        <v>3.5974758847833216E-2</v>
      </c>
      <c r="T21" s="329">
        <v>3.6816636162731023E-2</v>
      </c>
      <c r="U21" s="329">
        <v>3.8316325160307349E-2</v>
      </c>
      <c r="V21" s="329">
        <v>4.002602499211079E-2</v>
      </c>
      <c r="W21" s="329">
        <v>4.5299630411200588E-2</v>
      </c>
      <c r="X21" s="329">
        <v>5.8529091604275024E-2</v>
      </c>
      <c r="Y21" s="329">
        <v>6.8145059047434259E-2</v>
      </c>
      <c r="Z21" s="329">
        <v>7.1614076481578276E-2</v>
      </c>
      <c r="AA21" s="329">
        <v>6.2768836400773131E-2</v>
      </c>
      <c r="AB21" s="330">
        <v>5.0180696959050912E-2</v>
      </c>
      <c r="AC21" s="148"/>
      <c r="AD21" s="983" t="s">
        <v>415</v>
      </c>
      <c r="AE21" s="148" t="s">
        <v>414</v>
      </c>
      <c r="AF21" s="114"/>
      <c r="AG21" s="174"/>
      <c r="AH21" s="36"/>
      <c r="AI21" s="36"/>
      <c r="AJ21" s="36"/>
      <c r="AK21" s="36"/>
    </row>
    <row r="22" spans="1:37" x14ac:dyDescent="0.35">
      <c r="A22" s="36"/>
      <c r="B22" s="1086"/>
      <c r="C22" s="1084"/>
      <c r="D22" s="506" t="s">
        <v>336</v>
      </c>
      <c r="E22" s="565">
        <v>4.6775432546200375E-2</v>
      </c>
      <c r="F22" s="85">
        <v>4.2856262027340004E-2</v>
      </c>
      <c r="G22" s="85">
        <v>4.0342285428168395E-2</v>
      </c>
      <c r="H22" s="85">
        <v>3.8328384775078016E-2</v>
      </c>
      <c r="I22" s="85">
        <v>3.6535045999091145E-2</v>
      </c>
      <c r="J22" s="85">
        <v>3.6157098513672811E-2</v>
      </c>
      <c r="K22" s="85">
        <v>3.7727617020826311E-2</v>
      </c>
      <c r="L22" s="85">
        <v>3.8065636356712097E-2</v>
      </c>
      <c r="M22" s="85">
        <v>3.4078925745825529E-2</v>
      </c>
      <c r="N22" s="85">
        <v>3.5878910148082623E-2</v>
      </c>
      <c r="O22" s="85">
        <v>3.6038130958212067E-2</v>
      </c>
      <c r="P22" s="85">
        <v>3.5717762270899629E-2</v>
      </c>
      <c r="Q22" s="85">
        <v>3.963990746412633E-2</v>
      </c>
      <c r="R22" s="85">
        <v>3.7235610788628894E-2</v>
      </c>
      <c r="S22" s="85">
        <v>3.9381874545229047E-2</v>
      </c>
      <c r="T22" s="85">
        <v>3.8680799721693845E-2</v>
      </c>
      <c r="U22" s="85">
        <v>3.8690972521144652E-2</v>
      </c>
      <c r="V22" s="85">
        <v>3.9124531063685172E-2</v>
      </c>
      <c r="W22" s="85">
        <v>4.159081141292325E-2</v>
      </c>
      <c r="X22" s="85">
        <v>4.7702959772945544E-2</v>
      </c>
      <c r="Y22" s="85">
        <v>5.3714241673136216E-2</v>
      </c>
      <c r="Z22" s="85">
        <v>5.799943162569221E-2</v>
      </c>
      <c r="AA22" s="85">
        <v>5.6011255161639399E-2</v>
      </c>
      <c r="AB22" s="331">
        <v>5.1726112459046431E-2</v>
      </c>
      <c r="AC22" s="148"/>
      <c r="AD22" s="976"/>
      <c r="AE22" s="148" t="s">
        <v>415</v>
      </c>
      <c r="AF22" s="36"/>
      <c r="AG22" s="36"/>
      <c r="AH22" s="36"/>
      <c r="AI22" s="36"/>
      <c r="AJ22" s="36"/>
      <c r="AK22" s="36"/>
    </row>
    <row r="23" spans="1:37" x14ac:dyDescent="0.35">
      <c r="A23" s="36"/>
      <c r="B23" s="1086"/>
      <c r="C23" s="1084"/>
      <c r="D23" s="506" t="s">
        <v>339</v>
      </c>
      <c r="E23" s="565">
        <v>1.903236151304066E-2</v>
      </c>
      <c r="F23" s="85">
        <v>1.8820620820961621E-2</v>
      </c>
      <c r="G23" s="85">
        <v>1.8375467177244247E-2</v>
      </c>
      <c r="H23" s="85">
        <v>1.7845732765483072E-2</v>
      </c>
      <c r="I23" s="85">
        <v>1.7804883435642811E-2</v>
      </c>
      <c r="J23" s="85">
        <v>1.8391846467886629E-2</v>
      </c>
      <c r="K23" s="85">
        <v>1.992403708338094E-2</v>
      </c>
      <c r="L23" s="85">
        <v>2.7156283188179298E-2</v>
      </c>
      <c r="M23" s="85">
        <v>3.6332116455922464E-2</v>
      </c>
      <c r="N23" s="85">
        <v>5.2776332680161027E-2</v>
      </c>
      <c r="O23" s="85">
        <v>6.665966741739339E-2</v>
      </c>
      <c r="P23" s="85">
        <v>7.0940177699123794E-2</v>
      </c>
      <c r="Q23" s="85">
        <v>7.1887193929751153E-2</v>
      </c>
      <c r="R23" s="85">
        <v>6.740239723285911E-2</v>
      </c>
      <c r="S23" s="85">
        <v>6.4960795462063875E-2</v>
      </c>
      <c r="T23" s="85">
        <v>6.4265048241450823E-2</v>
      </c>
      <c r="U23" s="85">
        <v>6.5211300910273232E-2</v>
      </c>
      <c r="V23" s="85">
        <v>6.1577837571022788E-2</v>
      </c>
      <c r="W23" s="85">
        <v>5.3954238364039987E-2</v>
      </c>
      <c r="X23" s="85">
        <v>4.7049372336931725E-2</v>
      </c>
      <c r="Y23" s="85">
        <v>4.0361349986400959E-2</v>
      </c>
      <c r="Z23" s="85">
        <v>3.3257540338024201E-2</v>
      </c>
      <c r="AA23" s="85">
        <v>2.5399214676641139E-2</v>
      </c>
      <c r="AB23" s="331">
        <v>2.0614184246121044E-2</v>
      </c>
      <c r="AC23" s="148"/>
      <c r="AD23" s="148"/>
      <c r="AE23" s="148"/>
      <c r="AF23" s="36"/>
      <c r="AG23" s="36"/>
      <c r="AH23" s="36"/>
      <c r="AI23" s="36"/>
      <c r="AJ23" s="36"/>
      <c r="AK23" s="36"/>
    </row>
    <row r="24" spans="1:37" x14ac:dyDescent="0.35">
      <c r="A24" s="36"/>
      <c r="B24" s="1086"/>
      <c r="C24" s="1084"/>
      <c r="D24" s="506" t="s">
        <v>341</v>
      </c>
      <c r="E24" s="565">
        <v>3.9905915203262241E-2</v>
      </c>
      <c r="F24" s="85">
        <v>3.7292944571952535E-2</v>
      </c>
      <c r="G24" s="85">
        <v>3.2165342996676421E-2</v>
      </c>
      <c r="H24" s="85">
        <v>2.8052284719444272E-2</v>
      </c>
      <c r="I24" s="85">
        <v>2.480205755016493E-2</v>
      </c>
      <c r="J24" s="85">
        <v>2.3180047753637582E-2</v>
      </c>
      <c r="K24" s="85">
        <v>2.2774529360355435E-2</v>
      </c>
      <c r="L24" s="85">
        <v>2.4025397035595735E-2</v>
      </c>
      <c r="M24" s="85">
        <v>2.5341022522271991E-2</v>
      </c>
      <c r="N24" s="85">
        <v>2.7728149956935812E-2</v>
      </c>
      <c r="O24" s="85">
        <v>3.265701285411475E-2</v>
      </c>
      <c r="P24" s="85">
        <v>3.6653220103034997E-2</v>
      </c>
      <c r="Q24" s="85">
        <v>4.265896898412902E-2</v>
      </c>
      <c r="R24" s="85">
        <v>4.5304017820354613E-2</v>
      </c>
      <c r="S24" s="85">
        <v>4.831980342353636E-2</v>
      </c>
      <c r="T24" s="85">
        <v>5.325501920276432E-2</v>
      </c>
      <c r="U24" s="85">
        <v>5.8493919910100611E-2</v>
      </c>
      <c r="V24" s="85">
        <v>6.2028297995991043E-2</v>
      </c>
      <c r="W24" s="85">
        <v>6.2764523079939349E-2</v>
      </c>
      <c r="X24" s="85">
        <v>6.238651756712451E-2</v>
      </c>
      <c r="Y24" s="85">
        <v>6.0357939967301238E-2</v>
      </c>
      <c r="Z24" s="85">
        <v>5.6036691266225527E-2</v>
      </c>
      <c r="AA24" s="85">
        <v>5.0041840079284527E-2</v>
      </c>
      <c r="AB24" s="331">
        <v>4.3774536075802187E-2</v>
      </c>
      <c r="AC24" s="148"/>
      <c r="AD24" s="148"/>
      <c r="AE24" s="148"/>
      <c r="AF24" s="36"/>
      <c r="AG24" s="36"/>
      <c r="AH24" s="36"/>
      <c r="AI24" s="36"/>
      <c r="AJ24" s="36"/>
      <c r="AK24" s="36"/>
    </row>
    <row r="25" spans="1:37" x14ac:dyDescent="0.35">
      <c r="A25" s="36"/>
      <c r="B25" s="1086"/>
      <c r="C25" s="1084"/>
      <c r="D25" s="506" t="s">
        <v>396</v>
      </c>
      <c r="E25" s="565">
        <v>3.9728458591902799E-2</v>
      </c>
      <c r="F25" s="85">
        <v>3.4809078892207752E-2</v>
      </c>
      <c r="G25" s="85">
        <v>3.2458689389465195E-2</v>
      </c>
      <c r="H25" s="85">
        <v>3.1697835455090285E-2</v>
      </c>
      <c r="I25" s="85">
        <v>3.1378144098323409E-2</v>
      </c>
      <c r="J25" s="85">
        <v>3.3507408799150928E-2</v>
      </c>
      <c r="K25" s="85">
        <v>3.7342005986267038E-2</v>
      </c>
      <c r="L25" s="85">
        <v>4.0854749593937055E-2</v>
      </c>
      <c r="M25" s="85">
        <v>3.7527426371090293E-2</v>
      </c>
      <c r="N25" s="85">
        <v>3.3433649159045183E-2</v>
      </c>
      <c r="O25" s="85">
        <v>3.3087834007622892E-2</v>
      </c>
      <c r="P25" s="85">
        <v>3.4123037250422622E-2</v>
      </c>
      <c r="Q25" s="85">
        <v>3.6742906352122809E-2</v>
      </c>
      <c r="R25" s="85">
        <v>3.5637639986057186E-2</v>
      </c>
      <c r="S25" s="85">
        <v>3.5974758847833216E-2</v>
      </c>
      <c r="T25" s="85">
        <v>3.6816636162731023E-2</v>
      </c>
      <c r="U25" s="85">
        <v>3.8316325160307349E-2</v>
      </c>
      <c r="V25" s="85">
        <v>4.002602499211079E-2</v>
      </c>
      <c r="W25" s="85">
        <v>4.5299630411200588E-2</v>
      </c>
      <c r="X25" s="85">
        <v>5.8529091604275024E-2</v>
      </c>
      <c r="Y25" s="85">
        <v>6.8145059047434259E-2</v>
      </c>
      <c r="Z25" s="85">
        <v>7.1614076481578276E-2</v>
      </c>
      <c r="AA25" s="85">
        <v>6.2768836400773131E-2</v>
      </c>
      <c r="AB25" s="331">
        <v>5.0180696959050912E-2</v>
      </c>
      <c r="AC25" s="148"/>
      <c r="AD25" s="148"/>
      <c r="AE25" s="148"/>
      <c r="AF25" s="36"/>
      <c r="AG25" s="36"/>
      <c r="AH25" s="36"/>
      <c r="AI25" s="36"/>
      <c r="AJ25" s="36"/>
      <c r="AK25" s="36"/>
    </row>
    <row r="26" spans="1:37" ht="18.75" thickBot="1" x14ac:dyDescent="0.4">
      <c r="A26" s="36"/>
      <c r="B26" s="1087"/>
      <c r="C26" s="553" t="s">
        <v>179</v>
      </c>
      <c r="D26" s="507" t="s">
        <v>342</v>
      </c>
      <c r="E26" s="566">
        <v>3.1364217848332772E-2</v>
      </c>
      <c r="F26" s="333">
        <v>2.9880377993257153E-2</v>
      </c>
      <c r="G26" s="333">
        <v>2.8636838903215712E-2</v>
      </c>
      <c r="H26" s="333">
        <v>2.7853543416278419E-2</v>
      </c>
      <c r="I26" s="333">
        <v>2.8053661538392668E-2</v>
      </c>
      <c r="J26" s="333">
        <v>2.9291359251367055E-2</v>
      </c>
      <c r="K26" s="333">
        <v>3.0302631954828824E-2</v>
      </c>
      <c r="L26" s="333">
        <v>3.7292946891709124E-2</v>
      </c>
      <c r="M26" s="333">
        <v>4.3511602612469807E-2</v>
      </c>
      <c r="N26" s="333">
        <v>4.73599248807638E-2</v>
      </c>
      <c r="O26" s="333">
        <v>5.248236103899357E-2</v>
      </c>
      <c r="P26" s="333">
        <v>5.5492373380789911E-2</v>
      </c>
      <c r="Q26" s="333">
        <v>5.3835450811262599E-2</v>
      </c>
      <c r="R26" s="333">
        <v>5.0938102680742961E-2</v>
      </c>
      <c r="S26" s="333">
        <v>5.387174645322014E-2</v>
      </c>
      <c r="T26" s="333">
        <v>5.4163333194497523E-2</v>
      </c>
      <c r="U26" s="333">
        <v>5.2354188499427259E-2</v>
      </c>
      <c r="V26" s="333">
        <v>4.836999999390177E-2</v>
      </c>
      <c r="W26" s="333">
        <v>4.4039782130728372E-2</v>
      </c>
      <c r="X26" s="333">
        <v>4.3647582546617616E-2</v>
      </c>
      <c r="Y26" s="333">
        <v>4.3487564384847549E-2</v>
      </c>
      <c r="Z26" s="333">
        <v>3.9878918624497349E-2</v>
      </c>
      <c r="AA26" s="333">
        <v>3.7797787218173062E-2</v>
      </c>
      <c r="AB26" s="334">
        <v>3.6093703751685004E-2</v>
      </c>
      <c r="AC26" s="148"/>
      <c r="AD26" s="148"/>
      <c r="AE26" s="148"/>
      <c r="AF26" s="36"/>
      <c r="AG26" s="36"/>
      <c r="AH26" s="36"/>
      <c r="AI26" s="36"/>
      <c r="AJ26" s="36"/>
      <c r="AK26" s="36"/>
    </row>
    <row r="27" spans="1:37" x14ac:dyDescent="0.3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1:37" ht="18.75" thickBot="1" x14ac:dyDescent="0.4">
      <c r="A28" s="36"/>
      <c r="B28" s="162"/>
      <c r="C28" s="162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1:37" s="8" customFormat="1" ht="18.75" thickBot="1" x14ac:dyDescent="0.4">
      <c r="A29" s="160" t="s">
        <v>424</v>
      </c>
      <c r="B29" s="709"/>
      <c r="C29" s="709"/>
      <c r="D29" s="160"/>
      <c r="E29" s="713">
        <v>0</v>
      </c>
      <c r="F29" s="714">
        <v>1</v>
      </c>
      <c r="G29" s="714">
        <v>2</v>
      </c>
      <c r="H29" s="714">
        <v>3</v>
      </c>
      <c r="I29" s="714">
        <v>4</v>
      </c>
      <c r="J29" s="714">
        <v>5</v>
      </c>
      <c r="K29" s="714">
        <v>6</v>
      </c>
      <c r="L29" s="714">
        <v>7</v>
      </c>
      <c r="M29" s="714">
        <v>8</v>
      </c>
      <c r="N29" s="714">
        <v>9</v>
      </c>
      <c r="O29" s="714">
        <v>10</v>
      </c>
      <c r="P29" s="714">
        <v>11</v>
      </c>
      <c r="Q29" s="714">
        <v>12</v>
      </c>
      <c r="R29" s="714">
        <v>13</v>
      </c>
      <c r="S29" s="714">
        <v>14</v>
      </c>
      <c r="T29" s="714">
        <v>15</v>
      </c>
      <c r="U29" s="714">
        <v>16</v>
      </c>
      <c r="V29" s="714">
        <v>17</v>
      </c>
      <c r="W29" s="714">
        <v>18</v>
      </c>
      <c r="X29" s="714">
        <v>19</v>
      </c>
      <c r="Y29" s="714">
        <v>20</v>
      </c>
      <c r="Z29" s="714">
        <v>21</v>
      </c>
      <c r="AA29" s="714">
        <v>22</v>
      </c>
      <c r="AB29" s="714">
        <v>23</v>
      </c>
      <c r="AC29" s="715" t="s">
        <v>410</v>
      </c>
      <c r="AD29" s="160"/>
      <c r="AE29" s="160"/>
      <c r="AF29" s="160"/>
      <c r="AG29" s="160"/>
      <c r="AH29" s="160"/>
      <c r="AI29" s="160"/>
      <c r="AJ29" s="160"/>
      <c r="AK29" s="160"/>
    </row>
    <row r="30" spans="1:37" x14ac:dyDescent="0.35">
      <c r="B30" s="1085" t="str">
        <f>B21</f>
        <v>Golfo Norte</v>
      </c>
      <c r="C30" s="1083" t="s">
        <v>180</v>
      </c>
      <c r="D30" s="505" t="s">
        <v>334</v>
      </c>
      <c r="E30" s="563">
        <f t="shared" ref="E30" si="5">E21*IF($AD$21="kW/cliente",$Q$13,$Q$38/365)</f>
        <v>139322.11438050817</v>
      </c>
      <c r="F30" s="561">
        <f t="shared" ref="F30:AB30" si="6">F21*IF($AD$21="kW/cliente",$Q$13,$Q$38/365)</f>
        <v>122070.54194367185</v>
      </c>
      <c r="G30" s="561">
        <f t="shared" si="6"/>
        <v>113828.05666369712</v>
      </c>
      <c r="H30" s="561">
        <f t="shared" si="6"/>
        <v>111159.84897004535</v>
      </c>
      <c r="I30" s="561">
        <f t="shared" si="6"/>
        <v>110038.73636330021</v>
      </c>
      <c r="J30" s="561">
        <f t="shared" si="6"/>
        <v>117505.76807581502</v>
      </c>
      <c r="K30" s="561">
        <f t="shared" si="6"/>
        <v>130953.16087286283</v>
      </c>
      <c r="L30" s="561">
        <f t="shared" si="6"/>
        <v>143271.85845246003</v>
      </c>
      <c r="M30" s="561">
        <f t="shared" si="6"/>
        <v>131603.40407328965</v>
      </c>
      <c r="N30" s="561">
        <f t="shared" si="6"/>
        <v>117247.10339614452</v>
      </c>
      <c r="O30" s="561">
        <f t="shared" si="6"/>
        <v>116034.37831723121</v>
      </c>
      <c r="P30" s="561">
        <f t="shared" si="6"/>
        <v>119664.69043384105</v>
      </c>
      <c r="Q30" s="561">
        <f t="shared" si="6"/>
        <v>128852.20275085367</v>
      </c>
      <c r="R30" s="561">
        <f t="shared" si="6"/>
        <v>124976.18911902078</v>
      </c>
      <c r="S30" s="561">
        <f t="shared" si="6"/>
        <v>126158.41753373606</v>
      </c>
      <c r="T30" s="561">
        <f t="shared" si="6"/>
        <v>129110.76282267342</v>
      </c>
      <c r="U30" s="561">
        <f t="shared" si="6"/>
        <v>134369.9611268861</v>
      </c>
      <c r="V30" s="561">
        <f t="shared" si="6"/>
        <v>140365.63787764235</v>
      </c>
      <c r="W30" s="561">
        <f t="shared" si="6"/>
        <v>158859.4300718818</v>
      </c>
      <c r="X30" s="561">
        <f t="shared" si="6"/>
        <v>205253.28905511633</v>
      </c>
      <c r="Y30" s="561">
        <f t="shared" si="6"/>
        <v>238975.13388571658</v>
      </c>
      <c r="Z30" s="561">
        <f t="shared" si="6"/>
        <v>251140.48992714868</v>
      </c>
      <c r="AA30" s="561">
        <f t="shared" si="6"/>
        <v>220121.47751290523</v>
      </c>
      <c r="AB30" s="561">
        <f t="shared" si="6"/>
        <v>175976.64367596249</v>
      </c>
      <c r="AC30" s="556">
        <f>MAX(E30:AB30)</f>
        <v>251140.48992714868</v>
      </c>
      <c r="AD30" s="178"/>
    </row>
    <row r="31" spans="1:37" x14ac:dyDescent="0.35">
      <c r="B31" s="1086"/>
      <c r="C31" s="1084"/>
      <c r="D31" s="506" t="s">
        <v>336</v>
      </c>
      <c r="E31" s="193">
        <f>E22*IF($AD$21="kW/cliente",$Q$14,$Q$39/365)</f>
        <v>786129.8797608366</v>
      </c>
      <c r="F31" s="119">
        <f t="shared" ref="F31:AB31" si="7">F22*IF($AD$21="kW/cliente",$Q$14,$Q$39/365)</f>
        <v>720262.46002696618</v>
      </c>
      <c r="G31" s="119">
        <f t="shared" si="7"/>
        <v>678011.38902561704</v>
      </c>
      <c r="H31" s="119">
        <f t="shared" si="7"/>
        <v>644164.82915253646</v>
      </c>
      <c r="I31" s="119">
        <f t="shared" si="7"/>
        <v>614025.13573667035</v>
      </c>
      <c r="J31" s="119">
        <f t="shared" si="7"/>
        <v>607673.17285584903</v>
      </c>
      <c r="K31" s="119">
        <f t="shared" si="7"/>
        <v>634068.04422280646</v>
      </c>
      <c r="L31" s="119">
        <f t="shared" si="7"/>
        <v>639748.95587689476</v>
      </c>
      <c r="M31" s="119">
        <f t="shared" si="7"/>
        <v>572746.42564733524</v>
      </c>
      <c r="N31" s="119">
        <f t="shared" si="7"/>
        <v>602997.80857832415</v>
      </c>
      <c r="O31" s="119">
        <f t="shared" si="7"/>
        <v>605673.74826522835</v>
      </c>
      <c r="P31" s="119">
        <f t="shared" si="7"/>
        <v>600289.481697788</v>
      </c>
      <c r="Q31" s="119">
        <f t="shared" si="7"/>
        <v>666206.89520562557</v>
      </c>
      <c r="R31" s="119">
        <f t="shared" si="7"/>
        <v>625799.15649468312</v>
      </c>
      <c r="S31" s="119">
        <f t="shared" si="7"/>
        <v>661870.27282791247</v>
      </c>
      <c r="T31" s="119">
        <f t="shared" si="7"/>
        <v>650087.68019908504</v>
      </c>
      <c r="U31" s="119">
        <f t="shared" si="7"/>
        <v>650258.64904263755</v>
      </c>
      <c r="V31" s="119">
        <f t="shared" si="7"/>
        <v>657545.23745804175</v>
      </c>
      <c r="W31" s="119">
        <f t="shared" si="7"/>
        <v>698994.70289030822</v>
      </c>
      <c r="X31" s="119">
        <f t="shared" si="7"/>
        <v>801718.33779414045</v>
      </c>
      <c r="Y31" s="119">
        <f t="shared" si="7"/>
        <v>902746.76361869765</v>
      </c>
      <c r="Z31" s="119">
        <f t="shared" si="7"/>
        <v>974765.67779608956</v>
      </c>
      <c r="AA31" s="119">
        <f t="shared" si="7"/>
        <v>941351.45072110929</v>
      </c>
      <c r="AB31" s="119">
        <f t="shared" si="7"/>
        <v>869333.33064877917</v>
      </c>
      <c r="AC31" s="557">
        <f>MAX(E31:AB31)</f>
        <v>974765.67779608956</v>
      </c>
    </row>
    <row r="32" spans="1:37" x14ac:dyDescent="0.35">
      <c r="A32" s="36"/>
      <c r="B32" s="1086"/>
      <c r="C32" s="1084"/>
      <c r="D32" s="506" t="s">
        <v>339</v>
      </c>
      <c r="E32" s="193">
        <f>E23*IF($AD$21="kW/cliente",$Q$15,$Q$40/365)</f>
        <v>71555.242611065391</v>
      </c>
      <c r="F32" s="119">
        <f t="shared" ref="F32:AB32" si="8">F23*IF($AD$21="kW/cliente",$Q$15,$Q$40/365)</f>
        <v>70759.169218808252</v>
      </c>
      <c r="G32" s="119">
        <f t="shared" si="8"/>
        <v>69085.542067833245</v>
      </c>
      <c r="H32" s="119">
        <f t="shared" si="8"/>
        <v>67093.919833932916</v>
      </c>
      <c r="I32" s="119">
        <f t="shared" si="8"/>
        <v>66940.340168833733</v>
      </c>
      <c r="J32" s="119">
        <f t="shared" si="8"/>
        <v>69147.122661229907</v>
      </c>
      <c r="K32" s="119">
        <f t="shared" si="8"/>
        <v>74907.641193991702</v>
      </c>
      <c r="L32" s="119">
        <f t="shared" si="8"/>
        <v>102098.44062774527</v>
      </c>
      <c r="M32" s="119">
        <f t="shared" si="8"/>
        <v>136596.47047980383</v>
      </c>
      <c r="N32" s="119">
        <f t="shared" si="8"/>
        <v>198421.16210664023</v>
      </c>
      <c r="O32" s="119">
        <f t="shared" si="8"/>
        <v>250617.80542347796</v>
      </c>
      <c r="P32" s="119">
        <f t="shared" si="8"/>
        <v>266711.07642920746</v>
      </c>
      <c r="Q32" s="119">
        <f t="shared" si="8"/>
        <v>270271.53717879578</v>
      </c>
      <c r="R32" s="119">
        <f t="shared" si="8"/>
        <v>253410.21834100827</v>
      </c>
      <c r="S32" s="119">
        <f t="shared" si="8"/>
        <v>244230.6214239808</v>
      </c>
      <c r="T32" s="119">
        <f t="shared" si="8"/>
        <v>241614.84717374761</v>
      </c>
      <c r="U32" s="119">
        <f t="shared" si="8"/>
        <v>245172.43718918329</v>
      </c>
      <c r="V32" s="119">
        <f t="shared" si="8"/>
        <v>231511.84385816997</v>
      </c>
      <c r="W32" s="119">
        <f t="shared" si="8"/>
        <v>202849.68911445062</v>
      </c>
      <c r="X32" s="119">
        <f t="shared" si="8"/>
        <v>176889.7280540168</v>
      </c>
      <c r="Y32" s="119">
        <f t="shared" si="8"/>
        <v>151745.02588174285</v>
      </c>
      <c r="Z32" s="119">
        <f t="shared" si="8"/>
        <v>125037.10408737502</v>
      </c>
      <c r="AA32" s="119">
        <f t="shared" si="8"/>
        <v>95492.457258775001</v>
      </c>
      <c r="AB32" s="119">
        <f t="shared" si="8"/>
        <v>77502.361120542584</v>
      </c>
      <c r="AC32" s="557">
        <f>MAX(E32:AB32)</f>
        <v>270271.53717879578</v>
      </c>
      <c r="AD32" s="36"/>
      <c r="AE32" s="36"/>
      <c r="AF32" s="36"/>
      <c r="AG32" s="36"/>
      <c r="AH32" s="36"/>
      <c r="AI32" s="36"/>
      <c r="AJ32" s="36"/>
      <c r="AK32" s="36"/>
    </row>
    <row r="33" spans="1:37" x14ac:dyDescent="0.35">
      <c r="A33" s="36"/>
      <c r="B33" s="1086"/>
      <c r="C33" s="1084"/>
      <c r="D33" s="506" t="s">
        <v>341</v>
      </c>
      <c r="E33" s="193">
        <f>E24*IF($AD$21="kW/cliente",$Q$16,$Q$41/365)</f>
        <v>26398.904864183762</v>
      </c>
      <c r="F33" s="119">
        <f t="shared" ref="F33:AB33" si="9">F24*IF($AD$21="kW/cliente",$Q$16,$Q$41/365)</f>
        <v>24670.350018179073</v>
      </c>
      <c r="G33" s="119">
        <f t="shared" si="9"/>
        <v>21278.294843459331</v>
      </c>
      <c r="H33" s="119">
        <f t="shared" si="9"/>
        <v>18557.389092809644</v>
      </c>
      <c r="I33" s="119">
        <f t="shared" si="9"/>
        <v>16407.270811052345</v>
      </c>
      <c r="J33" s="119">
        <f t="shared" si="9"/>
        <v>15334.264914828742</v>
      </c>
      <c r="K33" s="119">
        <f t="shared" si="9"/>
        <v>15066.002893261149</v>
      </c>
      <c r="L33" s="119">
        <f t="shared" si="9"/>
        <v>15893.48765556155</v>
      </c>
      <c r="M33" s="119">
        <f t="shared" si="9"/>
        <v>16763.811563251875</v>
      </c>
      <c r="N33" s="119">
        <f t="shared" si="9"/>
        <v>18342.96467189231</v>
      </c>
      <c r="O33" s="119">
        <f t="shared" si="9"/>
        <v>21603.548523897167</v>
      </c>
      <c r="P33" s="119">
        <f t="shared" si="9"/>
        <v>24247.153975481524</v>
      </c>
      <c r="Q33" s="119">
        <f t="shared" si="9"/>
        <v>28220.128722273406</v>
      </c>
      <c r="R33" s="119">
        <f t="shared" si="9"/>
        <v>29969.904218787549</v>
      </c>
      <c r="S33" s="119">
        <f t="shared" si="9"/>
        <v>31964.93269573529</v>
      </c>
      <c r="T33" s="119">
        <f t="shared" si="9"/>
        <v>35229.719161011169</v>
      </c>
      <c r="U33" s="119">
        <f t="shared" si="9"/>
        <v>38695.401896551331</v>
      </c>
      <c r="V33" s="119">
        <f t="shared" si="9"/>
        <v>41033.494140977542</v>
      </c>
      <c r="W33" s="119">
        <f t="shared" si="9"/>
        <v>41520.528102002652</v>
      </c>
      <c r="X33" s="119">
        <f t="shared" si="9"/>
        <v>41270.466638179365</v>
      </c>
      <c r="Y33" s="119">
        <f t="shared" si="9"/>
        <v>39928.504505633886</v>
      </c>
      <c r="Z33" s="119">
        <f t="shared" si="9"/>
        <v>37069.874831984656</v>
      </c>
      <c r="AA33" s="119">
        <f t="shared" si="9"/>
        <v>33104.109221726023</v>
      </c>
      <c r="AB33" s="119">
        <f t="shared" si="9"/>
        <v>28958.108276750248</v>
      </c>
      <c r="AC33" s="557">
        <f>MAX(E33:AB33)</f>
        <v>41520.528102002652</v>
      </c>
      <c r="AD33" s="36"/>
      <c r="AE33" s="36"/>
      <c r="AF33" s="36"/>
      <c r="AG33" s="36"/>
      <c r="AH33" s="36"/>
      <c r="AI33" s="36"/>
      <c r="AJ33" s="36"/>
      <c r="AK33" s="36"/>
    </row>
    <row r="34" spans="1:37" ht="18.75" thickBot="1" x14ac:dyDescent="0.4">
      <c r="A34" s="36"/>
      <c r="B34" s="1087"/>
      <c r="C34" s="553" t="s">
        <v>179</v>
      </c>
      <c r="D34" s="507" t="s">
        <v>342</v>
      </c>
      <c r="E34" s="560">
        <f>E26*IF($AD$21="kW/cliente",$Q$17,$Q$42/365)</f>
        <v>1323894.3999744211</v>
      </c>
      <c r="F34" s="518">
        <f t="shared" ref="F34:AB34" si="10">F26*IF($AD$21="kW/cliente",$Q$17,$Q$42/365)</f>
        <v>1261261.0104190719</v>
      </c>
      <c r="G34" s="518">
        <f t="shared" si="10"/>
        <v>1208770.7986300772</v>
      </c>
      <c r="H34" s="518">
        <f t="shared" si="10"/>
        <v>1175707.627289535</v>
      </c>
      <c r="I34" s="518">
        <f t="shared" si="10"/>
        <v>1184154.6819070482</v>
      </c>
      <c r="J34" s="518">
        <f t="shared" si="10"/>
        <v>1236398.3271652081</v>
      </c>
      <c r="K34" s="518">
        <f t="shared" si="10"/>
        <v>1279084.4950599128</v>
      </c>
      <c r="L34" s="518">
        <f t="shared" si="10"/>
        <v>1574148.0877101377</v>
      </c>
      <c r="M34" s="518">
        <f t="shared" si="10"/>
        <v>1836639.6800047501</v>
      </c>
      <c r="N34" s="518">
        <f t="shared" si="10"/>
        <v>1999078.6837423199</v>
      </c>
      <c r="O34" s="518">
        <f t="shared" si="10"/>
        <v>2215298.4720660821</v>
      </c>
      <c r="P34" s="518">
        <f t="shared" si="10"/>
        <v>2342352.1260876153</v>
      </c>
      <c r="Q34" s="518">
        <f t="shared" si="10"/>
        <v>2272412.8557510832</v>
      </c>
      <c r="R34" s="518">
        <f t="shared" si="10"/>
        <v>2150114.7967553218</v>
      </c>
      <c r="S34" s="518">
        <f t="shared" si="10"/>
        <v>2273944.9072552342</v>
      </c>
      <c r="T34" s="518">
        <f t="shared" si="10"/>
        <v>2286252.8836808107</v>
      </c>
      <c r="U34" s="518">
        <f t="shared" si="10"/>
        <v>2209888.2651805514</v>
      </c>
      <c r="V34" s="518">
        <f t="shared" si="10"/>
        <v>2041714.3009384288</v>
      </c>
      <c r="W34" s="518">
        <f t="shared" si="10"/>
        <v>1858934.3187483358</v>
      </c>
      <c r="X34" s="518">
        <f t="shared" si="10"/>
        <v>1842379.4396951625</v>
      </c>
      <c r="Y34" s="518">
        <f t="shared" si="10"/>
        <v>1835625.0181665907</v>
      </c>
      <c r="Z34" s="518">
        <f t="shared" si="10"/>
        <v>1683302.8420893378</v>
      </c>
      <c r="AA34" s="518">
        <f t="shared" si="10"/>
        <v>1595457.5711577665</v>
      </c>
      <c r="AB34" s="518">
        <f t="shared" si="10"/>
        <v>1523527.6231743046</v>
      </c>
      <c r="AC34" s="562">
        <f>MAX(A34:AB34)</f>
        <v>2342352.1260876153</v>
      </c>
      <c r="AD34" s="36"/>
      <c r="AE34" s="36"/>
      <c r="AF34" s="36"/>
      <c r="AG34" s="36"/>
      <c r="AH34" s="36"/>
      <c r="AI34" s="36"/>
      <c r="AJ34" s="36"/>
      <c r="AK34" s="36"/>
    </row>
    <row r="35" spans="1:37" x14ac:dyDescent="0.35">
      <c r="A35" s="36"/>
      <c r="B35" s="36"/>
      <c r="C35" s="115"/>
      <c r="D35" s="115"/>
      <c r="E35" s="115"/>
      <c r="F35" s="115"/>
      <c r="G35" s="115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ht="18.75" thickBot="1" x14ac:dyDescent="0.4">
      <c r="A36" s="36"/>
      <c r="B36" s="36"/>
      <c r="C36" s="115"/>
      <c r="D36" s="115"/>
      <c r="E36" s="115"/>
      <c r="F36" s="115"/>
      <c r="G36" s="115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8" customFormat="1" ht="18.75" thickBot="1" x14ac:dyDescent="0.4">
      <c r="A37" s="160" t="s">
        <v>425</v>
      </c>
      <c r="B37" s="160"/>
      <c r="C37" s="711"/>
      <c r="D37" s="711"/>
      <c r="E37" s="706" t="s">
        <v>398</v>
      </c>
      <c r="F37" s="707" t="s">
        <v>399</v>
      </c>
      <c r="G37" s="707" t="s">
        <v>400</v>
      </c>
      <c r="H37" s="707" t="s">
        <v>401</v>
      </c>
      <c r="I37" s="707" t="s">
        <v>402</v>
      </c>
      <c r="J37" s="707" t="s">
        <v>403</v>
      </c>
      <c r="K37" s="707" t="s">
        <v>404</v>
      </c>
      <c r="L37" s="707" t="s">
        <v>405</v>
      </c>
      <c r="M37" s="707" t="s">
        <v>406</v>
      </c>
      <c r="N37" s="707" t="s">
        <v>407</v>
      </c>
      <c r="O37" s="707" t="s">
        <v>408</v>
      </c>
      <c r="P37" s="707" t="s">
        <v>409</v>
      </c>
      <c r="Q37" s="708" t="s">
        <v>170</v>
      </c>
      <c r="R37" s="716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</row>
    <row r="38" spans="1:37" x14ac:dyDescent="0.35">
      <c r="A38" s="36"/>
      <c r="B38" s="1085" t="str">
        <f>B30</f>
        <v>Golfo Norte</v>
      </c>
      <c r="C38" s="1083" t="s">
        <v>180</v>
      </c>
      <c r="D38" s="505" t="s">
        <v>334</v>
      </c>
      <c r="E38" s="572">
        <f>$Q$38/12</f>
        <v>106666970.29294832</v>
      </c>
      <c r="F38" s="567">
        <f t="shared" ref="F38:P38" si="11">$Q$38/12</f>
        <v>106666970.29294832</v>
      </c>
      <c r="G38" s="567">
        <f t="shared" si="11"/>
        <v>106666970.29294832</v>
      </c>
      <c r="H38" s="567">
        <f t="shared" si="11"/>
        <v>106666970.29294832</v>
      </c>
      <c r="I38" s="567">
        <f t="shared" si="11"/>
        <v>106666970.29294832</v>
      </c>
      <c r="J38" s="567">
        <f t="shared" si="11"/>
        <v>106666970.29294832</v>
      </c>
      <c r="K38" s="567">
        <f t="shared" si="11"/>
        <v>106666970.29294832</v>
      </c>
      <c r="L38" s="567">
        <f t="shared" si="11"/>
        <v>106666970.29294832</v>
      </c>
      <c r="M38" s="567">
        <f t="shared" si="11"/>
        <v>106666970.29294832</v>
      </c>
      <c r="N38" s="567">
        <f t="shared" si="11"/>
        <v>106666970.29294832</v>
      </c>
      <c r="O38" s="567">
        <f t="shared" si="11"/>
        <v>106666970.29294832</v>
      </c>
      <c r="P38" s="567">
        <f t="shared" si="11"/>
        <v>106666970.29294832</v>
      </c>
      <c r="Q38" s="568">
        <v>1280003643.5153799</v>
      </c>
      <c r="R38" s="187"/>
      <c r="S38" s="187"/>
      <c r="T38" s="187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x14ac:dyDescent="0.35">
      <c r="A39" s="36"/>
      <c r="B39" s="1086"/>
      <c r="C39" s="1084"/>
      <c r="D39" s="506" t="s">
        <v>336</v>
      </c>
      <c r="E39" s="196">
        <f>$Q$39/12</f>
        <v>511196780.18529552</v>
      </c>
      <c r="F39" s="188">
        <f t="shared" ref="F39:P39" si="12">$Q$39/12</f>
        <v>511196780.18529552</v>
      </c>
      <c r="G39" s="188">
        <f t="shared" si="12"/>
        <v>511196780.18529552</v>
      </c>
      <c r="H39" s="188">
        <f t="shared" si="12"/>
        <v>511196780.18529552</v>
      </c>
      <c r="I39" s="188">
        <f t="shared" si="12"/>
        <v>511196780.18529552</v>
      </c>
      <c r="J39" s="188">
        <f t="shared" si="12"/>
        <v>511196780.18529552</v>
      </c>
      <c r="K39" s="188">
        <f t="shared" si="12"/>
        <v>511196780.18529552</v>
      </c>
      <c r="L39" s="188">
        <f t="shared" si="12"/>
        <v>511196780.18529552</v>
      </c>
      <c r="M39" s="188">
        <f t="shared" si="12"/>
        <v>511196780.18529552</v>
      </c>
      <c r="N39" s="188">
        <f t="shared" si="12"/>
        <v>511196780.18529552</v>
      </c>
      <c r="O39" s="188">
        <f t="shared" si="12"/>
        <v>511196780.18529552</v>
      </c>
      <c r="P39" s="188">
        <f t="shared" si="12"/>
        <v>511196780.18529552</v>
      </c>
      <c r="Q39" s="569">
        <v>6134361362.223546</v>
      </c>
      <c r="R39" s="187"/>
      <c r="S39" s="187"/>
      <c r="T39" s="187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x14ac:dyDescent="0.35">
      <c r="A40" s="36"/>
      <c r="B40" s="1086"/>
      <c r="C40" s="1084"/>
      <c r="D40" s="506" t="s">
        <v>339</v>
      </c>
      <c r="E40" s="196">
        <f>$Q$40/12</f>
        <v>114356379.85659091</v>
      </c>
      <c r="F40" s="188">
        <f t="shared" ref="F40:P40" si="13">$Q$40/12</f>
        <v>114356379.85659091</v>
      </c>
      <c r="G40" s="188">
        <f t="shared" si="13"/>
        <v>114356379.85659091</v>
      </c>
      <c r="H40" s="188">
        <f t="shared" si="13"/>
        <v>114356379.85659091</v>
      </c>
      <c r="I40" s="188">
        <f t="shared" si="13"/>
        <v>114356379.85659091</v>
      </c>
      <c r="J40" s="188">
        <f t="shared" si="13"/>
        <v>114356379.85659091</v>
      </c>
      <c r="K40" s="188">
        <f t="shared" si="13"/>
        <v>114356379.85659091</v>
      </c>
      <c r="L40" s="188">
        <f t="shared" si="13"/>
        <v>114356379.85659091</v>
      </c>
      <c r="M40" s="188">
        <f t="shared" si="13"/>
        <v>114356379.85659091</v>
      </c>
      <c r="N40" s="188">
        <f t="shared" si="13"/>
        <v>114356379.85659091</v>
      </c>
      <c r="O40" s="188">
        <f t="shared" si="13"/>
        <v>114356379.85659091</v>
      </c>
      <c r="P40" s="188">
        <f t="shared" si="13"/>
        <v>114356379.85659091</v>
      </c>
      <c r="Q40" s="569">
        <v>1372276558.2790909</v>
      </c>
      <c r="R40" s="187"/>
      <c r="S40" s="187"/>
      <c r="T40" s="187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x14ac:dyDescent="0.35">
      <c r="A41" s="36"/>
      <c r="B41" s="1086"/>
      <c r="C41" s="1084"/>
      <c r="D41" s="506" t="s">
        <v>341</v>
      </c>
      <c r="E41" s="196">
        <f>$Q$41/12</f>
        <v>20121495.410617262</v>
      </c>
      <c r="F41" s="188">
        <f t="shared" ref="F41:P41" si="14">$Q$41/12</f>
        <v>20121495.410617262</v>
      </c>
      <c r="G41" s="188">
        <f t="shared" si="14"/>
        <v>20121495.410617262</v>
      </c>
      <c r="H41" s="188">
        <f t="shared" si="14"/>
        <v>20121495.410617262</v>
      </c>
      <c r="I41" s="188">
        <f t="shared" si="14"/>
        <v>20121495.410617262</v>
      </c>
      <c r="J41" s="188">
        <f t="shared" si="14"/>
        <v>20121495.410617262</v>
      </c>
      <c r="K41" s="188">
        <f t="shared" si="14"/>
        <v>20121495.410617262</v>
      </c>
      <c r="L41" s="188">
        <f t="shared" si="14"/>
        <v>20121495.410617262</v>
      </c>
      <c r="M41" s="188">
        <f t="shared" si="14"/>
        <v>20121495.410617262</v>
      </c>
      <c r="N41" s="188">
        <f t="shared" si="14"/>
        <v>20121495.410617262</v>
      </c>
      <c r="O41" s="188">
        <f t="shared" si="14"/>
        <v>20121495.410617262</v>
      </c>
      <c r="P41" s="188">
        <f t="shared" si="14"/>
        <v>20121495.410617262</v>
      </c>
      <c r="Q41" s="569">
        <v>241457944.92740715</v>
      </c>
      <c r="R41" s="187"/>
      <c r="S41" s="187"/>
      <c r="T41" s="187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8.75" thickBot="1" x14ac:dyDescent="0.4">
      <c r="A42" s="36"/>
      <c r="B42" s="1087"/>
      <c r="C42" s="553" t="s">
        <v>179</v>
      </c>
      <c r="D42" s="507" t="s">
        <v>342</v>
      </c>
      <c r="E42" s="573">
        <f>$Q$42/12</f>
        <v>1283897939.3847437</v>
      </c>
      <c r="F42" s="570">
        <f t="shared" ref="F42:P42" si="15">$Q$42/12</f>
        <v>1283897939.3847437</v>
      </c>
      <c r="G42" s="570">
        <f t="shared" si="15"/>
        <v>1283897939.3847437</v>
      </c>
      <c r="H42" s="570">
        <f t="shared" si="15"/>
        <v>1283897939.3847437</v>
      </c>
      <c r="I42" s="570">
        <f t="shared" si="15"/>
        <v>1283897939.3847437</v>
      </c>
      <c r="J42" s="570">
        <f t="shared" si="15"/>
        <v>1283897939.3847437</v>
      </c>
      <c r="K42" s="570">
        <f t="shared" si="15"/>
        <v>1283897939.3847437</v>
      </c>
      <c r="L42" s="570">
        <f t="shared" si="15"/>
        <v>1283897939.3847437</v>
      </c>
      <c r="M42" s="570">
        <f t="shared" si="15"/>
        <v>1283897939.3847437</v>
      </c>
      <c r="N42" s="570">
        <f t="shared" si="15"/>
        <v>1283897939.3847437</v>
      </c>
      <c r="O42" s="570">
        <f t="shared" si="15"/>
        <v>1283897939.3847437</v>
      </c>
      <c r="P42" s="570">
        <f t="shared" si="15"/>
        <v>1283897939.3847437</v>
      </c>
      <c r="Q42" s="571">
        <v>15406775272.616924</v>
      </c>
      <c r="R42" s="187"/>
      <c r="S42" s="187"/>
      <c r="T42" s="187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x14ac:dyDescent="0.35">
      <c r="A43" s="36"/>
      <c r="B43" s="36"/>
      <c r="C43" s="115"/>
      <c r="D43" s="115"/>
      <c r="E43" s="115"/>
      <c r="F43" s="115"/>
      <c r="G43" s="115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ht="18.75" thickBot="1" x14ac:dyDescent="0.4">
      <c r="A44" s="36"/>
      <c r="B44" s="36"/>
      <c r="C44" s="115"/>
      <c r="D44" s="115"/>
      <c r="E44" s="115"/>
      <c r="F44" s="115"/>
      <c r="G44" s="115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s="8" customFormat="1" ht="18.75" thickBot="1" x14ac:dyDescent="0.4">
      <c r="A45" s="160" t="s">
        <v>426</v>
      </c>
      <c r="B45" s="160"/>
      <c r="C45" s="711"/>
      <c r="D45" s="711"/>
      <c r="E45" s="706" t="s">
        <v>398</v>
      </c>
      <c r="F45" s="707" t="s">
        <v>399</v>
      </c>
      <c r="G45" s="707" t="s">
        <v>400</v>
      </c>
      <c r="H45" s="707" t="s">
        <v>401</v>
      </c>
      <c r="I45" s="707" t="s">
        <v>402</v>
      </c>
      <c r="J45" s="707" t="s">
        <v>403</v>
      </c>
      <c r="K45" s="707" t="s">
        <v>404</v>
      </c>
      <c r="L45" s="707" t="s">
        <v>405</v>
      </c>
      <c r="M45" s="707" t="s">
        <v>406</v>
      </c>
      <c r="N45" s="707" t="s">
        <v>407</v>
      </c>
      <c r="O45" s="707" t="s">
        <v>408</v>
      </c>
      <c r="P45" s="707" t="s">
        <v>409</v>
      </c>
      <c r="Q45" s="708" t="s">
        <v>170</v>
      </c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</row>
    <row r="46" spans="1:37" x14ac:dyDescent="0.35">
      <c r="A46" s="36"/>
      <c r="B46" s="1085" t="str">
        <f>B38</f>
        <v>Golfo Norte</v>
      </c>
      <c r="C46" s="1083" t="s">
        <v>180</v>
      </c>
      <c r="D46" s="505" t="s">
        <v>334</v>
      </c>
      <c r="E46" s="579">
        <v>0</v>
      </c>
      <c r="F46" s="574">
        <v>0</v>
      </c>
      <c r="G46" s="574">
        <v>0</v>
      </c>
      <c r="H46" s="574">
        <v>0</v>
      </c>
      <c r="I46" s="574">
        <v>0</v>
      </c>
      <c r="J46" s="574">
        <v>0</v>
      </c>
      <c r="K46" s="574">
        <v>0</v>
      </c>
      <c r="L46" s="574">
        <v>0</v>
      </c>
      <c r="M46" s="574">
        <v>0</v>
      </c>
      <c r="N46" s="574">
        <v>0</v>
      </c>
      <c r="O46" s="574">
        <v>0</v>
      </c>
      <c r="P46" s="574">
        <v>0</v>
      </c>
      <c r="Q46" s="575">
        <v>0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x14ac:dyDescent="0.35">
      <c r="A47" s="36"/>
      <c r="B47" s="1086"/>
      <c r="C47" s="1084"/>
      <c r="D47" s="506" t="s">
        <v>336</v>
      </c>
      <c r="E47" s="198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576">
        <v>0</v>
      </c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x14ac:dyDescent="0.35">
      <c r="A48" s="36"/>
      <c r="B48" s="1086"/>
      <c r="C48" s="1084"/>
      <c r="D48" s="506" t="s">
        <v>339</v>
      </c>
      <c r="E48" s="198">
        <v>0</v>
      </c>
      <c r="F48" s="179">
        <v>0</v>
      </c>
      <c r="G48" s="179">
        <v>0</v>
      </c>
      <c r="H48" s="179">
        <v>0</v>
      </c>
      <c r="I48" s="179">
        <v>0</v>
      </c>
      <c r="J48" s="179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576">
        <v>0</v>
      </c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x14ac:dyDescent="0.35">
      <c r="A49" s="36"/>
      <c r="B49" s="1086"/>
      <c r="C49" s="1084"/>
      <c r="D49" s="506" t="s">
        <v>341</v>
      </c>
      <c r="E49" s="195">
        <f>$Q$49/12</f>
        <v>52211.181065192242</v>
      </c>
      <c r="F49" s="170">
        <f t="shared" ref="F49:P49" si="16">$Q$49/12</f>
        <v>52211.181065192242</v>
      </c>
      <c r="G49" s="170">
        <f t="shared" si="16"/>
        <v>52211.181065192242</v>
      </c>
      <c r="H49" s="170">
        <f t="shared" si="16"/>
        <v>52211.181065192242</v>
      </c>
      <c r="I49" s="170">
        <f t="shared" si="16"/>
        <v>52211.181065192242</v>
      </c>
      <c r="J49" s="170">
        <f t="shared" si="16"/>
        <v>52211.181065192242</v>
      </c>
      <c r="K49" s="170">
        <f t="shared" si="16"/>
        <v>52211.181065192242</v>
      </c>
      <c r="L49" s="170">
        <f t="shared" si="16"/>
        <v>52211.181065192242</v>
      </c>
      <c r="M49" s="170">
        <f t="shared" si="16"/>
        <v>52211.181065192242</v>
      </c>
      <c r="N49" s="170">
        <f t="shared" si="16"/>
        <v>52211.181065192242</v>
      </c>
      <c r="O49" s="170">
        <f t="shared" si="16"/>
        <v>52211.181065192242</v>
      </c>
      <c r="P49" s="170">
        <f t="shared" si="16"/>
        <v>52211.181065192242</v>
      </c>
      <c r="Q49" s="577">
        <v>626534.17278230691</v>
      </c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8.75" thickBot="1" x14ac:dyDescent="0.4">
      <c r="A50" s="36"/>
      <c r="B50" s="1087"/>
      <c r="C50" s="553" t="s">
        <v>179</v>
      </c>
      <c r="D50" s="507" t="s">
        <v>342</v>
      </c>
      <c r="E50" s="560">
        <f>$Q$50/12</f>
        <v>3331453.5731312074</v>
      </c>
      <c r="F50" s="518">
        <f t="shared" ref="F50:P50" si="17">$Q$50/12</f>
        <v>3331453.5731312074</v>
      </c>
      <c r="G50" s="518">
        <f t="shared" si="17"/>
        <v>3331453.5731312074</v>
      </c>
      <c r="H50" s="518">
        <f t="shared" si="17"/>
        <v>3331453.5731312074</v>
      </c>
      <c r="I50" s="518">
        <f t="shared" si="17"/>
        <v>3331453.5731312074</v>
      </c>
      <c r="J50" s="518">
        <f t="shared" si="17"/>
        <v>3331453.5731312074</v>
      </c>
      <c r="K50" s="518">
        <f t="shared" si="17"/>
        <v>3331453.5731312074</v>
      </c>
      <c r="L50" s="518">
        <f t="shared" si="17"/>
        <v>3331453.5731312074</v>
      </c>
      <c r="M50" s="518">
        <f t="shared" si="17"/>
        <v>3331453.5731312074</v>
      </c>
      <c r="N50" s="518">
        <f t="shared" si="17"/>
        <v>3331453.5731312074</v>
      </c>
      <c r="O50" s="518">
        <f t="shared" si="17"/>
        <v>3331453.5731312074</v>
      </c>
      <c r="P50" s="518">
        <f t="shared" si="17"/>
        <v>3331453.5731312074</v>
      </c>
      <c r="Q50" s="578">
        <v>39977442.877574489</v>
      </c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x14ac:dyDescent="0.35"/>
    <row r="52" spans="1:37" ht="21.75" x14ac:dyDescent="0.35">
      <c r="A52" s="17" t="s">
        <v>600</v>
      </c>
      <c r="B52" s="73"/>
      <c r="C52" s="73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24"/>
      <c r="V52" s="184"/>
      <c r="W52" s="185"/>
      <c r="X52" s="185"/>
      <c r="Y52" s="185"/>
      <c r="Z52" s="185"/>
      <c r="AA52" s="185"/>
      <c r="AB52" s="186"/>
      <c r="AC52" s="186"/>
      <c r="AD52" s="186"/>
      <c r="AE52" s="186"/>
      <c r="AF52" s="186"/>
      <c r="AG52" s="186"/>
      <c r="AH52" s="53"/>
      <c r="AI52" s="53"/>
      <c r="AJ52" s="53"/>
      <c r="AK52" s="53"/>
    </row>
    <row r="53" spans="1:37" x14ac:dyDescent="0.35"/>
    <row r="54" spans="1:37" x14ac:dyDescent="0.35">
      <c r="B54" s="1047"/>
      <c r="C54" s="1047"/>
      <c r="D54" s="180"/>
      <c r="E54" s="180"/>
      <c r="F54" s="180"/>
      <c r="G54" s="180"/>
    </row>
    <row r="55" spans="1:37" ht="18.75" thickBot="1" x14ac:dyDescent="0.4"/>
    <row r="56" spans="1:37" ht="14.45" customHeight="1" x14ac:dyDescent="0.35">
      <c r="B56" s="1077" t="s">
        <v>346</v>
      </c>
      <c r="C56" s="205" t="s">
        <v>334</v>
      </c>
    </row>
    <row r="57" spans="1:37" ht="54" x14ac:dyDescent="0.35">
      <c r="B57" s="1078"/>
      <c r="C57" s="206" t="s">
        <v>363</v>
      </c>
    </row>
    <row r="58" spans="1:37" x14ac:dyDescent="0.35">
      <c r="B58" s="1078"/>
      <c r="C58" s="207" t="s">
        <v>338</v>
      </c>
    </row>
    <row r="59" spans="1:37" ht="18.75" thickBot="1" x14ac:dyDescent="0.4">
      <c r="B59" s="551"/>
      <c r="C59" s="552" t="s">
        <v>344</v>
      </c>
    </row>
    <row r="60" spans="1:37" ht="18.75" thickBot="1" x14ac:dyDescent="0.4">
      <c r="B60" s="432" t="str">
        <f>B46</f>
        <v>Golfo Norte</v>
      </c>
      <c r="C60" s="580">
        <f>(C62+C63+C64+C65+C66)*1/(C67*730)*(1-C68)</f>
        <v>0.62417319175839947</v>
      </c>
    </row>
    <row r="61" spans="1:37" ht="18.75" thickBot="1" x14ac:dyDescent="0.4">
      <c r="C61" s="3"/>
    </row>
    <row r="62" spans="1:37" x14ac:dyDescent="0.35">
      <c r="A62" s="54"/>
      <c r="B62" s="241" t="s">
        <v>516</v>
      </c>
      <c r="C62" s="581">
        <f>(D7/SUM(AC30:AC33)/12)</f>
        <v>201.74866296146982</v>
      </c>
    </row>
    <row r="63" spans="1:37" x14ac:dyDescent="0.35">
      <c r="A63" s="54"/>
      <c r="B63" s="245" t="s">
        <v>517</v>
      </c>
      <c r="C63" s="582">
        <v>0</v>
      </c>
      <c r="D63" s="181"/>
    </row>
    <row r="64" spans="1:37" x14ac:dyDescent="0.35">
      <c r="A64" s="54"/>
      <c r="B64" s="245" t="s">
        <v>518</v>
      </c>
      <c r="C64" s="583">
        <f>(D8/SUM(AC30:AC34)/12)</f>
        <v>63.356590764288249</v>
      </c>
    </row>
    <row r="65" spans="1:5" x14ac:dyDescent="0.35">
      <c r="A65" s="54"/>
      <c r="B65" s="245" t="s">
        <v>519</v>
      </c>
      <c r="C65" s="582">
        <v>0</v>
      </c>
    </row>
    <row r="66" spans="1:5" x14ac:dyDescent="0.35">
      <c r="A66" s="54"/>
      <c r="B66" s="245" t="s">
        <v>520</v>
      </c>
      <c r="C66" s="582">
        <v>0</v>
      </c>
    </row>
    <row r="67" spans="1:5" x14ac:dyDescent="0.35">
      <c r="A67" s="54"/>
      <c r="B67" s="245" t="s">
        <v>411</v>
      </c>
      <c r="C67" s="583">
        <f>Q38/8760/AC30</f>
        <v>0.58182229966178278</v>
      </c>
    </row>
    <row r="68" spans="1:5" ht="18.75" thickBot="1" x14ac:dyDescent="0.4">
      <c r="A68" s="54"/>
      <c r="B68" s="247" t="s">
        <v>412</v>
      </c>
      <c r="C68" s="584">
        <v>0</v>
      </c>
      <c r="E68" s="190"/>
    </row>
    <row r="69" spans="1:5" x14ac:dyDescent="0.35"/>
    <row r="70" spans="1:5" ht="18.75" thickBot="1" x14ac:dyDescent="0.4"/>
    <row r="71" spans="1:5" ht="14.45" customHeight="1" x14ac:dyDescent="0.35">
      <c r="B71" s="1077" t="s">
        <v>346</v>
      </c>
      <c r="C71" s="205" t="s">
        <v>336</v>
      </c>
    </row>
    <row r="72" spans="1:5" ht="54" x14ac:dyDescent="0.35">
      <c r="B72" s="1078"/>
      <c r="C72" s="206" t="s">
        <v>337</v>
      </c>
    </row>
    <row r="73" spans="1:5" x14ac:dyDescent="0.35">
      <c r="B73" s="1078"/>
      <c r="C73" s="207" t="s">
        <v>338</v>
      </c>
    </row>
    <row r="74" spans="1:5" ht="18.75" thickBot="1" x14ac:dyDescent="0.4">
      <c r="B74" s="551"/>
      <c r="C74" s="552" t="s">
        <v>344</v>
      </c>
    </row>
    <row r="75" spans="1:5" ht="18.75" thickBot="1" x14ac:dyDescent="0.4">
      <c r="B75" s="432" t="str">
        <f>B60</f>
        <v>Golfo Norte</v>
      </c>
      <c r="C75" s="580">
        <f>(C77+C78+C79+C80+C81)*1/(C82*730)*(1-C83)</f>
        <v>0.50551081765738826</v>
      </c>
    </row>
    <row r="76" spans="1:5" ht="18.75" thickBot="1" x14ac:dyDescent="0.4">
      <c r="C76" s="3"/>
    </row>
    <row r="77" spans="1:5" x14ac:dyDescent="0.35">
      <c r="B77" s="241" t="s">
        <v>516</v>
      </c>
      <c r="C77" s="581">
        <f>(D7/SUM(AC30:AC33)/12)</f>
        <v>201.74866296146982</v>
      </c>
    </row>
    <row r="78" spans="1:5" x14ac:dyDescent="0.35">
      <c r="B78" s="245" t="s">
        <v>517</v>
      </c>
      <c r="C78" s="582">
        <v>0</v>
      </c>
    </row>
    <row r="79" spans="1:5" x14ac:dyDescent="0.35">
      <c r="B79" s="245" t="s">
        <v>518</v>
      </c>
      <c r="C79" s="583">
        <f>(D8/SUM(AC30:AC34)/12)</f>
        <v>63.356590764288249</v>
      </c>
    </row>
    <row r="80" spans="1:5" x14ac:dyDescent="0.35">
      <c r="B80" s="245" t="s">
        <v>519</v>
      </c>
      <c r="C80" s="582">
        <v>0</v>
      </c>
    </row>
    <row r="81" spans="2:5" x14ac:dyDescent="0.35">
      <c r="B81" s="245" t="s">
        <v>520</v>
      </c>
      <c r="C81" s="582">
        <v>0</v>
      </c>
    </row>
    <row r="82" spans="2:5" x14ac:dyDescent="0.35">
      <c r="B82" s="245" t="s">
        <v>417</v>
      </c>
      <c r="C82" s="582">
        <f>Q39/8760/AC31</f>
        <v>0.71839784457834988</v>
      </c>
    </row>
    <row r="83" spans="2:5" ht="18.75" thickBot="1" x14ac:dyDescent="0.4">
      <c r="B83" s="247" t="s">
        <v>416</v>
      </c>
      <c r="C83" s="584">
        <v>0</v>
      </c>
      <c r="E83" s="11"/>
    </row>
    <row r="84" spans="2:5" x14ac:dyDescent="0.35"/>
    <row r="85" spans="2:5" ht="18.75" thickBot="1" x14ac:dyDescent="0.4"/>
    <row r="86" spans="2:5" ht="14.45" customHeight="1" x14ac:dyDescent="0.35">
      <c r="B86" s="1077" t="s">
        <v>346</v>
      </c>
      <c r="C86" s="205" t="s">
        <v>339</v>
      </c>
    </row>
    <row r="87" spans="2:5" ht="54" x14ac:dyDescent="0.35">
      <c r="B87" s="1078"/>
      <c r="C87" s="206" t="s">
        <v>364</v>
      </c>
    </row>
    <row r="88" spans="2:5" x14ac:dyDescent="0.35">
      <c r="B88" s="1078"/>
      <c r="C88" s="207" t="s">
        <v>338</v>
      </c>
    </row>
    <row r="89" spans="2:5" ht="18.75" thickBot="1" x14ac:dyDescent="0.4">
      <c r="B89" s="551"/>
      <c r="C89" s="552" t="s">
        <v>344</v>
      </c>
    </row>
    <row r="90" spans="2:5" ht="18.75" thickBot="1" x14ac:dyDescent="0.4">
      <c r="B90" s="432" t="str">
        <f>B75</f>
        <v>Golfo Norte</v>
      </c>
      <c r="C90" s="585">
        <f>(C92+C93+C94+C95+C96)*1/(C97*730)*(1-C98)</f>
        <v>0.62655362585357111</v>
      </c>
    </row>
    <row r="91" spans="2:5" ht="18.75" thickBot="1" x14ac:dyDescent="0.4"/>
    <row r="92" spans="2:5" x14ac:dyDescent="0.35">
      <c r="B92" s="241" t="s">
        <v>516</v>
      </c>
      <c r="C92" s="581">
        <f>(D7/SUM(AC30:AC33)/12)</f>
        <v>201.74866296146982</v>
      </c>
    </row>
    <row r="93" spans="2:5" x14ac:dyDescent="0.35">
      <c r="B93" s="245" t="s">
        <v>517</v>
      </c>
      <c r="C93" s="582">
        <v>0</v>
      </c>
    </row>
    <row r="94" spans="2:5" x14ac:dyDescent="0.35">
      <c r="B94" s="245" t="s">
        <v>518</v>
      </c>
      <c r="C94" s="583">
        <f>(D8/SUM(AC30:AC34)/12)</f>
        <v>63.356590764288249</v>
      </c>
    </row>
    <row r="95" spans="2:5" x14ac:dyDescent="0.35">
      <c r="B95" s="245" t="s">
        <v>519</v>
      </c>
      <c r="C95" s="582">
        <v>0</v>
      </c>
    </row>
    <row r="96" spans="2:5" x14ac:dyDescent="0.35">
      <c r="B96" s="245" t="s">
        <v>520</v>
      </c>
      <c r="C96" s="582">
        <v>0</v>
      </c>
    </row>
    <row r="97" spans="2:6" x14ac:dyDescent="0.35">
      <c r="B97" s="245" t="s">
        <v>419</v>
      </c>
      <c r="C97" s="582">
        <f>Q40/8760/AC32</f>
        <v>0.579611811074219</v>
      </c>
    </row>
    <row r="98" spans="2:6" ht="18.75" thickBot="1" x14ac:dyDescent="0.4">
      <c r="B98" s="247" t="s">
        <v>420</v>
      </c>
      <c r="C98" s="584">
        <v>0</v>
      </c>
      <c r="E98" s="11"/>
    </row>
    <row r="99" spans="2:6" x14ac:dyDescent="0.35">
      <c r="F99" s="183"/>
    </row>
    <row r="100" spans="2:6" ht="18.75" thickBot="1" x14ac:dyDescent="0.4">
      <c r="F100" s="183"/>
    </row>
    <row r="101" spans="2:6" ht="14.45" customHeight="1" x14ac:dyDescent="0.35">
      <c r="B101" s="1077" t="s">
        <v>346</v>
      </c>
      <c r="C101" s="205" t="s">
        <v>341</v>
      </c>
    </row>
    <row r="102" spans="2:6" ht="54" x14ac:dyDescent="0.35">
      <c r="B102" s="1078"/>
      <c r="C102" s="206" t="s">
        <v>365</v>
      </c>
    </row>
    <row r="103" spans="2:6" x14ac:dyDescent="0.35">
      <c r="B103" s="1078"/>
      <c r="C103" s="207" t="s">
        <v>362</v>
      </c>
    </row>
    <row r="104" spans="2:6" ht="18.75" thickBot="1" x14ac:dyDescent="0.4">
      <c r="B104" s="551"/>
      <c r="C104" s="552" t="s">
        <v>345</v>
      </c>
    </row>
    <row r="105" spans="2:6" ht="18.75" thickBot="1" x14ac:dyDescent="0.4">
      <c r="B105" s="432" t="str">
        <f>B90</f>
        <v>Golfo Norte</v>
      </c>
      <c r="C105" s="585">
        <f>(C107+C108+C109+C110+C111)*C112</f>
        <v>210.82285274422094</v>
      </c>
    </row>
    <row r="106" spans="2:6" ht="18.75" thickBot="1" x14ac:dyDescent="0.4"/>
    <row r="107" spans="2:6" x14ac:dyDescent="0.35">
      <c r="B107" s="241" t="s">
        <v>516</v>
      </c>
      <c r="C107" s="581">
        <f>(D7/SUM(AC30:AC33)/12)</f>
        <v>201.74866296146982</v>
      </c>
    </row>
    <row r="108" spans="2:6" x14ac:dyDescent="0.35">
      <c r="B108" s="245" t="s">
        <v>517</v>
      </c>
      <c r="C108" s="582">
        <v>0</v>
      </c>
    </row>
    <row r="109" spans="2:6" x14ac:dyDescent="0.35">
      <c r="B109" s="245" t="s">
        <v>518</v>
      </c>
      <c r="C109" s="583">
        <f>(D8/SUM(AC30:AC34)/12)</f>
        <v>63.356590764288249</v>
      </c>
    </row>
    <row r="110" spans="2:6" x14ac:dyDescent="0.35">
      <c r="B110" s="245" t="s">
        <v>519</v>
      </c>
      <c r="C110" s="582">
        <v>0</v>
      </c>
    </row>
    <row r="111" spans="2:6" x14ac:dyDescent="0.35">
      <c r="B111" s="245" t="s">
        <v>520</v>
      </c>
      <c r="C111" s="582">
        <v>0</v>
      </c>
    </row>
    <row r="112" spans="2:6" ht="18.75" thickBot="1" x14ac:dyDescent="0.4">
      <c r="B112" s="586" t="s">
        <v>421</v>
      </c>
      <c r="C112" s="584">
        <f>12*AC33/Q49</f>
        <v>0.79524207755727716</v>
      </c>
    </row>
    <row r="113" spans="2:3" x14ac:dyDescent="0.35"/>
    <row r="114" spans="2:3" ht="18.75" thickBot="1" x14ac:dyDescent="0.4"/>
    <row r="115" spans="2:3" ht="14.45" customHeight="1" x14ac:dyDescent="0.35">
      <c r="B115" s="1077" t="s">
        <v>346</v>
      </c>
      <c r="C115" s="205" t="s">
        <v>342</v>
      </c>
    </row>
    <row r="116" spans="2:3" ht="54" x14ac:dyDescent="0.35">
      <c r="B116" s="1078"/>
      <c r="C116" s="206" t="s">
        <v>418</v>
      </c>
    </row>
    <row r="117" spans="2:3" x14ac:dyDescent="0.35">
      <c r="B117" s="1078"/>
      <c r="C117" s="207" t="s">
        <v>362</v>
      </c>
    </row>
    <row r="118" spans="2:3" ht="18.75" thickBot="1" x14ac:dyDescent="0.4">
      <c r="B118" s="551"/>
      <c r="C118" s="552" t="s">
        <v>345</v>
      </c>
    </row>
    <row r="119" spans="2:3" ht="18.75" thickBot="1" x14ac:dyDescent="0.4">
      <c r="B119" s="432" t="str">
        <f>B105</f>
        <v>Golfo Norte</v>
      </c>
      <c r="C119" s="545">
        <f>(C121+C122+C123)*C124</f>
        <v>44.546154349949504</v>
      </c>
    </row>
    <row r="120" spans="2:3" ht="18.75" thickBot="1" x14ac:dyDescent="0.4"/>
    <row r="121" spans="2:3" x14ac:dyDescent="0.35">
      <c r="B121" s="241" t="s">
        <v>518</v>
      </c>
      <c r="C121" s="581">
        <f>(D8/SUM(AC30:AC34)/12)</f>
        <v>63.356590764288249</v>
      </c>
    </row>
    <row r="122" spans="2:3" x14ac:dyDescent="0.35">
      <c r="B122" s="245" t="s">
        <v>519</v>
      </c>
      <c r="C122" s="582">
        <v>0</v>
      </c>
    </row>
    <row r="123" spans="2:3" x14ac:dyDescent="0.35">
      <c r="B123" s="245" t="s">
        <v>520</v>
      </c>
      <c r="C123" s="582">
        <v>0</v>
      </c>
    </row>
    <row r="124" spans="2:3" ht="18.75" thickBot="1" x14ac:dyDescent="0.4">
      <c r="B124" s="586" t="s">
        <v>422</v>
      </c>
      <c r="C124" s="584">
        <f>12*AC34/Q50</f>
        <v>0.70310213685074907</v>
      </c>
    </row>
    <row r="125" spans="2:3" x14ac:dyDescent="0.35"/>
    <row r="126" spans="2:3" x14ac:dyDescent="0.35"/>
    <row r="127" spans="2:3" x14ac:dyDescent="0.35"/>
    <row r="128" spans="2:3" x14ac:dyDescent="0.35"/>
  </sheetData>
  <customSheetViews>
    <customSheetView guid="{1EB9453C-0363-4D90-8555-9240052C0B12}" scale="40" showGridLines="0" topLeftCell="A4">
      <selection activeCell="V63" sqref="V63"/>
      <pageMargins left="0.7" right="0.7" top="0.75" bottom="0.75" header="0.3" footer="0.3"/>
    </customSheetView>
    <customSheetView guid="{9BE0F493-361D-434E-B2A3-57925E56343F}" scale="40" showGridLines="0" topLeftCell="A4">
      <selection activeCell="V63" sqref="V63"/>
      <pageMargins left="0.7" right="0.7" top="0.75" bottom="0.75" header="0.3" footer="0.3"/>
    </customSheetView>
  </customSheetViews>
  <mergeCells count="20">
    <mergeCell ref="B7:B9"/>
    <mergeCell ref="B13:B17"/>
    <mergeCell ref="B21:B26"/>
    <mergeCell ref="C21:C25"/>
    <mergeCell ref="B101:B103"/>
    <mergeCell ref="B115:B117"/>
    <mergeCell ref="R13:R16"/>
    <mergeCell ref="S13:S16"/>
    <mergeCell ref="T13:T16"/>
    <mergeCell ref="B54:C54"/>
    <mergeCell ref="B56:B58"/>
    <mergeCell ref="B71:B73"/>
    <mergeCell ref="B86:B88"/>
    <mergeCell ref="B30:B34"/>
    <mergeCell ref="C30:C33"/>
    <mergeCell ref="B38:B42"/>
    <mergeCell ref="C38:C41"/>
    <mergeCell ref="B46:B50"/>
    <mergeCell ref="C46:C49"/>
    <mergeCell ref="C13:C16"/>
  </mergeCells>
  <dataValidations count="1">
    <dataValidation type="list" allowBlank="1" showInputMessage="1" showErrorMessage="1" sqref="AD21" xr:uid="{00000000-0002-0000-1800-000000000000}">
      <formula1>$AE$21:$AE$22</formula1>
    </dataValidation>
  </dataValidations>
  <hyperlinks>
    <hyperlink ref="C2" location="Contenido!A1" display="regresar" xr:uid="{00000000-0004-0000-1800-000000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3"/>
  </sheetPr>
  <dimension ref="A1:AN128"/>
  <sheetViews>
    <sheetView showGridLines="0" zoomScale="70" zoomScaleNormal="70" workbookViewId="0">
      <pane ySplit="2" topLeftCell="A3" activePane="bottomLeft" state="frozen"/>
      <selection activeCell="G7" sqref="G7"/>
      <selection pane="bottomLeft" activeCell="G7" sqref="G7"/>
    </sheetView>
  </sheetViews>
  <sheetFormatPr baseColWidth="10" defaultColWidth="0" defaultRowHeight="18" zeroHeight="1" x14ac:dyDescent="0.35"/>
  <cols>
    <col min="1" max="1" width="11.5703125" style="9" customWidth="1"/>
    <col min="2" max="2" width="14.28515625" style="9" customWidth="1"/>
    <col min="3" max="3" width="20" style="9" customWidth="1"/>
    <col min="4" max="4" width="13.42578125" style="9" customWidth="1"/>
    <col min="5" max="12" width="13.28515625" style="9" bestFit="1" customWidth="1"/>
    <col min="13" max="13" width="15.7109375" style="9" bestFit="1" customWidth="1"/>
    <col min="14" max="14" width="13.28515625" style="9" bestFit="1" customWidth="1"/>
    <col min="15" max="15" width="15.28515625" style="9" bestFit="1" customWidth="1"/>
    <col min="16" max="16" width="14.42578125" style="9" bestFit="1" customWidth="1"/>
    <col min="17" max="17" width="15.28515625" style="9" bestFit="1" customWidth="1"/>
    <col min="18" max="18" width="10.7109375" style="9" bestFit="1" customWidth="1"/>
    <col min="19" max="19" width="11.140625" style="9" bestFit="1" customWidth="1"/>
    <col min="20" max="20" width="10.5703125" style="9" bestFit="1" customWidth="1"/>
    <col min="21" max="21" width="10.42578125" style="9" bestFit="1" customWidth="1"/>
    <col min="22" max="22" width="10.5703125" style="9" bestFit="1" customWidth="1"/>
    <col min="23" max="23" width="11.140625" style="9" bestFit="1" customWidth="1"/>
    <col min="24" max="24" width="10.85546875" style="9" bestFit="1" customWidth="1"/>
    <col min="25" max="25" width="10.7109375" style="9" bestFit="1" customWidth="1"/>
    <col min="26" max="26" width="10.85546875" style="9" bestFit="1" customWidth="1"/>
    <col min="27" max="27" width="10.5703125" style="9" bestFit="1" customWidth="1"/>
    <col min="28" max="28" width="10.7109375" style="9" bestFit="1" customWidth="1"/>
    <col min="29" max="29" width="13.42578125" style="9" bestFit="1" customWidth="1"/>
    <col min="30" max="32" width="11.5703125" style="9" customWidth="1"/>
    <col min="33" max="40" width="0" style="9" hidden="1" customWidth="1"/>
    <col min="41" max="16384" width="11.5703125" style="9" hidden="1"/>
  </cols>
  <sheetData>
    <row r="1" spans="1:40" ht="21.75" x14ac:dyDescent="0.35">
      <c r="A1" s="17" t="s">
        <v>615</v>
      </c>
      <c r="B1" s="73"/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24"/>
      <c r="V1" s="184"/>
      <c r="W1" s="185"/>
      <c r="X1" s="185"/>
      <c r="Y1" s="185"/>
      <c r="Z1" s="185"/>
      <c r="AA1" s="185"/>
      <c r="AB1" s="186"/>
      <c r="AC1" s="186"/>
      <c r="AD1" s="186"/>
      <c r="AE1" s="186"/>
      <c r="AF1" s="186"/>
      <c r="AG1" s="186"/>
      <c r="AH1" s="53"/>
      <c r="AI1" s="53"/>
      <c r="AJ1" s="53"/>
      <c r="AK1" s="53"/>
    </row>
    <row r="2" spans="1:40" x14ac:dyDescent="0.35">
      <c r="C2" s="737" t="s">
        <v>601</v>
      </c>
    </row>
    <row r="3" spans="1:40" x14ac:dyDescent="0.35"/>
    <row r="4" spans="1:40" s="50" customFormat="1" ht="21.75" collapsed="1" x14ac:dyDescent="0.25">
      <c r="A4" s="17" t="s">
        <v>609</v>
      </c>
      <c r="B4" s="73"/>
      <c r="C4" s="73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24"/>
      <c r="V4" s="184"/>
      <c r="W4" s="185"/>
      <c r="X4" s="185"/>
      <c r="Y4" s="185"/>
      <c r="Z4" s="185"/>
      <c r="AA4" s="185"/>
      <c r="AB4" s="186"/>
      <c r="AC4" s="186"/>
      <c r="AD4" s="186"/>
      <c r="AE4" s="186"/>
      <c r="AF4" s="53"/>
      <c r="AG4" s="53"/>
      <c r="AH4" s="53"/>
      <c r="AI4" s="53"/>
      <c r="AJ4" s="53"/>
      <c r="AK4" s="53"/>
      <c r="AL4" s="53"/>
      <c r="AM4" s="53"/>
      <c r="AN4" s="53"/>
    </row>
    <row r="5" spans="1:40" ht="18.75" thickBot="1" x14ac:dyDescent="0.4">
      <c r="A5" s="36"/>
      <c r="B5" s="162"/>
      <c r="C5" s="162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40" s="8" customFormat="1" ht="72.75" thickBot="1" x14ac:dyDescent="0.4">
      <c r="A6" s="160" t="s">
        <v>392</v>
      </c>
      <c r="B6" s="709"/>
      <c r="C6" s="709"/>
      <c r="D6" s="704" t="s">
        <v>484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</row>
    <row r="7" spans="1:40" x14ac:dyDescent="0.35">
      <c r="A7" s="36"/>
      <c r="B7" s="1085" t="s">
        <v>8</v>
      </c>
      <c r="C7" s="596" t="s">
        <v>180</v>
      </c>
      <c r="D7" s="593">
        <f>'2.6 IR'!M14</f>
        <v>3170652248.438509</v>
      </c>
      <c r="E7" s="36"/>
      <c r="F7" s="36"/>
      <c r="G7" s="36"/>
      <c r="H7" s="36"/>
      <c r="I7" s="36"/>
      <c r="J7" s="36"/>
      <c r="K7" s="36"/>
      <c r="L7" s="167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40" x14ac:dyDescent="0.35">
      <c r="A8" s="36"/>
      <c r="B8" s="1086"/>
      <c r="C8" s="597" t="s">
        <v>179</v>
      </c>
      <c r="D8" s="594">
        <f>'2.6 IR'!N14</f>
        <v>3176873360.4109931</v>
      </c>
      <c r="E8" s="36"/>
      <c r="F8" s="36"/>
      <c r="G8" s="36"/>
      <c r="H8" s="36"/>
      <c r="I8" s="36"/>
      <c r="J8" s="36"/>
      <c r="K8" s="36"/>
      <c r="L8" s="167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</row>
    <row r="9" spans="1:40" ht="18.75" thickBot="1" x14ac:dyDescent="0.4">
      <c r="A9" s="36"/>
      <c r="B9" s="1087"/>
      <c r="C9" s="598" t="s">
        <v>354</v>
      </c>
      <c r="D9" s="595">
        <f>SUM(D7:D8)</f>
        <v>6347525608.8495026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</row>
    <row r="10" spans="1:40" x14ac:dyDescent="0.35">
      <c r="A10" s="36"/>
      <c r="B10" s="162"/>
      <c r="C10" s="162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40" ht="18.75" thickBot="1" x14ac:dyDescent="0.4">
      <c r="A11" s="36"/>
      <c r="B11" s="162"/>
      <c r="C11" s="162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40" s="8" customFormat="1" ht="18.75" thickBot="1" x14ac:dyDescent="0.4">
      <c r="A12" s="160" t="s">
        <v>397</v>
      </c>
      <c r="B12" s="709"/>
      <c r="C12" s="709"/>
      <c r="D12" s="160"/>
      <c r="E12" s="717" t="s">
        <v>398</v>
      </c>
      <c r="F12" s="718" t="s">
        <v>399</v>
      </c>
      <c r="G12" s="718" t="s">
        <v>400</v>
      </c>
      <c r="H12" s="718" t="s">
        <v>401</v>
      </c>
      <c r="I12" s="718" t="s">
        <v>402</v>
      </c>
      <c r="J12" s="718" t="s">
        <v>403</v>
      </c>
      <c r="K12" s="718" t="s">
        <v>404</v>
      </c>
      <c r="L12" s="718" t="s">
        <v>405</v>
      </c>
      <c r="M12" s="718" t="s">
        <v>406</v>
      </c>
      <c r="N12" s="718" t="s">
        <v>407</v>
      </c>
      <c r="O12" s="718" t="s">
        <v>408</v>
      </c>
      <c r="P12" s="718" t="s">
        <v>409</v>
      </c>
      <c r="Q12" s="719" t="s">
        <v>117</v>
      </c>
      <c r="R12" s="160"/>
      <c r="S12" s="168"/>
      <c r="T12" s="169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</row>
    <row r="13" spans="1:40" x14ac:dyDescent="0.35">
      <c r="A13" s="36"/>
      <c r="B13" s="1085" t="str">
        <f>B7</f>
        <v>Jalisco</v>
      </c>
      <c r="C13" s="1083" t="s">
        <v>180</v>
      </c>
      <c r="D13" s="505" t="s">
        <v>334</v>
      </c>
      <c r="E13" s="559">
        <f>$Q$13</f>
        <v>1840247.9166666663</v>
      </c>
      <c r="F13" s="513">
        <f t="shared" ref="F13:P13" si="0">$Q$13</f>
        <v>1840247.9166666663</v>
      </c>
      <c r="G13" s="513">
        <f t="shared" si="0"/>
        <v>1840247.9166666663</v>
      </c>
      <c r="H13" s="513">
        <f t="shared" si="0"/>
        <v>1840247.9166666663</v>
      </c>
      <c r="I13" s="513">
        <f t="shared" si="0"/>
        <v>1840247.9166666663</v>
      </c>
      <c r="J13" s="513">
        <f t="shared" si="0"/>
        <v>1840247.9166666663</v>
      </c>
      <c r="K13" s="513">
        <f t="shared" si="0"/>
        <v>1840247.9166666663</v>
      </c>
      <c r="L13" s="513">
        <f t="shared" si="0"/>
        <v>1840247.9166666663</v>
      </c>
      <c r="M13" s="513">
        <f t="shared" si="0"/>
        <v>1840247.9166666663</v>
      </c>
      <c r="N13" s="513">
        <f t="shared" si="0"/>
        <v>1840247.9166666663</v>
      </c>
      <c r="O13" s="513">
        <f t="shared" si="0"/>
        <v>1840247.9166666663</v>
      </c>
      <c r="P13" s="513">
        <f t="shared" si="0"/>
        <v>1840247.9166666663</v>
      </c>
      <c r="Q13" s="514">
        <v>1840247.9166666663</v>
      </c>
      <c r="R13" s="1082"/>
      <c r="S13" s="1082"/>
      <c r="T13" s="1082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40" x14ac:dyDescent="0.35">
      <c r="A14" s="36"/>
      <c r="B14" s="1086"/>
      <c r="C14" s="1084"/>
      <c r="D14" s="506" t="s">
        <v>336</v>
      </c>
      <c r="E14" s="195">
        <f>$Q$14</f>
        <v>524163.25000000006</v>
      </c>
      <c r="F14" s="170">
        <f t="shared" ref="F14:P14" si="1">$Q$14</f>
        <v>524163.25000000006</v>
      </c>
      <c r="G14" s="170">
        <f t="shared" si="1"/>
        <v>524163.25000000006</v>
      </c>
      <c r="H14" s="170">
        <f t="shared" si="1"/>
        <v>524163.25000000006</v>
      </c>
      <c r="I14" s="170">
        <f t="shared" si="1"/>
        <v>524163.25000000006</v>
      </c>
      <c r="J14" s="170">
        <f t="shared" si="1"/>
        <v>524163.25000000006</v>
      </c>
      <c r="K14" s="170">
        <f t="shared" si="1"/>
        <v>524163.25000000006</v>
      </c>
      <c r="L14" s="170">
        <f t="shared" si="1"/>
        <v>524163.25000000006</v>
      </c>
      <c r="M14" s="170">
        <f t="shared" si="1"/>
        <v>524163.25000000006</v>
      </c>
      <c r="N14" s="170">
        <f t="shared" si="1"/>
        <v>524163.25000000006</v>
      </c>
      <c r="O14" s="170">
        <f t="shared" si="1"/>
        <v>524163.25000000006</v>
      </c>
      <c r="P14" s="170">
        <f t="shared" si="1"/>
        <v>524163.25000000006</v>
      </c>
      <c r="Q14" s="516">
        <v>524163.25000000006</v>
      </c>
      <c r="R14" s="1082"/>
      <c r="S14" s="1082"/>
      <c r="T14" s="1082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40" x14ac:dyDescent="0.35">
      <c r="A15" s="36"/>
      <c r="B15" s="1086"/>
      <c r="C15" s="1084"/>
      <c r="D15" s="506" t="s">
        <v>339</v>
      </c>
      <c r="E15" s="195">
        <f>$Q$15</f>
        <v>331575</v>
      </c>
      <c r="F15" s="170">
        <f t="shared" ref="F15:P15" si="2">$Q$15</f>
        <v>331575</v>
      </c>
      <c r="G15" s="170">
        <f t="shared" si="2"/>
        <v>331575</v>
      </c>
      <c r="H15" s="170">
        <f t="shared" si="2"/>
        <v>331575</v>
      </c>
      <c r="I15" s="170">
        <f t="shared" si="2"/>
        <v>331575</v>
      </c>
      <c r="J15" s="170">
        <f t="shared" si="2"/>
        <v>331575</v>
      </c>
      <c r="K15" s="170">
        <f t="shared" si="2"/>
        <v>331575</v>
      </c>
      <c r="L15" s="170">
        <f t="shared" si="2"/>
        <v>331575</v>
      </c>
      <c r="M15" s="170">
        <f t="shared" si="2"/>
        <v>331575</v>
      </c>
      <c r="N15" s="170">
        <f t="shared" si="2"/>
        <v>331575</v>
      </c>
      <c r="O15" s="170">
        <f t="shared" si="2"/>
        <v>331575</v>
      </c>
      <c r="P15" s="170">
        <f t="shared" si="2"/>
        <v>331575</v>
      </c>
      <c r="Q15" s="516">
        <v>331575</v>
      </c>
      <c r="R15" s="1082"/>
      <c r="S15" s="1082"/>
      <c r="T15" s="108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40" x14ac:dyDescent="0.35">
      <c r="A16" s="36"/>
      <c r="B16" s="1086"/>
      <c r="C16" s="1084"/>
      <c r="D16" s="506" t="s">
        <v>341</v>
      </c>
      <c r="E16" s="195">
        <f>$Q$16</f>
        <v>8830</v>
      </c>
      <c r="F16" s="170">
        <f t="shared" ref="F16:O16" si="3">$Q$16</f>
        <v>8830</v>
      </c>
      <c r="G16" s="170">
        <f t="shared" si="3"/>
        <v>8830</v>
      </c>
      <c r="H16" s="170">
        <f t="shared" si="3"/>
        <v>8830</v>
      </c>
      <c r="I16" s="170">
        <f t="shared" si="3"/>
        <v>8830</v>
      </c>
      <c r="J16" s="170">
        <f t="shared" si="3"/>
        <v>8830</v>
      </c>
      <c r="K16" s="170">
        <f t="shared" si="3"/>
        <v>8830</v>
      </c>
      <c r="L16" s="170">
        <f t="shared" si="3"/>
        <v>8830</v>
      </c>
      <c r="M16" s="170">
        <f t="shared" si="3"/>
        <v>8830</v>
      </c>
      <c r="N16" s="170">
        <f t="shared" si="3"/>
        <v>8830</v>
      </c>
      <c r="O16" s="170">
        <f t="shared" si="3"/>
        <v>8830</v>
      </c>
      <c r="P16" s="170">
        <f>$Q$16</f>
        <v>8830</v>
      </c>
      <c r="Q16" s="516">
        <v>8830</v>
      </c>
      <c r="R16" s="1082"/>
      <c r="S16" s="1082"/>
      <c r="T16" s="108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1:37" ht="18.75" thickBot="1" x14ac:dyDescent="0.4">
      <c r="A17" s="36"/>
      <c r="B17" s="1087"/>
      <c r="C17" s="553" t="s">
        <v>179</v>
      </c>
      <c r="D17" s="507" t="s">
        <v>342</v>
      </c>
      <c r="E17" s="560">
        <f>$Q$17</f>
        <v>24039</v>
      </c>
      <c r="F17" s="518">
        <f t="shared" ref="F17:P17" si="4">$Q$17</f>
        <v>24039</v>
      </c>
      <c r="G17" s="518">
        <f t="shared" si="4"/>
        <v>24039</v>
      </c>
      <c r="H17" s="518">
        <f t="shared" si="4"/>
        <v>24039</v>
      </c>
      <c r="I17" s="518">
        <f t="shared" si="4"/>
        <v>24039</v>
      </c>
      <c r="J17" s="518">
        <f t="shared" si="4"/>
        <v>24039</v>
      </c>
      <c r="K17" s="518">
        <f t="shared" si="4"/>
        <v>24039</v>
      </c>
      <c r="L17" s="518">
        <f t="shared" si="4"/>
        <v>24039</v>
      </c>
      <c r="M17" s="518">
        <f t="shared" si="4"/>
        <v>24039</v>
      </c>
      <c r="N17" s="518">
        <f t="shared" si="4"/>
        <v>24039</v>
      </c>
      <c r="O17" s="518">
        <f t="shared" si="4"/>
        <v>24039</v>
      </c>
      <c r="P17" s="518">
        <f t="shared" si="4"/>
        <v>24039</v>
      </c>
      <c r="Q17" s="519">
        <v>24039</v>
      </c>
      <c r="R17" s="171"/>
      <c r="S17" s="172"/>
      <c r="T17" s="167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1:37" x14ac:dyDescent="0.35">
      <c r="A18" s="36"/>
      <c r="B18" s="162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148"/>
      <c r="AE18" s="148"/>
      <c r="AF18" s="36"/>
      <c r="AG18" s="36"/>
      <c r="AH18" s="36"/>
      <c r="AI18" s="36"/>
      <c r="AJ18" s="36"/>
      <c r="AK18" s="36"/>
    </row>
    <row r="19" spans="1:37" ht="18.75" thickBot="1" x14ac:dyDescent="0.4">
      <c r="A19" s="36"/>
      <c r="B19" s="162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48"/>
      <c r="AE19" s="148"/>
      <c r="AF19" s="36"/>
      <c r="AG19" s="36"/>
      <c r="AH19" s="36"/>
      <c r="AI19" s="36"/>
      <c r="AJ19" s="36"/>
      <c r="AK19" s="36"/>
    </row>
    <row r="20" spans="1:37" s="8" customFormat="1" ht="18.75" thickBot="1" x14ac:dyDescent="0.4">
      <c r="A20" s="160" t="s">
        <v>423</v>
      </c>
      <c r="B20" s="160"/>
      <c r="C20" s="709"/>
      <c r="D20" s="160"/>
      <c r="E20" s="713">
        <v>0</v>
      </c>
      <c r="F20" s="714">
        <v>1</v>
      </c>
      <c r="G20" s="714">
        <v>2</v>
      </c>
      <c r="H20" s="714">
        <v>3</v>
      </c>
      <c r="I20" s="714">
        <v>4</v>
      </c>
      <c r="J20" s="714">
        <v>5</v>
      </c>
      <c r="K20" s="714">
        <v>6</v>
      </c>
      <c r="L20" s="714">
        <v>7</v>
      </c>
      <c r="M20" s="714">
        <v>8</v>
      </c>
      <c r="N20" s="714">
        <v>9</v>
      </c>
      <c r="O20" s="714">
        <v>10</v>
      </c>
      <c r="P20" s="714">
        <v>11</v>
      </c>
      <c r="Q20" s="714">
        <v>12</v>
      </c>
      <c r="R20" s="714">
        <v>13</v>
      </c>
      <c r="S20" s="714">
        <v>14</v>
      </c>
      <c r="T20" s="714">
        <v>15</v>
      </c>
      <c r="U20" s="714">
        <v>16</v>
      </c>
      <c r="V20" s="714">
        <v>17</v>
      </c>
      <c r="W20" s="714">
        <v>18</v>
      </c>
      <c r="X20" s="714">
        <v>19</v>
      </c>
      <c r="Y20" s="714">
        <v>20</v>
      </c>
      <c r="Z20" s="714">
        <v>21</v>
      </c>
      <c r="AA20" s="714">
        <v>22</v>
      </c>
      <c r="AB20" s="715">
        <v>23</v>
      </c>
      <c r="AC20" s="160"/>
      <c r="AD20" s="976" t="s">
        <v>413</v>
      </c>
      <c r="AE20" s="976"/>
      <c r="AF20" s="160"/>
      <c r="AG20" s="160"/>
      <c r="AH20" s="160"/>
      <c r="AI20" s="160"/>
      <c r="AJ20" s="160"/>
      <c r="AK20" s="160"/>
    </row>
    <row r="21" spans="1:37" x14ac:dyDescent="0.35">
      <c r="A21" s="36"/>
      <c r="B21" s="1085" t="str">
        <f>B7</f>
        <v>Jalisco</v>
      </c>
      <c r="C21" s="1083" t="s">
        <v>180</v>
      </c>
      <c r="D21" s="505" t="s">
        <v>334</v>
      </c>
      <c r="E21" s="606">
        <v>3.1195108016674012E-2</v>
      </c>
      <c r="F21" s="521">
        <v>2.9037861865163283E-2</v>
      </c>
      <c r="G21" s="521">
        <v>2.8588104970527235E-2</v>
      </c>
      <c r="H21" s="521">
        <v>2.8136467047953917E-2</v>
      </c>
      <c r="I21" s="521">
        <v>2.8659739351333952E-2</v>
      </c>
      <c r="J21" s="521">
        <v>3.1946806294357255E-2</v>
      </c>
      <c r="K21" s="521">
        <v>3.6395480216822193E-2</v>
      </c>
      <c r="L21" s="521">
        <v>3.7133609691256855E-2</v>
      </c>
      <c r="M21" s="521">
        <v>3.6873159567300279E-2</v>
      </c>
      <c r="N21" s="521">
        <v>3.6814241194132361E-2</v>
      </c>
      <c r="O21" s="521">
        <v>3.717115173735832E-2</v>
      </c>
      <c r="P21" s="521">
        <v>3.7979402422323165E-2</v>
      </c>
      <c r="Q21" s="521">
        <v>4.0319422131118839E-2</v>
      </c>
      <c r="R21" s="521">
        <v>4.0902282829192699E-2</v>
      </c>
      <c r="S21" s="521">
        <v>3.9842995924759532E-2</v>
      </c>
      <c r="T21" s="521">
        <v>3.9679775987270766E-2</v>
      </c>
      <c r="U21" s="521">
        <v>4.2547415974373677E-2</v>
      </c>
      <c r="V21" s="521">
        <v>4.6337769820219733E-2</v>
      </c>
      <c r="W21" s="521">
        <v>5.2574578014639328E-2</v>
      </c>
      <c r="X21" s="521">
        <v>6.8889882535675448E-2</v>
      </c>
      <c r="Y21" s="521">
        <v>7.4427149125280492E-2</v>
      </c>
      <c r="Z21" s="521">
        <v>6.5323764003638901E-2</v>
      </c>
      <c r="AA21" s="521">
        <v>5.0609395885327514E-2</v>
      </c>
      <c r="AB21" s="522">
        <v>3.8614435393300249E-2</v>
      </c>
      <c r="AC21" s="36"/>
      <c r="AD21" s="983" t="s">
        <v>415</v>
      </c>
      <c r="AE21" s="148" t="s">
        <v>414</v>
      </c>
      <c r="AF21" s="114"/>
      <c r="AG21" s="174"/>
      <c r="AH21" s="36"/>
      <c r="AI21" s="36"/>
      <c r="AJ21" s="36"/>
      <c r="AK21" s="36"/>
    </row>
    <row r="22" spans="1:37" x14ac:dyDescent="0.35">
      <c r="A22" s="36"/>
      <c r="B22" s="1086"/>
      <c r="C22" s="1084"/>
      <c r="D22" s="506" t="s">
        <v>336</v>
      </c>
      <c r="E22" s="192">
        <v>3.7971273922708618E-2</v>
      </c>
      <c r="F22" s="173">
        <v>3.5314142778483486E-2</v>
      </c>
      <c r="G22" s="173">
        <v>3.295820658181467E-2</v>
      </c>
      <c r="H22" s="173">
        <v>3.1821308422035732E-2</v>
      </c>
      <c r="I22" s="173">
        <v>3.0952111222895165E-2</v>
      </c>
      <c r="J22" s="173">
        <v>3.0814569049362986E-2</v>
      </c>
      <c r="K22" s="173">
        <v>3.2344169169580293E-2</v>
      </c>
      <c r="L22" s="173">
        <v>3.1751949842039225E-2</v>
      </c>
      <c r="M22" s="173">
        <v>3.2993134269839852E-2</v>
      </c>
      <c r="N22" s="173">
        <v>3.5413401157590604E-2</v>
      </c>
      <c r="O22" s="173">
        <v>3.7725538494176314E-2</v>
      </c>
      <c r="P22" s="173">
        <v>3.9298387619306062E-2</v>
      </c>
      <c r="Q22" s="173">
        <v>4.1335148296403397E-2</v>
      </c>
      <c r="R22" s="173">
        <v>4.2119526549518664E-2</v>
      </c>
      <c r="S22" s="173">
        <v>4.28544974839851E-2</v>
      </c>
      <c r="T22" s="173">
        <v>4.4007490889967395E-2</v>
      </c>
      <c r="U22" s="173">
        <v>4.4719007373332779E-2</v>
      </c>
      <c r="V22" s="173">
        <v>4.5349871862347346E-2</v>
      </c>
      <c r="W22" s="173">
        <v>4.7010730861001222E-2</v>
      </c>
      <c r="X22" s="173">
        <v>5.4347881020169256E-2</v>
      </c>
      <c r="Y22" s="173">
        <v>6.3781614659868716E-2</v>
      </c>
      <c r="Z22" s="173">
        <v>6.3462163873497457E-2</v>
      </c>
      <c r="AA22" s="173">
        <v>5.6077668039999952E-2</v>
      </c>
      <c r="AB22" s="524">
        <v>4.5576206560075889E-2</v>
      </c>
      <c r="AC22" s="36"/>
      <c r="AD22" s="976"/>
      <c r="AE22" s="148" t="s">
        <v>415</v>
      </c>
      <c r="AF22" s="36"/>
      <c r="AG22" s="36"/>
      <c r="AH22" s="36"/>
      <c r="AI22" s="36"/>
      <c r="AJ22" s="36"/>
      <c r="AK22" s="36"/>
    </row>
    <row r="23" spans="1:37" x14ac:dyDescent="0.35">
      <c r="A23" s="36"/>
      <c r="B23" s="1086"/>
      <c r="C23" s="1084"/>
      <c r="D23" s="506" t="s">
        <v>339</v>
      </c>
      <c r="E23" s="192">
        <v>2.2597572133457904E-2</v>
      </c>
      <c r="F23" s="173">
        <v>2.1969017909205892E-2</v>
      </c>
      <c r="G23" s="173">
        <v>2.1432566632621101E-2</v>
      </c>
      <c r="H23" s="173">
        <v>2.0993602122168074E-2</v>
      </c>
      <c r="I23" s="173">
        <v>2.1471177826151495E-2</v>
      </c>
      <c r="J23" s="173">
        <v>2.3244707952208583E-2</v>
      </c>
      <c r="K23" s="173">
        <v>2.648886844899144E-2</v>
      </c>
      <c r="L23" s="173">
        <v>3.489622849276109E-2</v>
      </c>
      <c r="M23" s="173">
        <v>4.4257471293036248E-2</v>
      </c>
      <c r="N23" s="173">
        <v>5.3109071236717452E-2</v>
      </c>
      <c r="O23" s="173">
        <v>5.8034834505172425E-2</v>
      </c>
      <c r="P23" s="173">
        <v>5.8877412861929303E-2</v>
      </c>
      <c r="Q23" s="173">
        <v>6.0660089083693407E-2</v>
      </c>
      <c r="R23" s="173">
        <v>5.7125025285305296E-2</v>
      </c>
      <c r="S23" s="173">
        <v>5.4493906910887721E-2</v>
      </c>
      <c r="T23" s="173">
        <v>5.5000444200548088E-2</v>
      </c>
      <c r="U23" s="173">
        <v>5.7726052721194847E-2</v>
      </c>
      <c r="V23" s="173">
        <v>5.7284054672494471E-2</v>
      </c>
      <c r="W23" s="173">
        <v>5.7252450377912927E-2</v>
      </c>
      <c r="X23" s="173">
        <v>5.5891417010817443E-2</v>
      </c>
      <c r="Y23" s="173">
        <v>4.5875336645718703E-2</v>
      </c>
      <c r="Z23" s="173">
        <v>3.6200221504100537E-2</v>
      </c>
      <c r="AA23" s="173">
        <v>2.9725943989934705E-2</v>
      </c>
      <c r="AB23" s="524">
        <v>2.5392526182970911E-2</v>
      </c>
      <c r="AC23" s="36"/>
      <c r="AD23" s="148"/>
      <c r="AE23" s="148"/>
      <c r="AF23" s="36"/>
      <c r="AG23" s="36"/>
      <c r="AH23" s="36"/>
      <c r="AI23" s="36"/>
      <c r="AJ23" s="36"/>
      <c r="AK23" s="36"/>
    </row>
    <row r="24" spans="1:37" x14ac:dyDescent="0.35">
      <c r="A24" s="36"/>
      <c r="B24" s="1086"/>
      <c r="C24" s="1084"/>
      <c r="D24" s="506" t="s">
        <v>341</v>
      </c>
      <c r="E24" s="192">
        <v>2.5334192800351062E-2</v>
      </c>
      <c r="F24" s="173">
        <v>2.3598458446559865E-2</v>
      </c>
      <c r="G24" s="173">
        <v>2.2047237729115484E-2</v>
      </c>
      <c r="H24" s="173">
        <v>2.0794351445636849E-2</v>
      </c>
      <c r="I24" s="173">
        <v>1.9603196310492947E-2</v>
      </c>
      <c r="J24" s="173">
        <v>2.0153939797363359E-2</v>
      </c>
      <c r="K24" s="173">
        <v>2.5952394617032592E-2</v>
      </c>
      <c r="L24" s="173">
        <v>3.353750029274729E-2</v>
      </c>
      <c r="M24" s="173">
        <v>5.0525791560413348E-2</v>
      </c>
      <c r="N24" s="173">
        <v>5.8390344567247447E-2</v>
      </c>
      <c r="O24" s="173">
        <v>6.2361677639211251E-2</v>
      </c>
      <c r="P24" s="173">
        <v>6.0949887016867127E-2</v>
      </c>
      <c r="Q24" s="173">
        <v>5.9062559357324879E-2</v>
      </c>
      <c r="R24" s="173">
        <v>5.4146671603165088E-2</v>
      </c>
      <c r="S24" s="173">
        <v>5.2846517464492843E-2</v>
      </c>
      <c r="T24" s="173">
        <v>5.5190749318862545E-2</v>
      </c>
      <c r="U24" s="173">
        <v>6.1319864672898426E-2</v>
      </c>
      <c r="V24" s="173">
        <v>5.7454515402859736E-2</v>
      </c>
      <c r="W24" s="173">
        <v>5.1234933006143485E-2</v>
      </c>
      <c r="X24" s="173">
        <v>5.0120481800944479E-2</v>
      </c>
      <c r="Y24" s="173">
        <v>4.2403958455329599E-2</v>
      </c>
      <c r="Z24" s="173">
        <v>3.5706663446676876E-2</v>
      </c>
      <c r="AA24" s="173">
        <v>3.0106994611363066E-2</v>
      </c>
      <c r="AB24" s="524">
        <v>2.7157118636900408E-2</v>
      </c>
      <c r="AC24" s="36"/>
      <c r="AD24" s="36"/>
      <c r="AE24" s="36"/>
      <c r="AF24" s="36"/>
      <c r="AG24" s="36"/>
      <c r="AH24" s="36"/>
      <c r="AI24" s="36"/>
      <c r="AJ24" s="36"/>
      <c r="AK24" s="36"/>
    </row>
    <row r="25" spans="1:37" x14ac:dyDescent="0.35">
      <c r="A25" s="36"/>
      <c r="B25" s="1086"/>
      <c r="C25" s="1084"/>
      <c r="D25" s="506" t="s">
        <v>396</v>
      </c>
      <c r="E25" s="192">
        <v>3.1195108016674012E-2</v>
      </c>
      <c r="F25" s="173">
        <v>2.9037861865163283E-2</v>
      </c>
      <c r="G25" s="173">
        <v>2.8588104970527235E-2</v>
      </c>
      <c r="H25" s="173">
        <v>2.8136467047953917E-2</v>
      </c>
      <c r="I25" s="173">
        <v>2.8659739351333952E-2</v>
      </c>
      <c r="J25" s="173">
        <v>3.1946806294357255E-2</v>
      </c>
      <c r="K25" s="173">
        <v>3.6395480216822193E-2</v>
      </c>
      <c r="L25" s="173">
        <v>3.7133609691256855E-2</v>
      </c>
      <c r="M25" s="173">
        <v>3.6873159567300279E-2</v>
      </c>
      <c r="N25" s="173">
        <v>3.6814241194132361E-2</v>
      </c>
      <c r="O25" s="173">
        <v>3.717115173735832E-2</v>
      </c>
      <c r="P25" s="173">
        <v>3.7979402422323165E-2</v>
      </c>
      <c r="Q25" s="173">
        <v>4.0319422131118839E-2</v>
      </c>
      <c r="R25" s="173">
        <v>4.0902282829192699E-2</v>
      </c>
      <c r="S25" s="173">
        <v>3.9842995924759532E-2</v>
      </c>
      <c r="T25" s="173">
        <v>3.9679775987270766E-2</v>
      </c>
      <c r="U25" s="173">
        <v>4.2547415974373677E-2</v>
      </c>
      <c r="V25" s="173">
        <v>4.6337769820219733E-2</v>
      </c>
      <c r="W25" s="173">
        <v>5.2574578014639328E-2</v>
      </c>
      <c r="X25" s="173">
        <v>6.8889882535675448E-2</v>
      </c>
      <c r="Y25" s="173">
        <v>7.4427149125280492E-2</v>
      </c>
      <c r="Z25" s="173">
        <v>6.5323764003638901E-2</v>
      </c>
      <c r="AA25" s="173">
        <v>5.0609395885327514E-2</v>
      </c>
      <c r="AB25" s="524">
        <v>3.8614435393300249E-2</v>
      </c>
      <c r="AC25" s="36"/>
      <c r="AD25" s="36"/>
      <c r="AE25" s="36"/>
      <c r="AF25" s="36"/>
      <c r="AG25" s="36"/>
      <c r="AH25" s="36"/>
      <c r="AI25" s="36"/>
      <c r="AJ25" s="36"/>
      <c r="AK25" s="36"/>
    </row>
    <row r="26" spans="1:37" ht="18.75" thickBot="1" x14ac:dyDescent="0.4">
      <c r="A26" s="36"/>
      <c r="B26" s="1087"/>
      <c r="C26" s="553" t="s">
        <v>179</v>
      </c>
      <c r="D26" s="507" t="s">
        <v>342</v>
      </c>
      <c r="E26" s="607">
        <v>3.1497931556888834E-2</v>
      </c>
      <c r="F26" s="526">
        <v>3.0705077994387136E-2</v>
      </c>
      <c r="G26" s="526">
        <v>3.0071734680600117E-2</v>
      </c>
      <c r="H26" s="526">
        <v>2.9978029707055969E-2</v>
      </c>
      <c r="I26" s="526">
        <v>3.0386691695383449E-2</v>
      </c>
      <c r="J26" s="526">
        <v>3.0590408260458831E-2</v>
      </c>
      <c r="K26" s="526">
        <v>3.2974692974915856E-2</v>
      </c>
      <c r="L26" s="526">
        <v>3.9472073077023058E-2</v>
      </c>
      <c r="M26" s="526">
        <v>4.6523450753183287E-2</v>
      </c>
      <c r="N26" s="526">
        <v>5.1322034042888029E-2</v>
      </c>
      <c r="O26" s="526">
        <v>5.4234640211806386E-2</v>
      </c>
      <c r="P26" s="526">
        <v>5.6404767531054278E-2</v>
      </c>
      <c r="Q26" s="526">
        <v>5.655259991383798E-2</v>
      </c>
      <c r="R26" s="526">
        <v>5.4157860165608446E-2</v>
      </c>
      <c r="S26" s="526">
        <v>5.2579000696108998E-2</v>
      </c>
      <c r="T26" s="526">
        <v>5.2257165752848604E-2</v>
      </c>
      <c r="U26" s="526">
        <v>5.1400070752117687E-2</v>
      </c>
      <c r="V26" s="526">
        <v>4.6234325248600328E-2</v>
      </c>
      <c r="W26" s="526">
        <v>4.1663052701845033E-2</v>
      </c>
      <c r="X26" s="526">
        <v>4.086635566608058E-2</v>
      </c>
      <c r="Y26" s="526">
        <v>3.9475566839944909E-2</v>
      </c>
      <c r="Z26" s="526">
        <v>3.6436448036070886E-2</v>
      </c>
      <c r="AA26" s="526">
        <v>3.4396222008816445E-2</v>
      </c>
      <c r="AB26" s="527">
        <v>2.9819799732474932E-2</v>
      </c>
      <c r="AC26" s="36"/>
      <c r="AD26" s="36"/>
      <c r="AE26" s="36"/>
      <c r="AF26" s="36"/>
      <c r="AG26" s="36"/>
      <c r="AH26" s="36"/>
      <c r="AI26" s="36"/>
      <c r="AJ26" s="36"/>
      <c r="AK26" s="36"/>
    </row>
    <row r="27" spans="1:37" x14ac:dyDescent="0.3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1:37" ht="18.75" thickBot="1" x14ac:dyDescent="0.4">
      <c r="A28" s="36"/>
      <c r="B28" s="162"/>
      <c r="C28" s="162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1:37" s="8" customFormat="1" ht="18.75" thickBot="1" x14ac:dyDescent="0.4">
      <c r="A29" s="160" t="s">
        <v>424</v>
      </c>
      <c r="B29" s="709"/>
      <c r="C29" s="709"/>
      <c r="D29" s="160"/>
      <c r="E29" s="713">
        <v>0</v>
      </c>
      <c r="F29" s="714">
        <v>1</v>
      </c>
      <c r="G29" s="714">
        <v>2</v>
      </c>
      <c r="H29" s="714">
        <v>3</v>
      </c>
      <c r="I29" s="714">
        <v>4</v>
      </c>
      <c r="J29" s="714">
        <v>5</v>
      </c>
      <c r="K29" s="714">
        <v>6</v>
      </c>
      <c r="L29" s="714">
        <v>7</v>
      </c>
      <c r="M29" s="714">
        <v>8</v>
      </c>
      <c r="N29" s="714">
        <v>9</v>
      </c>
      <c r="O29" s="714">
        <v>10</v>
      </c>
      <c r="P29" s="714">
        <v>11</v>
      </c>
      <c r="Q29" s="714">
        <v>12</v>
      </c>
      <c r="R29" s="714">
        <v>13</v>
      </c>
      <c r="S29" s="714">
        <v>14</v>
      </c>
      <c r="T29" s="714">
        <v>15</v>
      </c>
      <c r="U29" s="714">
        <v>16</v>
      </c>
      <c r="V29" s="714">
        <v>17</v>
      </c>
      <c r="W29" s="714">
        <v>18</v>
      </c>
      <c r="X29" s="714">
        <v>19</v>
      </c>
      <c r="Y29" s="714">
        <v>20</v>
      </c>
      <c r="Z29" s="714">
        <v>21</v>
      </c>
      <c r="AA29" s="714">
        <v>22</v>
      </c>
      <c r="AB29" s="714">
        <v>23</v>
      </c>
      <c r="AC29" s="715" t="s">
        <v>410</v>
      </c>
      <c r="AD29" s="160"/>
      <c r="AE29" s="160"/>
      <c r="AF29" s="160"/>
      <c r="AG29" s="160"/>
      <c r="AH29" s="160"/>
      <c r="AI29" s="160"/>
      <c r="AJ29" s="160"/>
      <c r="AK29" s="160"/>
    </row>
    <row r="30" spans="1:37" x14ac:dyDescent="0.35">
      <c r="B30" s="1085" t="str">
        <f>B21</f>
        <v>Jalisco</v>
      </c>
      <c r="C30" s="1083" t="s">
        <v>180</v>
      </c>
      <c r="D30" s="505" t="s">
        <v>334</v>
      </c>
      <c r="E30" s="563">
        <f t="shared" ref="E30" si="5">E21*IF($AD$21="kW/cliente",$Q$13,$Q$38/365)</f>
        <v>122250.61483994802</v>
      </c>
      <c r="F30" s="561">
        <f t="shared" ref="F30:AB30" si="6">F21*IF($AD$21="kW/cliente",$Q$13,$Q$38/365)</f>
        <v>113796.57556422774</v>
      </c>
      <c r="G30" s="561">
        <f t="shared" si="6"/>
        <v>112034.02174109708</v>
      </c>
      <c r="H30" s="561">
        <f t="shared" si="6"/>
        <v>110264.09635118938</v>
      </c>
      <c r="I30" s="561">
        <f t="shared" si="6"/>
        <v>112314.74995952862</v>
      </c>
      <c r="J30" s="561">
        <f t="shared" si="6"/>
        <v>125196.44777541301</v>
      </c>
      <c r="K30" s="561">
        <f t="shared" si="6"/>
        <v>142630.37113137922</v>
      </c>
      <c r="L30" s="561">
        <f t="shared" si="6"/>
        <v>145523.02923767245</v>
      </c>
      <c r="M30" s="561">
        <f t="shared" si="6"/>
        <v>144502.35036161877</v>
      </c>
      <c r="N30" s="561">
        <f t="shared" si="6"/>
        <v>144271.45494874514</v>
      </c>
      <c r="O30" s="561">
        <f t="shared" si="6"/>
        <v>145670.15288974639</v>
      </c>
      <c r="P30" s="561">
        <f t="shared" si="6"/>
        <v>148837.60924633112</v>
      </c>
      <c r="Q30" s="561">
        <f t="shared" si="6"/>
        <v>158007.92043694988</v>
      </c>
      <c r="R30" s="561">
        <f t="shared" si="6"/>
        <v>160292.09520779806</v>
      </c>
      <c r="S30" s="561">
        <f t="shared" si="6"/>
        <v>156140.85215745692</v>
      </c>
      <c r="T30" s="561">
        <f t="shared" si="6"/>
        <v>155501.20898964116</v>
      </c>
      <c r="U30" s="561">
        <f t="shared" si="6"/>
        <v>166739.21308232035</v>
      </c>
      <c r="V30" s="561">
        <f t="shared" si="6"/>
        <v>181593.24365236887</v>
      </c>
      <c r="W30" s="561">
        <f t="shared" si="6"/>
        <v>206034.6924846372</v>
      </c>
      <c r="X30" s="561">
        <f t="shared" si="6"/>
        <v>269972.79482849012</v>
      </c>
      <c r="Y30" s="561">
        <f t="shared" si="6"/>
        <v>291672.80768788117</v>
      </c>
      <c r="Z30" s="561">
        <f t="shared" si="6"/>
        <v>255997.52079191434</v>
      </c>
      <c r="AA30" s="561">
        <f t="shared" si="6"/>
        <v>198333.33355834548</v>
      </c>
      <c r="AB30" s="561">
        <f t="shared" si="6"/>
        <v>151326.24211479534</v>
      </c>
      <c r="AC30" s="514">
        <f>MAX(E30:AB30)</f>
        <v>291672.80768788117</v>
      </c>
      <c r="AD30" s="178"/>
    </row>
    <row r="31" spans="1:37" x14ac:dyDescent="0.35">
      <c r="B31" s="1086"/>
      <c r="C31" s="1084"/>
      <c r="D31" s="506" t="s">
        <v>336</v>
      </c>
      <c r="E31" s="193">
        <f>E22*IF($AD$21="kW/cliente",$Q$14,$Q$39/365)</f>
        <v>128584.31763659992</v>
      </c>
      <c r="F31" s="119">
        <f t="shared" ref="F31:AB31" si="7">F22*IF($AD$21="kW/cliente",$Q$14,$Q$39/365)</f>
        <v>119586.32099981038</v>
      </c>
      <c r="G31" s="119">
        <f t="shared" si="7"/>
        <v>111608.27820723355</v>
      </c>
      <c r="H31" s="119">
        <f t="shared" si="7"/>
        <v>107758.33431556828</v>
      </c>
      <c r="I31" s="119">
        <f t="shared" si="7"/>
        <v>104814.92164601618</v>
      </c>
      <c r="J31" s="119">
        <f t="shared" si="7"/>
        <v>104349.1546410458</v>
      </c>
      <c r="K31" s="119">
        <f t="shared" si="7"/>
        <v>109528.92785896194</v>
      </c>
      <c r="L31" s="119">
        <f t="shared" si="7"/>
        <v>107523.46135083056</v>
      </c>
      <c r="M31" s="119">
        <f t="shared" si="7"/>
        <v>111726.5558541854</v>
      </c>
      <c r="N31" s="119">
        <f t="shared" si="7"/>
        <v>119922.44538091973</v>
      </c>
      <c r="O31" s="119">
        <f t="shared" si="7"/>
        <v>127752.16956431555</v>
      </c>
      <c r="P31" s="119">
        <f t="shared" si="7"/>
        <v>133078.39938509543</v>
      </c>
      <c r="Q31" s="119">
        <f t="shared" si="7"/>
        <v>139975.59968410869</v>
      </c>
      <c r="R31" s="119">
        <f t="shared" si="7"/>
        <v>142631.78505863983</v>
      </c>
      <c r="S31" s="119">
        <f t="shared" si="7"/>
        <v>145120.65957687353</v>
      </c>
      <c r="T31" s="119">
        <f t="shared" si="7"/>
        <v>149025.10773021998</v>
      </c>
      <c r="U31" s="119">
        <f t="shared" si="7"/>
        <v>151434.55708625057</v>
      </c>
      <c r="V31" s="119">
        <f t="shared" si="7"/>
        <v>153570.88993634723</v>
      </c>
      <c r="W31" s="119">
        <f t="shared" si="7"/>
        <v>159195.15267420589</v>
      </c>
      <c r="X31" s="119">
        <f t="shared" si="7"/>
        <v>184041.36796143305</v>
      </c>
      <c r="Y31" s="119">
        <f t="shared" si="7"/>
        <v>215987.36496156908</v>
      </c>
      <c r="Z31" s="119">
        <f t="shared" si="7"/>
        <v>214905.59031614539</v>
      </c>
      <c r="AA31" s="119">
        <f t="shared" si="7"/>
        <v>189899.04563783458</v>
      </c>
      <c r="AB31" s="119">
        <f t="shared" si="7"/>
        <v>154337.34019356404</v>
      </c>
      <c r="AC31" s="516">
        <f>MAX(E31:AB31)</f>
        <v>215987.36496156908</v>
      </c>
    </row>
    <row r="32" spans="1:37" x14ac:dyDescent="0.35">
      <c r="A32" s="36"/>
      <c r="B32" s="1086"/>
      <c r="C32" s="1084"/>
      <c r="D32" s="506" t="s">
        <v>339</v>
      </c>
      <c r="E32" s="193">
        <f>E23*IF($AD$21="kW/cliente",$Q$15,$Q$40/365)</f>
        <v>74671.685445668365</v>
      </c>
      <c r="F32" s="119">
        <f t="shared" ref="F32:AB32" si="8">F23*IF($AD$21="kW/cliente",$Q$15,$Q$40/365)</f>
        <v>72594.683410153229</v>
      </c>
      <c r="G32" s="119">
        <f t="shared" si="8"/>
        <v>70822.027447579385</v>
      </c>
      <c r="H32" s="119">
        <f t="shared" si="8"/>
        <v>69371.507911552369</v>
      </c>
      <c r="I32" s="119">
        <f t="shared" si="8"/>
        <v>70949.614733547802</v>
      </c>
      <c r="J32" s="119">
        <f t="shared" si="8"/>
        <v>76810.088722488945</v>
      </c>
      <c r="K32" s="119">
        <f t="shared" si="8"/>
        <v>87530.1311553821</v>
      </c>
      <c r="L32" s="119">
        <f t="shared" si="8"/>
        <v>115311.51142531568</v>
      </c>
      <c r="M32" s="119">
        <f t="shared" si="8"/>
        <v>146244.91319230053</v>
      </c>
      <c r="N32" s="119">
        <f t="shared" si="8"/>
        <v>175494.24505777282</v>
      </c>
      <c r="O32" s="119">
        <f t="shared" si="8"/>
        <v>191770.99563919083</v>
      </c>
      <c r="P32" s="119">
        <f t="shared" si="8"/>
        <v>194555.22155724527</v>
      </c>
      <c r="Q32" s="119">
        <f t="shared" si="8"/>
        <v>200445.918013346</v>
      </c>
      <c r="R32" s="119">
        <f t="shared" si="8"/>
        <v>188764.61125947689</v>
      </c>
      <c r="S32" s="119">
        <f t="shared" si="8"/>
        <v>180070.31248859546</v>
      </c>
      <c r="T32" s="119">
        <f t="shared" si="8"/>
        <v>181744.12031788958</v>
      </c>
      <c r="U32" s="119">
        <f t="shared" si="8"/>
        <v>190750.65344896115</v>
      </c>
      <c r="V32" s="119">
        <f t="shared" si="8"/>
        <v>189290.109853161</v>
      </c>
      <c r="W32" s="119">
        <f t="shared" si="8"/>
        <v>189185.67624720599</v>
      </c>
      <c r="X32" s="119">
        <f t="shared" si="8"/>
        <v>184688.2614422616</v>
      </c>
      <c r="Y32" s="119">
        <f t="shared" si="8"/>
        <v>151591.00665736265</v>
      </c>
      <c r="Z32" s="119">
        <f t="shared" si="8"/>
        <v>119620.4414019976</v>
      </c>
      <c r="AA32" s="119">
        <f t="shared" si="8"/>
        <v>98226.761976146052</v>
      </c>
      <c r="AB32" s="119">
        <f t="shared" si="8"/>
        <v>83907.36476501108</v>
      </c>
      <c r="AC32" s="516">
        <f>MAX(E32:AB32)</f>
        <v>200445.918013346</v>
      </c>
      <c r="AD32" s="36"/>
      <c r="AE32" s="36"/>
      <c r="AF32" s="36"/>
      <c r="AG32" s="36"/>
      <c r="AH32" s="36"/>
      <c r="AI32" s="36"/>
      <c r="AJ32" s="36"/>
      <c r="AK32" s="36"/>
    </row>
    <row r="33" spans="1:37" x14ac:dyDescent="0.35">
      <c r="A33" s="36"/>
      <c r="B33" s="1086"/>
      <c r="C33" s="1084"/>
      <c r="D33" s="506" t="s">
        <v>341</v>
      </c>
      <c r="E33" s="193">
        <f>E24*IF($AD$21="kW/cliente",$Q$16,$Q$41/365)</f>
        <v>25112.359624532062</v>
      </c>
      <c r="F33" s="119">
        <f t="shared" ref="F33:AB33" si="9">F24*IF($AD$21="kW/cliente",$Q$16,$Q$41/365)</f>
        <v>23391.823839217628</v>
      </c>
      <c r="G33" s="119">
        <f t="shared" si="9"/>
        <v>21854.18603798687</v>
      </c>
      <c r="H33" s="119">
        <f t="shared" si="9"/>
        <v>20612.270372178766</v>
      </c>
      <c r="I33" s="119">
        <f t="shared" si="9"/>
        <v>19431.545319753677</v>
      </c>
      <c r="J33" s="119">
        <f t="shared" si="9"/>
        <v>19977.466344834331</v>
      </c>
      <c r="K33" s="119">
        <f t="shared" si="9"/>
        <v>25725.14829569235</v>
      </c>
      <c r="L33" s="119">
        <f t="shared" si="9"/>
        <v>33243.836695189617</v>
      </c>
      <c r="M33" s="119">
        <f t="shared" si="9"/>
        <v>50083.373801499794</v>
      </c>
      <c r="N33" s="119">
        <f t="shared" si="9"/>
        <v>57879.06261425234</v>
      </c>
      <c r="O33" s="119">
        <f t="shared" si="9"/>
        <v>61815.621599094782</v>
      </c>
      <c r="P33" s="119">
        <f t="shared" si="9"/>
        <v>60416.193004616085</v>
      </c>
      <c r="Q33" s="119">
        <f t="shared" si="9"/>
        <v>58545.391306324178</v>
      </c>
      <c r="R33" s="119">
        <f t="shared" si="9"/>
        <v>53672.548420460327</v>
      </c>
      <c r="S33" s="119">
        <f t="shared" si="9"/>
        <v>52383.778789828611</v>
      </c>
      <c r="T33" s="119">
        <f t="shared" si="9"/>
        <v>54707.483903867207</v>
      </c>
      <c r="U33" s="119">
        <f t="shared" si="9"/>
        <v>60782.931034302615</v>
      </c>
      <c r="V33" s="119">
        <f t="shared" si="9"/>
        <v>56951.427827999985</v>
      </c>
      <c r="W33" s="119">
        <f t="shared" si="9"/>
        <v>50786.305809248188</v>
      </c>
      <c r="X33" s="119">
        <f t="shared" si="9"/>
        <v>49681.613046013088</v>
      </c>
      <c r="Y33" s="119">
        <f t="shared" si="9"/>
        <v>42032.65770596006</v>
      </c>
      <c r="Z33" s="119">
        <f t="shared" si="9"/>
        <v>35394.006058588842</v>
      </c>
      <c r="AA33" s="119">
        <f t="shared" si="9"/>
        <v>29843.369467209603</v>
      </c>
      <c r="AB33" s="119">
        <f t="shared" si="9"/>
        <v>26919.32341994629</v>
      </c>
      <c r="AC33" s="516">
        <f>MAX(E33:AB33)</f>
        <v>61815.621599094782</v>
      </c>
      <c r="AD33" s="36"/>
      <c r="AE33" s="36"/>
      <c r="AF33" s="36"/>
      <c r="AG33" s="36"/>
      <c r="AH33" s="36"/>
      <c r="AI33" s="36"/>
      <c r="AJ33" s="36"/>
      <c r="AK33" s="36"/>
    </row>
    <row r="34" spans="1:37" ht="18.75" thickBot="1" x14ac:dyDescent="0.4">
      <c r="A34" s="36"/>
      <c r="B34" s="1087"/>
      <c r="C34" s="553" t="s">
        <v>179</v>
      </c>
      <c r="D34" s="507" t="s">
        <v>342</v>
      </c>
      <c r="E34" s="560">
        <f>E26*IF($AD$21="kW/cliente",$Q$17,$Q$42/365)</f>
        <v>430133.4227867669</v>
      </c>
      <c r="F34" s="518">
        <f t="shared" ref="F34:AB34" si="10">F26*IF($AD$21="kW/cliente",$Q$17,$Q$42/365)</f>
        <v>419306.27320103638</v>
      </c>
      <c r="G34" s="518">
        <f t="shared" si="10"/>
        <v>410657.38376947801</v>
      </c>
      <c r="H34" s="518">
        <f t="shared" si="10"/>
        <v>409377.75558405602</v>
      </c>
      <c r="I34" s="518">
        <f t="shared" si="10"/>
        <v>414958.41345946817</v>
      </c>
      <c r="J34" s="518">
        <f t="shared" si="10"/>
        <v>417740.3517990057</v>
      </c>
      <c r="K34" s="518">
        <f t="shared" si="10"/>
        <v>450299.96744472807</v>
      </c>
      <c r="L34" s="518">
        <f t="shared" si="10"/>
        <v>539027.70937338087</v>
      </c>
      <c r="M34" s="518">
        <f t="shared" si="10"/>
        <v>635320.80118263187</v>
      </c>
      <c r="N34" s="518">
        <f t="shared" si="10"/>
        <v>700849.89953628753</v>
      </c>
      <c r="O34" s="518">
        <f t="shared" si="10"/>
        <v>740624.23387325788</v>
      </c>
      <c r="P34" s="518">
        <f t="shared" si="10"/>
        <v>770259.33197566052</v>
      </c>
      <c r="Q34" s="518">
        <f t="shared" si="10"/>
        <v>772278.12005673279</v>
      </c>
      <c r="R34" s="518">
        <f t="shared" si="10"/>
        <v>739575.73124338838</v>
      </c>
      <c r="S34" s="518">
        <f t="shared" si="10"/>
        <v>718014.94314882648</v>
      </c>
      <c r="T34" s="518">
        <f t="shared" si="10"/>
        <v>713619.98897645622</v>
      </c>
      <c r="U34" s="518">
        <f t="shared" si="10"/>
        <v>701915.56306353677</v>
      </c>
      <c r="V34" s="518">
        <f t="shared" si="10"/>
        <v>631372.52468464628</v>
      </c>
      <c r="W34" s="518">
        <f t="shared" si="10"/>
        <v>568947.56501782651</v>
      </c>
      <c r="X34" s="518">
        <f t="shared" si="10"/>
        <v>558067.92924560118</v>
      </c>
      <c r="Y34" s="518">
        <f t="shared" si="10"/>
        <v>539075.41994133568</v>
      </c>
      <c r="Z34" s="518">
        <f t="shared" si="10"/>
        <v>497573.43842216965</v>
      </c>
      <c r="AA34" s="518">
        <f t="shared" si="10"/>
        <v>469712.26275174157</v>
      </c>
      <c r="AB34" s="518">
        <f t="shared" si="10"/>
        <v>407216.97875872452</v>
      </c>
      <c r="AC34" s="599">
        <f>MAX(A34:AB34)</f>
        <v>772278.12005673279</v>
      </c>
      <c r="AD34" s="36"/>
      <c r="AE34" s="36"/>
      <c r="AF34" s="36"/>
      <c r="AG34" s="36"/>
      <c r="AH34" s="36"/>
      <c r="AI34" s="36"/>
      <c r="AJ34" s="36"/>
      <c r="AK34" s="36"/>
    </row>
    <row r="35" spans="1:37" x14ac:dyDescent="0.35">
      <c r="A35" s="36"/>
      <c r="B35" s="36"/>
      <c r="C35" s="115"/>
      <c r="D35" s="115"/>
      <c r="E35" s="115"/>
      <c r="F35" s="115"/>
      <c r="G35" s="115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ht="18.75" thickBot="1" x14ac:dyDescent="0.4">
      <c r="A36" s="36"/>
      <c r="B36" s="36"/>
      <c r="C36" s="115"/>
      <c r="D36" s="115"/>
      <c r="E36" s="115"/>
      <c r="F36" s="115"/>
      <c r="G36" s="115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8" customFormat="1" ht="18.75" thickBot="1" x14ac:dyDescent="0.4">
      <c r="A37" s="160" t="s">
        <v>425</v>
      </c>
      <c r="B37" s="160"/>
      <c r="C37" s="711"/>
      <c r="D37" s="711"/>
      <c r="E37" s="706" t="s">
        <v>398</v>
      </c>
      <c r="F37" s="707" t="s">
        <v>399</v>
      </c>
      <c r="G37" s="707" t="s">
        <v>400</v>
      </c>
      <c r="H37" s="707" t="s">
        <v>401</v>
      </c>
      <c r="I37" s="707" t="s">
        <v>402</v>
      </c>
      <c r="J37" s="707" t="s">
        <v>403</v>
      </c>
      <c r="K37" s="707" t="s">
        <v>404</v>
      </c>
      <c r="L37" s="707" t="s">
        <v>405</v>
      </c>
      <c r="M37" s="707" t="s">
        <v>406</v>
      </c>
      <c r="N37" s="707" t="s">
        <v>407</v>
      </c>
      <c r="O37" s="707" t="s">
        <v>408</v>
      </c>
      <c r="P37" s="707" t="s">
        <v>409</v>
      </c>
      <c r="Q37" s="708" t="s">
        <v>170</v>
      </c>
      <c r="R37" s="716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</row>
    <row r="38" spans="1:37" x14ac:dyDescent="0.35">
      <c r="A38" s="36"/>
      <c r="B38" s="1085" t="str">
        <f>B30</f>
        <v>Jalisco</v>
      </c>
      <c r="C38" s="1083" t="s">
        <v>180</v>
      </c>
      <c r="D38" s="505" t="s">
        <v>334</v>
      </c>
      <c r="E38" s="572">
        <f>$Q$38/12</f>
        <v>119199978.38745134</v>
      </c>
      <c r="F38" s="567">
        <f t="shared" ref="F38:P38" si="11">$Q$38/12</f>
        <v>119199978.38745134</v>
      </c>
      <c r="G38" s="567">
        <f t="shared" si="11"/>
        <v>119199978.38745134</v>
      </c>
      <c r="H38" s="567">
        <f t="shared" si="11"/>
        <v>119199978.38745134</v>
      </c>
      <c r="I38" s="567">
        <f t="shared" si="11"/>
        <v>119199978.38745134</v>
      </c>
      <c r="J38" s="567">
        <f t="shared" si="11"/>
        <v>119199978.38745134</v>
      </c>
      <c r="K38" s="567">
        <f t="shared" si="11"/>
        <v>119199978.38745134</v>
      </c>
      <c r="L38" s="567">
        <f t="shared" si="11"/>
        <v>119199978.38745134</v>
      </c>
      <c r="M38" s="567">
        <f t="shared" si="11"/>
        <v>119199978.38745134</v>
      </c>
      <c r="N38" s="567">
        <f t="shared" si="11"/>
        <v>119199978.38745134</v>
      </c>
      <c r="O38" s="567">
        <f t="shared" si="11"/>
        <v>119199978.38745134</v>
      </c>
      <c r="P38" s="567">
        <f t="shared" si="11"/>
        <v>119199978.38745134</v>
      </c>
      <c r="Q38" s="600">
        <v>1430399740.649416</v>
      </c>
      <c r="R38" s="187"/>
      <c r="S38" s="187"/>
      <c r="T38" s="187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x14ac:dyDescent="0.35">
      <c r="A39" s="36"/>
      <c r="B39" s="1086"/>
      <c r="C39" s="1084"/>
      <c r="D39" s="506" t="s">
        <v>336</v>
      </c>
      <c r="E39" s="196">
        <f>$Q$39/12</f>
        <v>103001714.82459062</v>
      </c>
      <c r="F39" s="188">
        <f t="shared" ref="F39:P39" si="12">$Q$39/12</f>
        <v>103001714.82459062</v>
      </c>
      <c r="G39" s="188">
        <f t="shared" si="12"/>
        <v>103001714.82459062</v>
      </c>
      <c r="H39" s="188">
        <f t="shared" si="12"/>
        <v>103001714.82459062</v>
      </c>
      <c r="I39" s="188">
        <f t="shared" si="12"/>
        <v>103001714.82459062</v>
      </c>
      <c r="J39" s="188">
        <f t="shared" si="12"/>
        <v>103001714.82459062</v>
      </c>
      <c r="K39" s="188">
        <f t="shared" si="12"/>
        <v>103001714.82459062</v>
      </c>
      <c r="L39" s="188">
        <f t="shared" si="12"/>
        <v>103001714.82459062</v>
      </c>
      <c r="M39" s="188">
        <f t="shared" si="12"/>
        <v>103001714.82459062</v>
      </c>
      <c r="N39" s="188">
        <f t="shared" si="12"/>
        <v>103001714.82459062</v>
      </c>
      <c r="O39" s="188">
        <f t="shared" si="12"/>
        <v>103001714.82459062</v>
      </c>
      <c r="P39" s="188">
        <f t="shared" si="12"/>
        <v>103001714.82459062</v>
      </c>
      <c r="Q39" s="601">
        <v>1236020577.8950875</v>
      </c>
      <c r="R39" s="187"/>
      <c r="S39" s="187"/>
      <c r="T39" s="187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x14ac:dyDescent="0.35">
      <c r="A40" s="36"/>
      <c r="B40" s="1086"/>
      <c r="C40" s="1084"/>
      <c r="D40" s="506" t="s">
        <v>339</v>
      </c>
      <c r="E40" s="196">
        <f>$Q$40/12</f>
        <v>100509194.1835757</v>
      </c>
      <c r="F40" s="188">
        <f t="shared" ref="F40:P40" si="13">$Q$40/12</f>
        <v>100509194.1835757</v>
      </c>
      <c r="G40" s="188">
        <f t="shared" si="13"/>
        <v>100509194.1835757</v>
      </c>
      <c r="H40" s="188">
        <f t="shared" si="13"/>
        <v>100509194.1835757</v>
      </c>
      <c r="I40" s="188">
        <f t="shared" si="13"/>
        <v>100509194.1835757</v>
      </c>
      <c r="J40" s="188">
        <f t="shared" si="13"/>
        <v>100509194.1835757</v>
      </c>
      <c r="K40" s="188">
        <f t="shared" si="13"/>
        <v>100509194.1835757</v>
      </c>
      <c r="L40" s="188">
        <f t="shared" si="13"/>
        <v>100509194.1835757</v>
      </c>
      <c r="M40" s="188">
        <f t="shared" si="13"/>
        <v>100509194.1835757</v>
      </c>
      <c r="N40" s="188">
        <f t="shared" si="13"/>
        <v>100509194.1835757</v>
      </c>
      <c r="O40" s="188">
        <f t="shared" si="13"/>
        <v>100509194.1835757</v>
      </c>
      <c r="P40" s="188">
        <f t="shared" si="13"/>
        <v>100509194.1835757</v>
      </c>
      <c r="Q40" s="601">
        <v>1206110330.2029085</v>
      </c>
      <c r="R40" s="187"/>
      <c r="S40" s="187"/>
      <c r="T40" s="187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x14ac:dyDescent="0.35">
      <c r="A41" s="36"/>
      <c r="B41" s="1086"/>
      <c r="C41" s="1084"/>
      <c r="D41" s="506" t="s">
        <v>341</v>
      </c>
      <c r="E41" s="196">
        <f>$Q$41/12</f>
        <v>30150329.948632333</v>
      </c>
      <c r="F41" s="188">
        <f t="shared" ref="F41:P41" si="14">$Q$41/12</f>
        <v>30150329.948632333</v>
      </c>
      <c r="G41" s="188">
        <f t="shared" si="14"/>
        <v>30150329.948632333</v>
      </c>
      <c r="H41" s="188">
        <f t="shared" si="14"/>
        <v>30150329.948632333</v>
      </c>
      <c r="I41" s="188">
        <f t="shared" si="14"/>
        <v>30150329.948632333</v>
      </c>
      <c r="J41" s="188">
        <f t="shared" si="14"/>
        <v>30150329.948632333</v>
      </c>
      <c r="K41" s="188">
        <f t="shared" si="14"/>
        <v>30150329.948632333</v>
      </c>
      <c r="L41" s="188">
        <f t="shared" si="14"/>
        <v>30150329.948632333</v>
      </c>
      <c r="M41" s="188">
        <f t="shared" si="14"/>
        <v>30150329.948632333</v>
      </c>
      <c r="N41" s="188">
        <f t="shared" si="14"/>
        <v>30150329.948632333</v>
      </c>
      <c r="O41" s="188">
        <f t="shared" si="14"/>
        <v>30150329.948632333</v>
      </c>
      <c r="P41" s="188">
        <f t="shared" si="14"/>
        <v>30150329.948632333</v>
      </c>
      <c r="Q41" s="601">
        <v>361803959.38358802</v>
      </c>
      <c r="R41" s="187"/>
      <c r="S41" s="187"/>
      <c r="T41" s="187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8.75" thickBot="1" x14ac:dyDescent="0.4">
      <c r="A42" s="36"/>
      <c r="B42" s="1087"/>
      <c r="C42" s="553" t="s">
        <v>179</v>
      </c>
      <c r="D42" s="507" t="s">
        <v>342</v>
      </c>
      <c r="E42" s="573">
        <f>$Q$42/12</f>
        <v>415367749.44944263</v>
      </c>
      <c r="F42" s="570">
        <f t="shared" ref="F42:P42" si="15">$Q$42/12</f>
        <v>415367749.44944263</v>
      </c>
      <c r="G42" s="570">
        <f t="shared" si="15"/>
        <v>415367749.44944263</v>
      </c>
      <c r="H42" s="570">
        <f t="shared" si="15"/>
        <v>415367749.44944263</v>
      </c>
      <c r="I42" s="570">
        <f t="shared" si="15"/>
        <v>415367749.44944263</v>
      </c>
      <c r="J42" s="570">
        <f t="shared" si="15"/>
        <v>415367749.44944263</v>
      </c>
      <c r="K42" s="570">
        <f t="shared" si="15"/>
        <v>415367749.44944263</v>
      </c>
      <c r="L42" s="570">
        <f t="shared" si="15"/>
        <v>415367749.44944263</v>
      </c>
      <c r="M42" s="570">
        <f t="shared" si="15"/>
        <v>415367749.44944263</v>
      </c>
      <c r="N42" s="570">
        <f t="shared" si="15"/>
        <v>415367749.44944263</v>
      </c>
      <c r="O42" s="570">
        <f t="shared" si="15"/>
        <v>415367749.44944263</v>
      </c>
      <c r="P42" s="570">
        <f t="shared" si="15"/>
        <v>415367749.44944263</v>
      </c>
      <c r="Q42" s="602">
        <v>4984412993.3933115</v>
      </c>
      <c r="R42" s="187"/>
      <c r="S42" s="187"/>
      <c r="T42" s="187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x14ac:dyDescent="0.35">
      <c r="A43" s="36"/>
      <c r="B43" s="36"/>
      <c r="C43" s="115"/>
      <c r="D43" s="115"/>
      <c r="E43" s="115"/>
      <c r="F43" s="115"/>
      <c r="G43" s="115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ht="18.75" thickBot="1" x14ac:dyDescent="0.4">
      <c r="A44" s="36"/>
      <c r="B44" s="36"/>
      <c r="C44" s="115"/>
      <c r="D44" s="115"/>
      <c r="E44" s="115"/>
      <c r="F44" s="115"/>
      <c r="G44" s="115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s="8" customFormat="1" ht="18.75" thickBot="1" x14ac:dyDescent="0.4">
      <c r="A45" s="160" t="s">
        <v>426</v>
      </c>
      <c r="B45" s="160"/>
      <c r="C45" s="711"/>
      <c r="D45" s="711"/>
      <c r="E45" s="706" t="s">
        <v>398</v>
      </c>
      <c r="F45" s="707" t="s">
        <v>399</v>
      </c>
      <c r="G45" s="707" t="s">
        <v>400</v>
      </c>
      <c r="H45" s="707" t="s">
        <v>401</v>
      </c>
      <c r="I45" s="707" t="s">
        <v>402</v>
      </c>
      <c r="J45" s="707" t="s">
        <v>403</v>
      </c>
      <c r="K45" s="707" t="s">
        <v>404</v>
      </c>
      <c r="L45" s="707" t="s">
        <v>405</v>
      </c>
      <c r="M45" s="707" t="s">
        <v>406</v>
      </c>
      <c r="N45" s="707" t="s">
        <v>407</v>
      </c>
      <c r="O45" s="707" t="s">
        <v>408</v>
      </c>
      <c r="P45" s="707" t="s">
        <v>409</v>
      </c>
      <c r="Q45" s="708" t="s">
        <v>170</v>
      </c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</row>
    <row r="46" spans="1:37" x14ac:dyDescent="0.35">
      <c r="A46" s="36"/>
      <c r="B46" s="1085" t="str">
        <f>B38</f>
        <v>Jalisco</v>
      </c>
      <c r="C46" s="1083" t="s">
        <v>180</v>
      </c>
      <c r="D46" s="505" t="s">
        <v>334</v>
      </c>
      <c r="E46" s="579">
        <v>0</v>
      </c>
      <c r="F46" s="574">
        <v>0</v>
      </c>
      <c r="G46" s="574">
        <v>0</v>
      </c>
      <c r="H46" s="574">
        <v>0</v>
      </c>
      <c r="I46" s="574">
        <v>0</v>
      </c>
      <c r="J46" s="574">
        <v>0</v>
      </c>
      <c r="K46" s="574">
        <v>0</v>
      </c>
      <c r="L46" s="574">
        <v>0</v>
      </c>
      <c r="M46" s="574">
        <v>0</v>
      </c>
      <c r="N46" s="574">
        <v>0</v>
      </c>
      <c r="O46" s="574">
        <v>0</v>
      </c>
      <c r="P46" s="574">
        <v>0</v>
      </c>
      <c r="Q46" s="603">
        <v>0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x14ac:dyDescent="0.35">
      <c r="A47" s="36"/>
      <c r="B47" s="1086"/>
      <c r="C47" s="1084"/>
      <c r="D47" s="506" t="s">
        <v>336</v>
      </c>
      <c r="E47" s="198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536">
        <v>0</v>
      </c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x14ac:dyDescent="0.35">
      <c r="A48" s="36"/>
      <c r="B48" s="1086"/>
      <c r="C48" s="1084"/>
      <c r="D48" s="506" t="s">
        <v>339</v>
      </c>
      <c r="E48" s="198">
        <v>0</v>
      </c>
      <c r="F48" s="179">
        <v>0</v>
      </c>
      <c r="G48" s="179">
        <v>0</v>
      </c>
      <c r="H48" s="179">
        <v>0</v>
      </c>
      <c r="I48" s="179">
        <v>0</v>
      </c>
      <c r="J48" s="179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536">
        <v>0</v>
      </c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x14ac:dyDescent="0.35">
      <c r="A49" s="36"/>
      <c r="B49" s="1086"/>
      <c r="C49" s="1084"/>
      <c r="D49" s="506" t="s">
        <v>341</v>
      </c>
      <c r="E49" s="195">
        <f>$Q$49/12</f>
        <v>78233.963430605698</v>
      </c>
      <c r="F49" s="170">
        <f t="shared" ref="F49:P49" si="16">$Q$49/12</f>
        <v>78233.963430605698</v>
      </c>
      <c r="G49" s="170">
        <f t="shared" si="16"/>
        <v>78233.963430605698</v>
      </c>
      <c r="H49" s="170">
        <f t="shared" si="16"/>
        <v>78233.963430605698</v>
      </c>
      <c r="I49" s="170">
        <f t="shared" si="16"/>
        <v>78233.963430605698</v>
      </c>
      <c r="J49" s="170">
        <f t="shared" si="16"/>
        <v>78233.963430605698</v>
      </c>
      <c r="K49" s="170">
        <f t="shared" si="16"/>
        <v>78233.963430605698</v>
      </c>
      <c r="L49" s="170">
        <f t="shared" si="16"/>
        <v>78233.963430605698</v>
      </c>
      <c r="M49" s="170">
        <f t="shared" si="16"/>
        <v>78233.963430605698</v>
      </c>
      <c r="N49" s="170">
        <f t="shared" si="16"/>
        <v>78233.963430605698</v>
      </c>
      <c r="O49" s="170">
        <f t="shared" si="16"/>
        <v>78233.963430605698</v>
      </c>
      <c r="P49" s="170">
        <f t="shared" si="16"/>
        <v>78233.963430605698</v>
      </c>
      <c r="Q49" s="604">
        <v>938807.56116726832</v>
      </c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8.75" thickBot="1" x14ac:dyDescent="0.4">
      <c r="A50" s="36"/>
      <c r="B50" s="1087"/>
      <c r="C50" s="553" t="s">
        <v>179</v>
      </c>
      <c r="D50" s="507" t="s">
        <v>342</v>
      </c>
      <c r="E50" s="560">
        <f>$Q$50/12</f>
        <v>1077794.6833764168</v>
      </c>
      <c r="F50" s="518">
        <f t="shared" ref="F50:P50" si="17">$Q$50/12</f>
        <v>1077794.6833764168</v>
      </c>
      <c r="G50" s="518">
        <f t="shared" si="17"/>
        <v>1077794.6833764168</v>
      </c>
      <c r="H50" s="518">
        <f t="shared" si="17"/>
        <v>1077794.6833764168</v>
      </c>
      <c r="I50" s="518">
        <f t="shared" si="17"/>
        <v>1077794.6833764168</v>
      </c>
      <c r="J50" s="518">
        <f t="shared" si="17"/>
        <v>1077794.6833764168</v>
      </c>
      <c r="K50" s="518">
        <f t="shared" si="17"/>
        <v>1077794.6833764168</v>
      </c>
      <c r="L50" s="518">
        <f t="shared" si="17"/>
        <v>1077794.6833764168</v>
      </c>
      <c r="M50" s="518">
        <f t="shared" si="17"/>
        <v>1077794.6833764168</v>
      </c>
      <c r="N50" s="518">
        <f t="shared" si="17"/>
        <v>1077794.6833764168</v>
      </c>
      <c r="O50" s="518">
        <f t="shared" si="17"/>
        <v>1077794.6833764168</v>
      </c>
      <c r="P50" s="518">
        <f t="shared" si="17"/>
        <v>1077794.6833764168</v>
      </c>
      <c r="Q50" s="605">
        <v>12933536.200517001</v>
      </c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x14ac:dyDescent="0.35"/>
    <row r="52" spans="1:37" ht="21.75" x14ac:dyDescent="0.35">
      <c r="A52" s="17" t="s">
        <v>600</v>
      </c>
      <c r="B52" s="73"/>
      <c r="C52" s="73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24"/>
      <c r="V52" s="184"/>
      <c r="W52" s="185"/>
      <c r="X52" s="185"/>
      <c r="Y52" s="185"/>
      <c r="Z52" s="185"/>
      <c r="AA52" s="185"/>
      <c r="AB52" s="186"/>
      <c r="AC52" s="186"/>
      <c r="AD52" s="186"/>
      <c r="AE52" s="186"/>
      <c r="AF52" s="186"/>
      <c r="AG52" s="186"/>
      <c r="AH52" s="53"/>
      <c r="AI52" s="53"/>
      <c r="AJ52" s="53"/>
      <c r="AK52" s="53"/>
    </row>
    <row r="53" spans="1:37" x14ac:dyDescent="0.35"/>
    <row r="54" spans="1:37" x14ac:dyDescent="0.35">
      <c r="B54" s="1047"/>
      <c r="C54" s="1047"/>
      <c r="D54" s="180"/>
      <c r="E54" s="180"/>
      <c r="F54" s="180"/>
      <c r="G54" s="180"/>
    </row>
    <row r="55" spans="1:37" ht="18.75" thickBot="1" x14ac:dyDescent="0.4"/>
    <row r="56" spans="1:37" ht="14.45" customHeight="1" x14ac:dyDescent="0.35">
      <c r="B56" s="1077" t="s">
        <v>346</v>
      </c>
      <c r="C56" s="205" t="s">
        <v>334</v>
      </c>
    </row>
    <row r="57" spans="1:37" ht="54" x14ac:dyDescent="0.35">
      <c r="B57" s="1078"/>
      <c r="C57" s="206" t="s">
        <v>363</v>
      </c>
    </row>
    <row r="58" spans="1:37" x14ac:dyDescent="0.35">
      <c r="B58" s="1078"/>
      <c r="C58" s="207" t="s">
        <v>338</v>
      </c>
    </row>
    <row r="59" spans="1:37" ht="18.75" thickBot="1" x14ac:dyDescent="0.4">
      <c r="B59" s="551"/>
      <c r="C59" s="552" t="s">
        <v>344</v>
      </c>
    </row>
    <row r="60" spans="1:37" ht="18.75" thickBot="1" x14ac:dyDescent="0.4">
      <c r="B60" s="432" t="str">
        <f>B46</f>
        <v>Jalisco</v>
      </c>
      <c r="C60" s="580">
        <f>(C62+C63+C64+C65+C66)*1/(C67*730)*(1-C68)</f>
        <v>1.2597786186667863</v>
      </c>
      <c r="D60" s="3"/>
      <c r="E60" s="3"/>
    </row>
    <row r="61" spans="1:37" ht="18.75" thickBot="1" x14ac:dyDescent="0.4">
      <c r="C61" s="3"/>
      <c r="D61" s="3"/>
      <c r="E61" s="3"/>
    </row>
    <row r="62" spans="1:37" x14ac:dyDescent="0.35">
      <c r="A62" s="54"/>
      <c r="B62" s="241" t="s">
        <v>516</v>
      </c>
      <c r="C62" s="581">
        <f>(D7/SUM(AC30:AC33)/12)</f>
        <v>343.17907456717307</v>
      </c>
      <c r="D62" s="3"/>
      <c r="E62" s="3"/>
    </row>
    <row r="63" spans="1:37" x14ac:dyDescent="0.35">
      <c r="A63" s="54"/>
      <c r="B63" s="245" t="s">
        <v>517</v>
      </c>
      <c r="C63" s="582">
        <v>0</v>
      </c>
      <c r="D63" s="200"/>
      <c r="E63" s="3"/>
    </row>
    <row r="64" spans="1:37" x14ac:dyDescent="0.35">
      <c r="A64" s="54"/>
      <c r="B64" s="245" t="s">
        <v>518</v>
      </c>
      <c r="C64" s="583">
        <f>(D8/SUM(AC30:AC34)/12)</f>
        <v>171.66351672006923</v>
      </c>
      <c r="D64" s="3"/>
      <c r="E64" s="3"/>
    </row>
    <row r="65" spans="1:5" x14ac:dyDescent="0.35">
      <c r="A65" s="54"/>
      <c r="B65" s="245" t="s">
        <v>519</v>
      </c>
      <c r="C65" s="582">
        <v>0</v>
      </c>
      <c r="D65" s="3"/>
      <c r="E65" s="3"/>
    </row>
    <row r="66" spans="1:5" x14ac:dyDescent="0.35">
      <c r="A66" s="54"/>
      <c r="B66" s="245" t="s">
        <v>520</v>
      </c>
      <c r="C66" s="582">
        <v>0</v>
      </c>
      <c r="D66" s="3"/>
      <c r="E66" s="3"/>
    </row>
    <row r="67" spans="1:5" x14ac:dyDescent="0.35">
      <c r="A67" s="54"/>
      <c r="B67" s="245" t="s">
        <v>411</v>
      </c>
      <c r="C67" s="583">
        <f>Q38/8760/AC30</f>
        <v>0.55983155550578312</v>
      </c>
      <c r="D67" s="3"/>
      <c r="E67" s="3"/>
    </row>
    <row r="68" spans="1:5" ht="18.75" thickBot="1" x14ac:dyDescent="0.4">
      <c r="A68" s="54"/>
      <c r="B68" s="247" t="s">
        <v>412</v>
      </c>
      <c r="C68" s="584">
        <v>0</v>
      </c>
      <c r="D68" s="3"/>
      <c r="E68" s="190"/>
    </row>
    <row r="69" spans="1:5" x14ac:dyDescent="0.35">
      <c r="D69" s="3"/>
      <c r="E69" s="3"/>
    </row>
    <row r="70" spans="1:5" ht="18.75" thickBot="1" x14ac:dyDescent="0.4"/>
    <row r="71" spans="1:5" ht="14.45" customHeight="1" x14ac:dyDescent="0.35">
      <c r="B71" s="1077" t="s">
        <v>346</v>
      </c>
      <c r="C71" s="205" t="s">
        <v>336</v>
      </c>
    </row>
    <row r="72" spans="1:5" ht="54" x14ac:dyDescent="0.35">
      <c r="B72" s="1078"/>
      <c r="C72" s="206" t="s">
        <v>337</v>
      </c>
    </row>
    <row r="73" spans="1:5" x14ac:dyDescent="0.35">
      <c r="B73" s="1078"/>
      <c r="C73" s="207" t="s">
        <v>338</v>
      </c>
    </row>
    <row r="74" spans="1:5" ht="18.75" thickBot="1" x14ac:dyDescent="0.4">
      <c r="B74" s="608"/>
      <c r="C74" s="609" t="s">
        <v>344</v>
      </c>
    </row>
    <row r="75" spans="1:5" ht="18.75" thickBot="1" x14ac:dyDescent="0.4">
      <c r="B75" s="432" t="str">
        <f>B60</f>
        <v>Jalisco</v>
      </c>
      <c r="C75" s="580">
        <f>(C77+C78+C79+C80+C81)*1/(C82*730)*(1-C83)</f>
        <v>1.0795887704538467</v>
      </c>
    </row>
    <row r="76" spans="1:5" ht="18.75" thickBot="1" x14ac:dyDescent="0.4">
      <c r="C76" s="3"/>
    </row>
    <row r="77" spans="1:5" x14ac:dyDescent="0.35">
      <c r="B77" s="241" t="s">
        <v>516</v>
      </c>
      <c r="C77" s="581">
        <f>(D7/SUM(AC30:AC33)/12)</f>
        <v>343.17907456717307</v>
      </c>
    </row>
    <row r="78" spans="1:5" x14ac:dyDescent="0.35">
      <c r="B78" s="245" t="s">
        <v>517</v>
      </c>
      <c r="C78" s="582">
        <v>0</v>
      </c>
    </row>
    <row r="79" spans="1:5" x14ac:dyDescent="0.35">
      <c r="B79" s="245" t="s">
        <v>518</v>
      </c>
      <c r="C79" s="583">
        <f>(D8/SUM(AC30:AC34)/12)</f>
        <v>171.66351672006923</v>
      </c>
    </row>
    <row r="80" spans="1:5" x14ac:dyDescent="0.35">
      <c r="B80" s="245" t="s">
        <v>519</v>
      </c>
      <c r="C80" s="582">
        <v>0</v>
      </c>
    </row>
    <row r="81" spans="2:5" x14ac:dyDescent="0.35">
      <c r="B81" s="245" t="s">
        <v>520</v>
      </c>
      <c r="C81" s="582">
        <v>0</v>
      </c>
    </row>
    <row r="82" spans="2:5" x14ac:dyDescent="0.35">
      <c r="B82" s="245" t="s">
        <v>417</v>
      </c>
      <c r="C82" s="582">
        <f>Q39/8760/AC31</f>
        <v>0.65327080364560386</v>
      </c>
    </row>
    <row r="83" spans="2:5" ht="18.75" thickBot="1" x14ac:dyDescent="0.4">
      <c r="B83" s="247" t="s">
        <v>416</v>
      </c>
      <c r="C83" s="584">
        <v>0</v>
      </c>
      <c r="E83" s="11"/>
    </row>
    <row r="84" spans="2:5" x14ac:dyDescent="0.35"/>
    <row r="85" spans="2:5" ht="18.75" thickBot="1" x14ac:dyDescent="0.4"/>
    <row r="86" spans="2:5" ht="14.45" customHeight="1" x14ac:dyDescent="0.35">
      <c r="B86" s="1077" t="s">
        <v>346</v>
      </c>
      <c r="C86" s="205" t="s">
        <v>339</v>
      </c>
    </row>
    <row r="87" spans="2:5" ht="42.6" customHeight="1" x14ac:dyDescent="0.35">
      <c r="B87" s="1078"/>
      <c r="C87" s="206" t="s">
        <v>364</v>
      </c>
    </row>
    <row r="88" spans="2:5" x14ac:dyDescent="0.35">
      <c r="B88" s="1078"/>
      <c r="C88" s="207" t="s">
        <v>338</v>
      </c>
    </row>
    <row r="89" spans="2:5" ht="18.75" thickBot="1" x14ac:dyDescent="0.4">
      <c r="B89" s="551"/>
      <c r="C89" s="552" t="s">
        <v>344</v>
      </c>
    </row>
    <row r="90" spans="2:5" ht="18.75" thickBot="1" x14ac:dyDescent="0.4">
      <c r="B90" s="432" t="str">
        <f>B75</f>
        <v>Jalisco</v>
      </c>
      <c r="C90" s="585">
        <f>(C92+C93+C94+C95+C96)*1/(C97*730)*(1-C98)</f>
        <v>1.0267527929281204</v>
      </c>
    </row>
    <row r="91" spans="2:5" ht="18.75" thickBot="1" x14ac:dyDescent="0.4"/>
    <row r="92" spans="2:5" x14ac:dyDescent="0.35">
      <c r="B92" s="241" t="s">
        <v>516</v>
      </c>
      <c r="C92" s="581">
        <f>(D7/SUM(AC30:AC33)/12)</f>
        <v>343.17907456717307</v>
      </c>
    </row>
    <row r="93" spans="2:5" x14ac:dyDescent="0.35">
      <c r="B93" s="245" t="s">
        <v>517</v>
      </c>
      <c r="C93" s="582">
        <v>0</v>
      </c>
    </row>
    <row r="94" spans="2:5" x14ac:dyDescent="0.35">
      <c r="B94" s="245" t="s">
        <v>518</v>
      </c>
      <c r="C94" s="583">
        <f>(D8/SUM(AC30:AC34)/12)</f>
        <v>171.66351672006923</v>
      </c>
    </row>
    <row r="95" spans="2:5" x14ac:dyDescent="0.35">
      <c r="B95" s="245" t="s">
        <v>519</v>
      </c>
      <c r="C95" s="582">
        <v>0</v>
      </c>
    </row>
    <row r="96" spans="2:5" x14ac:dyDescent="0.35">
      <c r="B96" s="245" t="s">
        <v>520</v>
      </c>
      <c r="C96" s="582">
        <v>0</v>
      </c>
    </row>
    <row r="97" spans="1:6" x14ac:dyDescent="0.35">
      <c r="B97" s="245" t="s">
        <v>419</v>
      </c>
      <c r="C97" s="582">
        <f>Q40/8760/AC32</f>
        <v>0.68688766033921755</v>
      </c>
    </row>
    <row r="98" spans="1:6" ht="18.75" thickBot="1" x14ac:dyDescent="0.4">
      <c r="B98" s="247" t="s">
        <v>420</v>
      </c>
      <c r="C98" s="584">
        <v>0</v>
      </c>
      <c r="E98" s="11"/>
    </row>
    <row r="99" spans="1:6" x14ac:dyDescent="0.35">
      <c r="F99" s="183"/>
    </row>
    <row r="100" spans="1:6" ht="18.75" thickBot="1" x14ac:dyDescent="0.4">
      <c r="F100" s="183"/>
    </row>
    <row r="101" spans="1:6" ht="14.45" customHeight="1" x14ac:dyDescent="0.35">
      <c r="B101" s="1077" t="s">
        <v>346</v>
      </c>
      <c r="C101" s="205" t="s">
        <v>341</v>
      </c>
    </row>
    <row r="102" spans="1:6" ht="54" x14ac:dyDescent="0.35">
      <c r="B102" s="1078"/>
      <c r="C102" s="206" t="s">
        <v>365</v>
      </c>
    </row>
    <row r="103" spans="1:6" x14ac:dyDescent="0.35">
      <c r="B103" s="1078"/>
      <c r="C103" s="207" t="s">
        <v>362</v>
      </c>
    </row>
    <row r="104" spans="1:6" ht="18.75" thickBot="1" x14ac:dyDescent="0.4">
      <c r="B104" s="551"/>
      <c r="C104" s="552" t="s">
        <v>345</v>
      </c>
    </row>
    <row r="105" spans="1:6" ht="18.75" thickBot="1" x14ac:dyDescent="0.4">
      <c r="B105" s="432" t="str">
        <f>B90</f>
        <v>Jalisco</v>
      </c>
      <c r="C105" s="585">
        <f>(C107+C108+C109+C110+C111)*C112</f>
        <v>406.7966572387574</v>
      </c>
    </row>
    <row r="106" spans="1:6" ht="18.75" thickBot="1" x14ac:dyDescent="0.4"/>
    <row r="107" spans="1:6" x14ac:dyDescent="0.35">
      <c r="A107" s="3"/>
      <c r="B107" s="241" t="s">
        <v>516</v>
      </c>
      <c r="C107" s="581">
        <f>(D7/SUM(AC30:AC33)/12)</f>
        <v>343.17907456717307</v>
      </c>
      <c r="D107" s="3"/>
    </row>
    <row r="108" spans="1:6" x14ac:dyDescent="0.35">
      <c r="A108" s="3"/>
      <c r="B108" s="245" t="s">
        <v>517</v>
      </c>
      <c r="C108" s="582">
        <v>0</v>
      </c>
      <c r="D108" s="3"/>
    </row>
    <row r="109" spans="1:6" x14ac:dyDescent="0.35">
      <c r="A109" s="3"/>
      <c r="B109" s="245" t="s">
        <v>518</v>
      </c>
      <c r="C109" s="583">
        <f>(D8/SUM(AC30:AC34)/12)</f>
        <v>171.66351672006923</v>
      </c>
      <c r="D109" s="3"/>
    </row>
    <row r="110" spans="1:6" x14ac:dyDescent="0.35">
      <c r="A110" s="3"/>
      <c r="B110" s="245" t="s">
        <v>519</v>
      </c>
      <c r="C110" s="582">
        <v>0</v>
      </c>
      <c r="D110" s="3"/>
    </row>
    <row r="111" spans="1:6" x14ac:dyDescent="0.35">
      <c r="A111" s="3"/>
      <c r="B111" s="245" t="s">
        <v>520</v>
      </c>
      <c r="C111" s="582">
        <v>0</v>
      </c>
      <c r="D111" s="3"/>
    </row>
    <row r="112" spans="1:6" ht="18.75" thickBot="1" x14ac:dyDescent="0.4">
      <c r="A112" s="3"/>
      <c r="B112" s="586" t="s">
        <v>421</v>
      </c>
      <c r="C112" s="584">
        <f>12*AC33/Q49</f>
        <v>0.79013792588849041</v>
      </c>
      <c r="D112" s="3"/>
    </row>
    <row r="113" spans="1:4" x14ac:dyDescent="0.35">
      <c r="A113" s="3"/>
      <c r="D113" s="3"/>
    </row>
    <row r="114" spans="1:4" ht="18.75" thickBot="1" x14ac:dyDescent="0.4"/>
    <row r="115" spans="1:4" ht="14.45" customHeight="1" x14ac:dyDescent="0.35">
      <c r="B115" s="1077" t="s">
        <v>346</v>
      </c>
      <c r="C115" s="205" t="s">
        <v>342</v>
      </c>
    </row>
    <row r="116" spans="1:4" ht="54" x14ac:dyDescent="0.35">
      <c r="B116" s="1078"/>
      <c r="C116" s="206" t="s">
        <v>418</v>
      </c>
    </row>
    <row r="117" spans="1:4" x14ac:dyDescent="0.35">
      <c r="B117" s="1078"/>
      <c r="C117" s="207" t="s">
        <v>362</v>
      </c>
    </row>
    <row r="118" spans="1:4" ht="18.75" thickBot="1" x14ac:dyDescent="0.4">
      <c r="B118" s="551"/>
      <c r="C118" s="552" t="s">
        <v>345</v>
      </c>
    </row>
    <row r="119" spans="1:4" ht="18.75" thickBot="1" x14ac:dyDescent="0.4">
      <c r="B119" s="432" t="str">
        <f>B105</f>
        <v>Jalisco</v>
      </c>
      <c r="C119" s="545">
        <f>(C121+C122+C123)*C124</f>
        <v>123.00299864125624</v>
      </c>
    </row>
    <row r="120" spans="1:4" ht="18.75" thickBot="1" x14ac:dyDescent="0.4">
      <c r="A120" s="3"/>
      <c r="D120" s="3"/>
    </row>
    <row r="121" spans="1:4" x14ac:dyDescent="0.35">
      <c r="A121" s="3"/>
      <c r="B121" s="241" t="s">
        <v>518</v>
      </c>
      <c r="C121" s="581">
        <f>(D8/SUM(AC30:AC34)/12)</f>
        <v>171.66351672006923</v>
      </c>
      <c r="D121" s="3"/>
    </row>
    <row r="122" spans="1:4" x14ac:dyDescent="0.35">
      <c r="A122" s="3"/>
      <c r="B122" s="245" t="s">
        <v>519</v>
      </c>
      <c r="C122" s="582">
        <v>0</v>
      </c>
      <c r="D122" s="3"/>
    </row>
    <row r="123" spans="1:4" x14ac:dyDescent="0.35">
      <c r="A123" s="3"/>
      <c r="B123" s="245" t="s">
        <v>520</v>
      </c>
      <c r="C123" s="582">
        <v>0</v>
      </c>
      <c r="D123" s="3"/>
    </row>
    <row r="124" spans="1:4" ht="18.75" thickBot="1" x14ac:dyDescent="0.4">
      <c r="A124" s="3"/>
      <c r="B124" s="586" t="s">
        <v>422</v>
      </c>
      <c r="C124" s="584">
        <f>12*AC34/Q50</f>
        <v>0.71653547003721574</v>
      </c>
      <c r="D124" s="3"/>
    </row>
    <row r="125" spans="1:4" x14ac:dyDescent="0.35">
      <c r="A125" s="3"/>
      <c r="B125" s="3"/>
      <c r="C125" s="3"/>
      <c r="D125" s="3"/>
    </row>
    <row r="126" spans="1:4" x14ac:dyDescent="0.35">
      <c r="A126" s="3"/>
      <c r="B126" s="3"/>
      <c r="C126" s="3"/>
      <c r="D126" s="3"/>
    </row>
    <row r="127" spans="1:4" x14ac:dyDescent="0.35"/>
    <row r="128" spans="1:4" x14ac:dyDescent="0.35"/>
  </sheetData>
  <customSheetViews>
    <customSheetView guid="{1EB9453C-0363-4D90-8555-9240052C0B12}" scale="40" showGridLines="0" topLeftCell="A13">
      <selection activeCell="V52" sqref="V52"/>
      <pageMargins left="0.7" right="0.7" top="0.75" bottom="0.75" header="0.3" footer="0.3"/>
    </customSheetView>
    <customSheetView guid="{9BE0F493-361D-434E-B2A3-57925E56343F}" scale="40" showGridLines="0" topLeftCell="A13">
      <selection activeCell="V52" sqref="V52"/>
      <pageMargins left="0.7" right="0.7" top="0.75" bottom="0.75" header="0.3" footer="0.3"/>
    </customSheetView>
  </customSheetViews>
  <mergeCells count="20">
    <mergeCell ref="B7:B9"/>
    <mergeCell ref="B13:B17"/>
    <mergeCell ref="B21:B26"/>
    <mergeCell ref="C21:C25"/>
    <mergeCell ref="B101:B103"/>
    <mergeCell ref="B115:B117"/>
    <mergeCell ref="R13:R16"/>
    <mergeCell ref="S13:S16"/>
    <mergeCell ref="T13:T16"/>
    <mergeCell ref="B54:C54"/>
    <mergeCell ref="B56:B58"/>
    <mergeCell ref="B71:B73"/>
    <mergeCell ref="B86:B88"/>
    <mergeCell ref="B30:B34"/>
    <mergeCell ref="C30:C33"/>
    <mergeCell ref="B38:B42"/>
    <mergeCell ref="C38:C41"/>
    <mergeCell ref="B46:B50"/>
    <mergeCell ref="C46:C49"/>
    <mergeCell ref="C13:C16"/>
  </mergeCells>
  <dataValidations count="1">
    <dataValidation type="list" allowBlank="1" showInputMessage="1" showErrorMessage="1" sqref="AD21" xr:uid="{00000000-0002-0000-1900-000000000000}">
      <formula1>$AE$21:$AE$22</formula1>
    </dataValidation>
  </dataValidations>
  <hyperlinks>
    <hyperlink ref="C2" location="Contenido!A1" display="regresar" xr:uid="{00000000-0004-0000-1900-000000000000}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3"/>
  </sheetPr>
  <dimension ref="A1:AN128"/>
  <sheetViews>
    <sheetView showGridLines="0" zoomScale="70" zoomScaleNormal="70" workbookViewId="0">
      <pane ySplit="2" topLeftCell="A3" activePane="bottomLeft" state="frozen"/>
      <selection activeCell="G7" sqref="G7"/>
      <selection pane="bottomLeft" activeCell="G7" sqref="G7"/>
    </sheetView>
  </sheetViews>
  <sheetFormatPr baseColWidth="10" defaultColWidth="0" defaultRowHeight="18" zeroHeight="1" x14ac:dyDescent="0.35"/>
  <cols>
    <col min="1" max="1" width="11.5703125" style="9" customWidth="1"/>
    <col min="2" max="2" width="16.42578125" style="9" customWidth="1"/>
    <col min="3" max="3" width="20" style="9" customWidth="1"/>
    <col min="4" max="4" width="13.7109375" style="9" customWidth="1"/>
    <col min="5" max="12" width="13.42578125" style="9" bestFit="1" customWidth="1"/>
    <col min="13" max="13" width="15.7109375" style="9" bestFit="1" customWidth="1"/>
    <col min="14" max="14" width="13.42578125" style="9" bestFit="1" customWidth="1"/>
    <col min="15" max="15" width="15.28515625" style="9" bestFit="1" customWidth="1"/>
    <col min="16" max="16" width="14.42578125" style="9" bestFit="1" customWidth="1"/>
    <col min="17" max="17" width="15.28515625" style="9" bestFit="1" customWidth="1"/>
    <col min="18" max="18" width="11.85546875" style="9" bestFit="1" customWidth="1"/>
    <col min="19" max="19" width="12.28515625" style="9" bestFit="1" customWidth="1"/>
    <col min="20" max="20" width="11.28515625" style="9" bestFit="1" customWidth="1"/>
    <col min="21" max="21" width="12.42578125" style="9" bestFit="1" customWidth="1"/>
    <col min="22" max="22" width="10.42578125" style="9" bestFit="1" customWidth="1"/>
    <col min="23" max="23" width="11.28515625" style="9" bestFit="1" customWidth="1"/>
    <col min="24" max="24" width="10.5703125" style="9" bestFit="1" customWidth="1"/>
    <col min="25" max="25" width="12.42578125" style="9" bestFit="1" customWidth="1"/>
    <col min="26" max="26" width="11.28515625" style="9" bestFit="1" customWidth="1"/>
    <col min="27" max="27" width="11.85546875" style="9" bestFit="1" customWidth="1"/>
    <col min="28" max="28" width="10.42578125" style="9" bestFit="1" customWidth="1"/>
    <col min="29" max="29" width="13.42578125" style="9" bestFit="1" customWidth="1"/>
    <col min="30" max="32" width="11.5703125" style="9" customWidth="1"/>
    <col min="33" max="40" width="0" style="9" hidden="1" customWidth="1"/>
    <col min="41" max="16384" width="11.5703125" style="9" hidden="1"/>
  </cols>
  <sheetData>
    <row r="1" spans="1:40" ht="21.75" x14ac:dyDescent="0.35">
      <c r="A1" s="17" t="s">
        <v>616</v>
      </c>
      <c r="B1" s="73"/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24"/>
      <c r="V1" s="184"/>
      <c r="W1" s="185"/>
      <c r="X1" s="185"/>
      <c r="Y1" s="185"/>
      <c r="Z1" s="185"/>
      <c r="AA1" s="185"/>
      <c r="AB1" s="186"/>
      <c r="AC1" s="186"/>
      <c r="AD1" s="186"/>
      <c r="AE1" s="186"/>
      <c r="AF1" s="186"/>
      <c r="AG1" s="186"/>
      <c r="AH1" s="53"/>
      <c r="AI1" s="53"/>
      <c r="AJ1" s="53"/>
      <c r="AK1" s="53"/>
    </row>
    <row r="2" spans="1:40" x14ac:dyDescent="0.35">
      <c r="C2" s="737" t="s">
        <v>601</v>
      </c>
    </row>
    <row r="3" spans="1:40" x14ac:dyDescent="0.35"/>
    <row r="4" spans="1:40" s="50" customFormat="1" ht="21.75" collapsed="1" x14ac:dyDescent="0.25">
      <c r="A4" s="17" t="s">
        <v>609</v>
      </c>
      <c r="B4" s="73"/>
      <c r="C4" s="73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24"/>
      <c r="V4" s="184"/>
      <c r="W4" s="185"/>
      <c r="X4" s="185"/>
      <c r="Y4" s="185"/>
      <c r="Z4" s="185"/>
      <c r="AA4" s="185"/>
      <c r="AB4" s="186"/>
      <c r="AC4" s="186"/>
      <c r="AD4" s="186"/>
      <c r="AE4" s="186"/>
      <c r="AF4" s="53"/>
      <c r="AG4" s="53"/>
      <c r="AH4" s="53"/>
      <c r="AI4" s="53"/>
      <c r="AJ4" s="53"/>
      <c r="AK4" s="53"/>
      <c r="AL4" s="53"/>
      <c r="AM4" s="53"/>
      <c r="AN4" s="53"/>
    </row>
    <row r="5" spans="1:40" ht="18.75" thickBot="1" x14ac:dyDescent="0.4">
      <c r="A5" s="36"/>
      <c r="B5" s="162"/>
      <c r="C5" s="162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</row>
    <row r="6" spans="1:40" s="8" customFormat="1" ht="72.75" thickBot="1" x14ac:dyDescent="0.4">
      <c r="A6" s="160" t="s">
        <v>392</v>
      </c>
      <c r="B6" s="709"/>
      <c r="C6" s="709"/>
      <c r="D6" s="712" t="s">
        <v>484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</row>
    <row r="7" spans="1:40" x14ac:dyDescent="0.35">
      <c r="A7" s="36"/>
      <c r="B7" s="1085" t="s">
        <v>9</v>
      </c>
      <c r="C7" s="587" t="s">
        <v>180</v>
      </c>
      <c r="D7" s="508">
        <f>'2.6 IR'!M15</f>
        <v>3152655564.3332834</v>
      </c>
      <c r="E7" s="36"/>
      <c r="F7" s="36"/>
      <c r="G7" s="36"/>
      <c r="H7" s="36"/>
      <c r="I7" s="36"/>
      <c r="J7" s="36"/>
      <c r="K7" s="36"/>
      <c r="L7" s="167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40" x14ac:dyDescent="0.35">
      <c r="A8" s="36"/>
      <c r="B8" s="1086"/>
      <c r="C8" s="588" t="s">
        <v>179</v>
      </c>
      <c r="D8" s="509">
        <f>'2.6 IR'!N15</f>
        <v>3018623159.0928068</v>
      </c>
      <c r="E8" s="36"/>
      <c r="F8" s="36"/>
      <c r="G8" s="36"/>
      <c r="H8" s="36"/>
      <c r="I8" s="36"/>
      <c r="J8" s="36"/>
      <c r="K8" s="36"/>
      <c r="L8" s="167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</row>
    <row r="9" spans="1:40" ht="18.75" thickBot="1" x14ac:dyDescent="0.4">
      <c r="A9" s="36"/>
      <c r="B9" s="1087"/>
      <c r="C9" s="589" t="s">
        <v>354</v>
      </c>
      <c r="D9" s="510">
        <f>SUM(D7:D8)</f>
        <v>6171278723.4260902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</row>
    <row r="10" spans="1:40" x14ac:dyDescent="0.35">
      <c r="A10" s="36"/>
      <c r="B10" s="162"/>
      <c r="C10" s="162"/>
      <c r="D10" s="191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40" ht="18.75" thickBot="1" x14ac:dyDescent="0.4">
      <c r="A11" s="36"/>
      <c r="B11" s="162"/>
      <c r="C11" s="162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40" s="8" customFormat="1" ht="18.75" thickBot="1" x14ac:dyDescent="0.4">
      <c r="A12" s="160" t="s">
        <v>397</v>
      </c>
      <c r="B12" s="709"/>
      <c r="C12" s="709"/>
      <c r="D12" s="160"/>
      <c r="E12" s="717" t="s">
        <v>398</v>
      </c>
      <c r="F12" s="718" t="s">
        <v>399</v>
      </c>
      <c r="G12" s="718" t="s">
        <v>400</v>
      </c>
      <c r="H12" s="718" t="s">
        <v>401</v>
      </c>
      <c r="I12" s="718" t="s">
        <v>402</v>
      </c>
      <c r="J12" s="718" t="s">
        <v>403</v>
      </c>
      <c r="K12" s="718" t="s">
        <v>404</v>
      </c>
      <c r="L12" s="718" t="s">
        <v>405</v>
      </c>
      <c r="M12" s="718" t="s">
        <v>406</v>
      </c>
      <c r="N12" s="718" t="s">
        <v>407</v>
      </c>
      <c r="O12" s="718" t="s">
        <v>408</v>
      </c>
      <c r="P12" s="718" t="s">
        <v>409</v>
      </c>
      <c r="Q12" s="719" t="s">
        <v>117</v>
      </c>
      <c r="R12" s="160"/>
      <c r="S12" s="168"/>
      <c r="T12" s="169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</row>
    <row r="13" spans="1:40" x14ac:dyDescent="0.35">
      <c r="A13" s="36"/>
      <c r="B13" s="1085" t="str">
        <f>B7</f>
        <v>Noroeste</v>
      </c>
      <c r="C13" s="1083" t="s">
        <v>180</v>
      </c>
      <c r="D13" s="505" t="s">
        <v>334</v>
      </c>
      <c r="E13" s="559">
        <f>$Q$13</f>
        <v>574936.91666666651</v>
      </c>
      <c r="F13" s="513">
        <f t="shared" ref="F13:P13" si="0">$Q$13</f>
        <v>574936.91666666651</v>
      </c>
      <c r="G13" s="513">
        <f t="shared" si="0"/>
        <v>574936.91666666651</v>
      </c>
      <c r="H13" s="513">
        <f t="shared" si="0"/>
        <v>574936.91666666651</v>
      </c>
      <c r="I13" s="513">
        <f t="shared" si="0"/>
        <v>574936.91666666651</v>
      </c>
      <c r="J13" s="513">
        <f t="shared" si="0"/>
        <v>574936.91666666651</v>
      </c>
      <c r="K13" s="513">
        <f t="shared" si="0"/>
        <v>574936.91666666651</v>
      </c>
      <c r="L13" s="513">
        <f t="shared" si="0"/>
        <v>574936.91666666651</v>
      </c>
      <c r="M13" s="513">
        <f t="shared" si="0"/>
        <v>574936.91666666651</v>
      </c>
      <c r="N13" s="513">
        <f t="shared" si="0"/>
        <v>574936.91666666651</v>
      </c>
      <c r="O13" s="513">
        <f t="shared" si="0"/>
        <v>574936.91666666651</v>
      </c>
      <c r="P13" s="513">
        <f t="shared" si="0"/>
        <v>574936.91666666651</v>
      </c>
      <c r="Q13" s="514">
        <v>574936.91666666651</v>
      </c>
      <c r="R13" s="1082"/>
      <c r="S13" s="1082"/>
      <c r="T13" s="1082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40" x14ac:dyDescent="0.35">
      <c r="A14" s="36"/>
      <c r="B14" s="1086"/>
      <c r="C14" s="1084"/>
      <c r="D14" s="506" t="s">
        <v>336</v>
      </c>
      <c r="E14" s="195">
        <f>$Q$14</f>
        <v>1048710.1666666665</v>
      </c>
      <c r="F14" s="170">
        <f t="shared" ref="F14:P14" si="1">$Q$14</f>
        <v>1048710.1666666665</v>
      </c>
      <c r="G14" s="170">
        <f t="shared" si="1"/>
        <v>1048710.1666666665</v>
      </c>
      <c r="H14" s="170">
        <f t="shared" si="1"/>
        <v>1048710.1666666665</v>
      </c>
      <c r="I14" s="170">
        <f t="shared" si="1"/>
        <v>1048710.1666666665</v>
      </c>
      <c r="J14" s="170">
        <f t="shared" si="1"/>
        <v>1048710.1666666665</v>
      </c>
      <c r="K14" s="170">
        <f t="shared" si="1"/>
        <v>1048710.1666666665</v>
      </c>
      <c r="L14" s="170">
        <f t="shared" si="1"/>
        <v>1048710.1666666665</v>
      </c>
      <c r="M14" s="170">
        <f t="shared" si="1"/>
        <v>1048710.1666666665</v>
      </c>
      <c r="N14" s="170">
        <f t="shared" si="1"/>
        <v>1048710.1666666665</v>
      </c>
      <c r="O14" s="170">
        <f t="shared" si="1"/>
        <v>1048710.1666666665</v>
      </c>
      <c r="P14" s="170">
        <f t="shared" si="1"/>
        <v>1048710.1666666665</v>
      </c>
      <c r="Q14" s="516">
        <v>1048710.1666666665</v>
      </c>
      <c r="R14" s="1082"/>
      <c r="S14" s="1082"/>
      <c r="T14" s="1082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40" x14ac:dyDescent="0.35">
      <c r="A15" s="36"/>
      <c r="B15" s="1086"/>
      <c r="C15" s="1084"/>
      <c r="D15" s="506" t="s">
        <v>339</v>
      </c>
      <c r="E15" s="195">
        <f>$Q$15</f>
        <v>155208</v>
      </c>
      <c r="F15" s="170">
        <f t="shared" ref="F15:P15" si="2">$Q$15</f>
        <v>155208</v>
      </c>
      <c r="G15" s="170">
        <f t="shared" si="2"/>
        <v>155208</v>
      </c>
      <c r="H15" s="170">
        <f t="shared" si="2"/>
        <v>155208</v>
      </c>
      <c r="I15" s="170">
        <f t="shared" si="2"/>
        <v>155208</v>
      </c>
      <c r="J15" s="170">
        <f t="shared" si="2"/>
        <v>155208</v>
      </c>
      <c r="K15" s="170">
        <f t="shared" si="2"/>
        <v>155208</v>
      </c>
      <c r="L15" s="170">
        <f t="shared" si="2"/>
        <v>155208</v>
      </c>
      <c r="M15" s="170">
        <f t="shared" si="2"/>
        <v>155208</v>
      </c>
      <c r="N15" s="170">
        <f t="shared" si="2"/>
        <v>155208</v>
      </c>
      <c r="O15" s="170">
        <f t="shared" si="2"/>
        <v>155208</v>
      </c>
      <c r="P15" s="170">
        <f t="shared" si="2"/>
        <v>155208</v>
      </c>
      <c r="Q15" s="516">
        <v>155208</v>
      </c>
      <c r="R15" s="1082"/>
      <c r="S15" s="1082"/>
      <c r="T15" s="108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40" x14ac:dyDescent="0.35">
      <c r="A16" s="36"/>
      <c r="B16" s="1086"/>
      <c r="C16" s="1084"/>
      <c r="D16" s="506" t="s">
        <v>341</v>
      </c>
      <c r="E16" s="195">
        <f>$Q$16</f>
        <v>7376</v>
      </c>
      <c r="F16" s="170">
        <f t="shared" ref="F16:O16" si="3">$Q$16</f>
        <v>7376</v>
      </c>
      <c r="G16" s="170">
        <f t="shared" si="3"/>
        <v>7376</v>
      </c>
      <c r="H16" s="170">
        <f t="shared" si="3"/>
        <v>7376</v>
      </c>
      <c r="I16" s="170">
        <f t="shared" si="3"/>
        <v>7376</v>
      </c>
      <c r="J16" s="170">
        <f t="shared" si="3"/>
        <v>7376</v>
      </c>
      <c r="K16" s="170">
        <f t="shared" si="3"/>
        <v>7376</v>
      </c>
      <c r="L16" s="170">
        <f t="shared" si="3"/>
        <v>7376</v>
      </c>
      <c r="M16" s="170">
        <f t="shared" si="3"/>
        <v>7376</v>
      </c>
      <c r="N16" s="170">
        <f t="shared" si="3"/>
        <v>7376</v>
      </c>
      <c r="O16" s="170">
        <f t="shared" si="3"/>
        <v>7376</v>
      </c>
      <c r="P16" s="170">
        <f>$Q$16</f>
        <v>7376</v>
      </c>
      <c r="Q16" s="516">
        <v>7376</v>
      </c>
      <c r="R16" s="1082"/>
      <c r="S16" s="1082"/>
      <c r="T16" s="108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1:37" ht="18.75" thickBot="1" x14ac:dyDescent="0.4">
      <c r="A17" s="36"/>
      <c r="B17" s="1087"/>
      <c r="C17" s="553" t="s">
        <v>179</v>
      </c>
      <c r="D17" s="507" t="s">
        <v>342</v>
      </c>
      <c r="E17" s="560">
        <f>$Q$17</f>
        <v>25698</v>
      </c>
      <c r="F17" s="518">
        <f t="shared" ref="F17:P17" si="4">$Q$17</f>
        <v>25698</v>
      </c>
      <c r="G17" s="518">
        <f t="shared" si="4"/>
        <v>25698</v>
      </c>
      <c r="H17" s="518">
        <f t="shared" si="4"/>
        <v>25698</v>
      </c>
      <c r="I17" s="518">
        <f t="shared" si="4"/>
        <v>25698</v>
      </c>
      <c r="J17" s="518">
        <f t="shared" si="4"/>
        <v>25698</v>
      </c>
      <c r="K17" s="518">
        <f t="shared" si="4"/>
        <v>25698</v>
      </c>
      <c r="L17" s="518">
        <f t="shared" si="4"/>
        <v>25698</v>
      </c>
      <c r="M17" s="518">
        <f t="shared" si="4"/>
        <v>25698</v>
      </c>
      <c r="N17" s="518">
        <f t="shared" si="4"/>
        <v>25698</v>
      </c>
      <c r="O17" s="518">
        <f t="shared" si="4"/>
        <v>25698</v>
      </c>
      <c r="P17" s="518">
        <f t="shared" si="4"/>
        <v>25698</v>
      </c>
      <c r="Q17" s="519">
        <v>25698</v>
      </c>
      <c r="R17" s="171"/>
      <c r="S17" s="172"/>
      <c r="T17" s="167"/>
      <c r="U17" s="36"/>
      <c r="V17" s="36"/>
      <c r="W17" s="36"/>
      <c r="X17" s="36"/>
      <c r="Y17" s="36"/>
      <c r="Z17" s="36"/>
      <c r="AA17" s="36"/>
      <c r="AB17" s="36"/>
      <c r="AC17" s="36"/>
      <c r="AD17" s="148"/>
      <c r="AE17" s="148"/>
      <c r="AF17" s="36"/>
      <c r="AG17" s="36"/>
      <c r="AH17" s="36"/>
      <c r="AI17" s="36"/>
      <c r="AJ17" s="36"/>
      <c r="AK17" s="36"/>
    </row>
    <row r="18" spans="1:37" x14ac:dyDescent="0.35">
      <c r="A18" s="36"/>
      <c r="B18" s="162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148"/>
      <c r="AE18" s="148"/>
      <c r="AF18" s="36"/>
      <c r="AG18" s="36"/>
      <c r="AH18" s="36"/>
      <c r="AI18" s="36"/>
      <c r="AJ18" s="36"/>
      <c r="AK18" s="36"/>
    </row>
    <row r="19" spans="1:37" ht="18.75" thickBot="1" x14ac:dyDescent="0.4">
      <c r="A19" s="36"/>
      <c r="B19" s="162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48"/>
      <c r="AE19" s="148"/>
      <c r="AF19" s="36"/>
      <c r="AG19" s="36"/>
      <c r="AH19" s="36"/>
      <c r="AI19" s="36"/>
      <c r="AJ19" s="36"/>
      <c r="AK19" s="36"/>
    </row>
    <row r="20" spans="1:37" s="8" customFormat="1" ht="18.75" thickBot="1" x14ac:dyDescent="0.4">
      <c r="A20" s="160" t="s">
        <v>423</v>
      </c>
      <c r="B20" s="160"/>
      <c r="C20" s="709"/>
      <c r="D20" s="160"/>
      <c r="E20" s="713">
        <v>0</v>
      </c>
      <c r="F20" s="714">
        <v>1</v>
      </c>
      <c r="G20" s="714">
        <v>2</v>
      </c>
      <c r="H20" s="714">
        <v>3</v>
      </c>
      <c r="I20" s="714">
        <v>4</v>
      </c>
      <c r="J20" s="714">
        <v>5</v>
      </c>
      <c r="K20" s="714">
        <v>6</v>
      </c>
      <c r="L20" s="714">
        <v>7</v>
      </c>
      <c r="M20" s="714">
        <v>8</v>
      </c>
      <c r="N20" s="714">
        <v>9</v>
      </c>
      <c r="O20" s="714">
        <v>10</v>
      </c>
      <c r="P20" s="714">
        <v>11</v>
      </c>
      <c r="Q20" s="714">
        <v>12</v>
      </c>
      <c r="R20" s="714">
        <v>13</v>
      </c>
      <c r="S20" s="714">
        <v>14</v>
      </c>
      <c r="T20" s="714">
        <v>15</v>
      </c>
      <c r="U20" s="714">
        <v>16</v>
      </c>
      <c r="V20" s="714">
        <v>17</v>
      </c>
      <c r="W20" s="714">
        <v>18</v>
      </c>
      <c r="X20" s="714">
        <v>19</v>
      </c>
      <c r="Y20" s="714">
        <v>20</v>
      </c>
      <c r="Z20" s="714">
        <v>21</v>
      </c>
      <c r="AA20" s="714">
        <v>22</v>
      </c>
      <c r="AB20" s="715">
        <v>23</v>
      </c>
      <c r="AC20" s="160"/>
      <c r="AD20" s="976" t="s">
        <v>413</v>
      </c>
      <c r="AE20" s="976"/>
      <c r="AF20" s="160"/>
      <c r="AG20" s="160"/>
      <c r="AH20" s="160"/>
      <c r="AI20" s="160"/>
      <c r="AJ20" s="160"/>
      <c r="AK20" s="160"/>
    </row>
    <row r="21" spans="1:37" x14ac:dyDescent="0.35">
      <c r="A21" s="36"/>
      <c r="B21" s="1085" t="str">
        <f>B7</f>
        <v>Noroeste</v>
      </c>
      <c r="C21" s="1083" t="s">
        <v>180</v>
      </c>
      <c r="D21" s="505" t="s">
        <v>334</v>
      </c>
      <c r="E21" s="606">
        <v>3.9432941888564631E-2</v>
      </c>
      <c r="F21" s="521">
        <v>3.6880304920582398E-2</v>
      </c>
      <c r="G21" s="521">
        <v>3.5203319891905435E-2</v>
      </c>
      <c r="H21" s="521">
        <v>3.42607437645834E-2</v>
      </c>
      <c r="I21" s="521">
        <v>3.4461548434109097E-2</v>
      </c>
      <c r="J21" s="521">
        <v>4.0603408173212098E-2</v>
      </c>
      <c r="K21" s="521">
        <v>4.0341507963274244E-2</v>
      </c>
      <c r="L21" s="521">
        <v>3.8693473790056221E-2</v>
      </c>
      <c r="M21" s="521">
        <v>3.2895741005787821E-2</v>
      </c>
      <c r="N21" s="521">
        <v>2.9489693159774268E-2</v>
      </c>
      <c r="O21" s="521">
        <v>2.7222014666663408E-2</v>
      </c>
      <c r="P21" s="521">
        <v>2.7783258297393337E-2</v>
      </c>
      <c r="Q21" s="521">
        <v>2.9555080031039099E-2</v>
      </c>
      <c r="R21" s="521">
        <v>3.1902373281010074E-2</v>
      </c>
      <c r="S21" s="521">
        <v>3.479782968907983E-2</v>
      </c>
      <c r="T21" s="521">
        <v>3.6674845652086265E-2</v>
      </c>
      <c r="U21" s="521">
        <v>3.775124342633817E-2</v>
      </c>
      <c r="V21" s="521">
        <v>3.9127391525667424E-2</v>
      </c>
      <c r="W21" s="521">
        <v>5.1628557012276595E-2</v>
      </c>
      <c r="X21" s="521">
        <v>7.0125029042213335E-2</v>
      </c>
      <c r="Y21" s="521">
        <v>7.8936755887292404E-2</v>
      </c>
      <c r="Z21" s="521">
        <v>7.0415960363120228E-2</v>
      </c>
      <c r="AA21" s="521">
        <v>5.6145703754904866E-2</v>
      </c>
      <c r="AB21" s="522">
        <v>4.5671274379065277E-2</v>
      </c>
      <c r="AC21" s="36"/>
      <c r="AD21" s="983" t="s">
        <v>415</v>
      </c>
      <c r="AE21" s="148" t="s">
        <v>414</v>
      </c>
      <c r="AF21" s="114"/>
      <c r="AG21" s="174"/>
      <c r="AH21" s="36"/>
      <c r="AI21" s="36"/>
      <c r="AJ21" s="36"/>
      <c r="AK21" s="36"/>
    </row>
    <row r="22" spans="1:37" x14ac:dyDescent="0.35">
      <c r="A22" s="36"/>
      <c r="B22" s="1086"/>
      <c r="C22" s="1084"/>
      <c r="D22" s="506" t="s">
        <v>336</v>
      </c>
      <c r="E22" s="192">
        <v>4.6835029487288266E-2</v>
      </c>
      <c r="F22" s="173">
        <v>4.3937169863417461E-2</v>
      </c>
      <c r="G22" s="173">
        <v>4.2427104635789983E-2</v>
      </c>
      <c r="H22" s="173">
        <v>4.0664464381379439E-2</v>
      </c>
      <c r="I22" s="173">
        <v>3.9832598368020507E-2</v>
      </c>
      <c r="J22" s="173">
        <v>3.9306030703045454E-2</v>
      </c>
      <c r="K22" s="173">
        <v>3.8088564204176126E-2</v>
      </c>
      <c r="L22" s="173">
        <v>3.378740662437215E-2</v>
      </c>
      <c r="M22" s="173">
        <v>3.0400528551296952E-2</v>
      </c>
      <c r="N22" s="173">
        <v>2.9755969554641534E-2</v>
      </c>
      <c r="O22" s="173">
        <v>3.0152140229701811E-2</v>
      </c>
      <c r="P22" s="173">
        <v>3.1303295939145902E-2</v>
      </c>
      <c r="Q22" s="173">
        <v>3.4202392024414406E-2</v>
      </c>
      <c r="R22" s="173">
        <v>3.6851120775438548E-2</v>
      </c>
      <c r="S22" s="173">
        <v>3.8849652544545366E-2</v>
      </c>
      <c r="T22" s="173">
        <v>3.9512582061489526E-2</v>
      </c>
      <c r="U22" s="173">
        <v>3.947264003129871E-2</v>
      </c>
      <c r="V22" s="173">
        <v>3.9669220773677759E-2</v>
      </c>
      <c r="W22" s="173">
        <v>4.3516022632155586E-2</v>
      </c>
      <c r="X22" s="173">
        <v>5.1424530744599739E-2</v>
      </c>
      <c r="Y22" s="173">
        <v>5.8341771685892801E-2</v>
      </c>
      <c r="Z22" s="173">
        <v>6.237546153493348E-2</v>
      </c>
      <c r="AA22" s="173">
        <v>5.800653772486699E-2</v>
      </c>
      <c r="AB22" s="524">
        <v>5.1287764924411706E-2</v>
      </c>
      <c r="AC22" s="36"/>
      <c r="AD22" s="976"/>
      <c r="AE22" s="148" t="s">
        <v>415</v>
      </c>
      <c r="AF22" s="36"/>
      <c r="AG22" s="36"/>
      <c r="AH22" s="36"/>
      <c r="AI22" s="36"/>
      <c r="AJ22" s="36"/>
      <c r="AK22" s="36"/>
    </row>
    <row r="23" spans="1:37" x14ac:dyDescent="0.35">
      <c r="A23" s="36"/>
      <c r="B23" s="1086"/>
      <c r="C23" s="1084"/>
      <c r="D23" s="506" t="s">
        <v>339</v>
      </c>
      <c r="E23" s="192">
        <v>2.4487531400210025E-2</v>
      </c>
      <c r="F23" s="173">
        <v>2.4109205178771929E-2</v>
      </c>
      <c r="G23" s="173">
        <v>2.4027231732534488E-2</v>
      </c>
      <c r="H23" s="173">
        <v>2.4366354873685332E-2</v>
      </c>
      <c r="I23" s="173">
        <v>2.6274500336077013E-2</v>
      </c>
      <c r="J23" s="173">
        <v>2.5409153052638918E-2</v>
      </c>
      <c r="K23" s="173">
        <v>2.4147673408891082E-2</v>
      </c>
      <c r="L23" s="173">
        <v>3.0353003582016085E-2</v>
      </c>
      <c r="M23" s="173">
        <v>4.6566381618006372E-2</v>
      </c>
      <c r="N23" s="173">
        <v>5.733827553407448E-2</v>
      </c>
      <c r="O23" s="173">
        <v>6.2759503704906502E-2</v>
      </c>
      <c r="P23" s="173">
        <v>6.7949016574113286E-2</v>
      </c>
      <c r="Q23" s="173">
        <v>6.7648452498894368E-2</v>
      </c>
      <c r="R23" s="173">
        <v>6.359989443297101E-2</v>
      </c>
      <c r="S23" s="173">
        <v>6.065715493743809E-2</v>
      </c>
      <c r="T23" s="173">
        <v>5.6954301814996451E-2</v>
      </c>
      <c r="U23" s="173">
        <v>5.5092847783795459E-2</v>
      </c>
      <c r="V23" s="173">
        <v>5.0952998647418153E-2</v>
      </c>
      <c r="W23" s="173">
        <v>4.5437969643838165E-2</v>
      </c>
      <c r="X23" s="173">
        <v>3.9625083828871539E-2</v>
      </c>
      <c r="Y23" s="173">
        <v>3.422810972263135E-2</v>
      </c>
      <c r="Z23" s="173">
        <v>3.0986758967755303E-2</v>
      </c>
      <c r="AA23" s="173">
        <v>2.8919892341010677E-2</v>
      </c>
      <c r="AB23" s="524">
        <v>2.8108704384454147E-2</v>
      </c>
      <c r="AC23" s="36"/>
      <c r="AD23" s="148"/>
      <c r="AE23" s="148"/>
      <c r="AF23" s="36"/>
      <c r="AG23" s="36"/>
      <c r="AH23" s="36"/>
      <c r="AI23" s="36"/>
      <c r="AJ23" s="36"/>
      <c r="AK23" s="36"/>
    </row>
    <row r="24" spans="1:37" x14ac:dyDescent="0.35">
      <c r="A24" s="36"/>
      <c r="B24" s="1086"/>
      <c r="C24" s="1084"/>
      <c r="D24" s="506" t="s">
        <v>341</v>
      </c>
      <c r="E24" s="192">
        <v>3.9691940914553102E-2</v>
      </c>
      <c r="F24" s="173">
        <v>3.9818972328889611E-2</v>
      </c>
      <c r="G24" s="173">
        <v>4.0372891837277103E-2</v>
      </c>
      <c r="H24" s="173">
        <v>4.0847118696380018E-2</v>
      </c>
      <c r="I24" s="173">
        <v>4.1120309662593002E-2</v>
      </c>
      <c r="J24" s="173">
        <v>4.1386700303027137E-2</v>
      </c>
      <c r="K24" s="173">
        <v>4.1970198924073679E-2</v>
      </c>
      <c r="L24" s="173">
        <v>4.2473570674165753E-2</v>
      </c>
      <c r="M24" s="173">
        <v>4.3947989745677797E-2</v>
      </c>
      <c r="N24" s="173">
        <v>4.6859762188916874E-2</v>
      </c>
      <c r="O24" s="173">
        <v>4.8444980772489321E-2</v>
      </c>
      <c r="P24" s="173">
        <v>4.7701155529105095E-2</v>
      </c>
      <c r="Q24" s="173">
        <v>4.5271156670669874E-2</v>
      </c>
      <c r="R24" s="173">
        <v>4.247046103384948E-2</v>
      </c>
      <c r="S24" s="173">
        <v>4.0241113420928717E-2</v>
      </c>
      <c r="T24" s="173">
        <v>3.873308160969522E-2</v>
      </c>
      <c r="U24" s="173">
        <v>3.8579787988929609E-2</v>
      </c>
      <c r="V24" s="173">
        <v>3.8305850788022816E-2</v>
      </c>
      <c r="W24" s="173">
        <v>3.8506984943187078E-2</v>
      </c>
      <c r="X24" s="173">
        <v>4.0086374522911188E-2</v>
      </c>
      <c r="Y24" s="173">
        <v>4.0903002515355558E-2</v>
      </c>
      <c r="Z24" s="173">
        <v>4.0663504574450067E-2</v>
      </c>
      <c r="AA24" s="173">
        <v>4.0840955818297872E-2</v>
      </c>
      <c r="AB24" s="524">
        <v>4.0762134536554029E-2</v>
      </c>
      <c r="AC24" s="36"/>
      <c r="AD24" s="36"/>
      <c r="AE24" s="36"/>
      <c r="AF24" s="36"/>
      <c r="AG24" s="36"/>
      <c r="AH24" s="36"/>
      <c r="AI24" s="36"/>
      <c r="AJ24" s="36"/>
      <c r="AK24" s="36"/>
    </row>
    <row r="25" spans="1:37" x14ac:dyDescent="0.35">
      <c r="A25" s="36"/>
      <c r="B25" s="1086"/>
      <c r="C25" s="1084"/>
      <c r="D25" s="506" t="s">
        <v>396</v>
      </c>
      <c r="E25" s="192">
        <v>3.9432941888564631E-2</v>
      </c>
      <c r="F25" s="173">
        <v>3.6880304920582398E-2</v>
      </c>
      <c r="G25" s="173">
        <v>3.5203319891905435E-2</v>
      </c>
      <c r="H25" s="173">
        <v>3.42607437645834E-2</v>
      </c>
      <c r="I25" s="173">
        <v>3.4461548434109097E-2</v>
      </c>
      <c r="J25" s="173">
        <v>4.0603408173212098E-2</v>
      </c>
      <c r="K25" s="173">
        <v>4.0341507963274244E-2</v>
      </c>
      <c r="L25" s="173">
        <v>3.8693473790056221E-2</v>
      </c>
      <c r="M25" s="173">
        <v>3.2895741005787821E-2</v>
      </c>
      <c r="N25" s="173">
        <v>2.9489693159774268E-2</v>
      </c>
      <c r="O25" s="173">
        <v>2.7222014666663408E-2</v>
      </c>
      <c r="P25" s="173">
        <v>2.7783258297393337E-2</v>
      </c>
      <c r="Q25" s="173">
        <v>2.9555080031039099E-2</v>
      </c>
      <c r="R25" s="173">
        <v>3.1902373281010074E-2</v>
      </c>
      <c r="S25" s="173">
        <v>3.479782968907983E-2</v>
      </c>
      <c r="T25" s="173">
        <v>3.6674845652086265E-2</v>
      </c>
      <c r="U25" s="173">
        <v>3.775124342633817E-2</v>
      </c>
      <c r="V25" s="173">
        <v>3.9127391525667424E-2</v>
      </c>
      <c r="W25" s="173">
        <v>5.1628557012276595E-2</v>
      </c>
      <c r="X25" s="173">
        <v>7.0125029042213335E-2</v>
      </c>
      <c r="Y25" s="173">
        <v>7.8936755887292404E-2</v>
      </c>
      <c r="Z25" s="173">
        <v>7.0415960363120228E-2</v>
      </c>
      <c r="AA25" s="173">
        <v>5.6145703754904866E-2</v>
      </c>
      <c r="AB25" s="524">
        <v>4.5671274379065277E-2</v>
      </c>
      <c r="AC25" s="36"/>
      <c r="AD25" s="36"/>
      <c r="AE25" s="36"/>
      <c r="AF25" s="36"/>
      <c r="AG25" s="36"/>
      <c r="AH25" s="36"/>
      <c r="AI25" s="36"/>
      <c r="AJ25" s="36"/>
      <c r="AK25" s="36"/>
    </row>
    <row r="26" spans="1:37" ht="18.75" thickBot="1" x14ac:dyDescent="0.4">
      <c r="A26" s="36"/>
      <c r="B26" s="1087"/>
      <c r="C26" s="553" t="s">
        <v>179</v>
      </c>
      <c r="D26" s="507" t="s">
        <v>342</v>
      </c>
      <c r="E26" s="607">
        <v>3.020399392156398E-2</v>
      </c>
      <c r="F26" s="526">
        <v>2.8063717968042946E-2</v>
      </c>
      <c r="G26" s="526">
        <v>2.6796406309474195E-2</v>
      </c>
      <c r="H26" s="526">
        <v>2.696283753406277E-2</v>
      </c>
      <c r="I26" s="526">
        <v>2.6686632425985891E-2</v>
      </c>
      <c r="J26" s="526">
        <v>2.794782662711302E-2</v>
      </c>
      <c r="K26" s="526">
        <v>2.9924205785505933E-2</v>
      </c>
      <c r="L26" s="526">
        <v>3.5188533229688637E-2</v>
      </c>
      <c r="M26" s="526">
        <v>4.2146651311428973E-2</v>
      </c>
      <c r="N26" s="526">
        <v>4.765662542671454E-2</v>
      </c>
      <c r="O26" s="526">
        <v>5.5311453122856527E-2</v>
      </c>
      <c r="P26" s="526">
        <v>5.7197939569661245E-2</v>
      </c>
      <c r="Q26" s="526">
        <v>5.6891744263893783E-2</v>
      </c>
      <c r="R26" s="526">
        <v>5.678946778446043E-2</v>
      </c>
      <c r="S26" s="526">
        <v>5.8734480038898897E-2</v>
      </c>
      <c r="T26" s="526">
        <v>5.7185421377734913E-2</v>
      </c>
      <c r="U26" s="526">
        <v>5.3165823726916944E-2</v>
      </c>
      <c r="V26" s="526">
        <v>4.7112678900027766E-2</v>
      </c>
      <c r="W26" s="526">
        <v>4.2672962795681793E-2</v>
      </c>
      <c r="X26" s="526">
        <v>4.0918195681606886E-2</v>
      </c>
      <c r="Y26" s="526">
        <v>3.7161412848772092E-2</v>
      </c>
      <c r="Z26" s="526">
        <v>3.7702905034283404E-2</v>
      </c>
      <c r="AA26" s="526">
        <v>4.0449484678172165E-2</v>
      </c>
      <c r="AB26" s="527">
        <v>3.7128599637452277E-2</v>
      </c>
      <c r="AC26" s="36"/>
      <c r="AD26" s="36"/>
      <c r="AE26" s="36"/>
      <c r="AF26" s="36"/>
      <c r="AG26" s="36"/>
      <c r="AH26" s="36"/>
      <c r="AI26" s="36"/>
      <c r="AJ26" s="36"/>
      <c r="AK26" s="36"/>
    </row>
    <row r="27" spans="1:37" x14ac:dyDescent="0.3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1:37" ht="18.75" thickBot="1" x14ac:dyDescent="0.4">
      <c r="A28" s="36"/>
      <c r="B28" s="162"/>
      <c r="C28" s="162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1:37" s="8" customFormat="1" ht="18.75" thickBot="1" x14ac:dyDescent="0.4">
      <c r="A29" s="160" t="s">
        <v>424</v>
      </c>
      <c r="B29" s="709"/>
      <c r="C29" s="709"/>
      <c r="D29" s="160"/>
      <c r="E29" s="713">
        <v>0</v>
      </c>
      <c r="F29" s="714">
        <v>1</v>
      </c>
      <c r="G29" s="714">
        <v>2</v>
      </c>
      <c r="H29" s="714">
        <v>3</v>
      </c>
      <c r="I29" s="714">
        <v>4</v>
      </c>
      <c r="J29" s="714">
        <v>5</v>
      </c>
      <c r="K29" s="714">
        <v>6</v>
      </c>
      <c r="L29" s="714">
        <v>7</v>
      </c>
      <c r="M29" s="714">
        <v>8</v>
      </c>
      <c r="N29" s="714">
        <v>9</v>
      </c>
      <c r="O29" s="714">
        <v>10</v>
      </c>
      <c r="P29" s="714">
        <v>11</v>
      </c>
      <c r="Q29" s="714">
        <v>12</v>
      </c>
      <c r="R29" s="714">
        <v>13</v>
      </c>
      <c r="S29" s="714">
        <v>14</v>
      </c>
      <c r="T29" s="714">
        <v>15</v>
      </c>
      <c r="U29" s="714">
        <v>16</v>
      </c>
      <c r="V29" s="714">
        <v>17</v>
      </c>
      <c r="W29" s="714">
        <v>18</v>
      </c>
      <c r="X29" s="714">
        <v>19</v>
      </c>
      <c r="Y29" s="714">
        <v>20</v>
      </c>
      <c r="Z29" s="714">
        <v>21</v>
      </c>
      <c r="AA29" s="714">
        <v>22</v>
      </c>
      <c r="AB29" s="714">
        <v>23</v>
      </c>
      <c r="AC29" s="715" t="s">
        <v>410</v>
      </c>
      <c r="AD29" s="160"/>
      <c r="AE29" s="160"/>
      <c r="AF29" s="160"/>
      <c r="AG29" s="160"/>
      <c r="AH29" s="160"/>
      <c r="AI29" s="160"/>
      <c r="AJ29" s="160"/>
      <c r="AK29" s="160"/>
    </row>
    <row r="30" spans="1:37" x14ac:dyDescent="0.35">
      <c r="B30" s="1085" t="str">
        <f>B21</f>
        <v>Noroeste</v>
      </c>
      <c r="C30" s="1083" t="s">
        <v>180</v>
      </c>
      <c r="D30" s="505" t="s">
        <v>334</v>
      </c>
      <c r="E30" s="563">
        <f t="shared" ref="E30" si="5">E21*IF($AD$21="kW/cliente",$Q$13,$Q$38/365)</f>
        <v>60837.927194320728</v>
      </c>
      <c r="F30" s="561">
        <f t="shared" ref="F30:AB30" si="6">F21*IF($AD$21="kW/cliente",$Q$13,$Q$38/365)</f>
        <v>56899.668099919501</v>
      </c>
      <c r="G30" s="561">
        <f t="shared" si="6"/>
        <v>54312.382237025224</v>
      </c>
      <c r="H30" s="561">
        <f t="shared" si="6"/>
        <v>52858.157036907643</v>
      </c>
      <c r="I30" s="561">
        <f t="shared" si="6"/>
        <v>53167.962475705681</v>
      </c>
      <c r="J30" s="561">
        <f t="shared" si="6"/>
        <v>62643.745862631651</v>
      </c>
      <c r="K30" s="561">
        <f t="shared" si="6"/>
        <v>62239.681008698011</v>
      </c>
      <c r="L30" s="561">
        <f t="shared" si="6"/>
        <v>59697.061101531857</v>
      </c>
      <c r="M30" s="561">
        <f t="shared" si="6"/>
        <v>50752.203626321898</v>
      </c>
      <c r="N30" s="561">
        <f t="shared" si="6"/>
        <v>45497.285252193753</v>
      </c>
      <c r="O30" s="561">
        <f t="shared" si="6"/>
        <v>41998.665761569006</v>
      </c>
      <c r="P30" s="561">
        <f t="shared" si="6"/>
        <v>42864.563600008638</v>
      </c>
      <c r="Q30" s="561">
        <f t="shared" si="6"/>
        <v>45598.165417937307</v>
      </c>
      <c r="R30" s="561">
        <f t="shared" si="6"/>
        <v>49219.616139240636</v>
      </c>
      <c r="S30" s="561">
        <f t="shared" si="6"/>
        <v>53686.783885595389</v>
      </c>
      <c r="T30" s="561">
        <f t="shared" si="6"/>
        <v>56582.681453234873</v>
      </c>
      <c r="U30" s="561">
        <f t="shared" si="6"/>
        <v>58243.369352380862</v>
      </c>
      <c r="V30" s="561">
        <f t="shared" si="6"/>
        <v>60366.518016058806</v>
      </c>
      <c r="W30" s="561">
        <f t="shared" si="6"/>
        <v>79653.564817378952</v>
      </c>
      <c r="X30" s="561">
        <f t="shared" si="6"/>
        <v>108190.28981976608</v>
      </c>
      <c r="Y30" s="561">
        <f t="shared" si="6"/>
        <v>121785.19729007645</v>
      </c>
      <c r="Z30" s="561">
        <f t="shared" si="6"/>
        <v>108639.14444922536</v>
      </c>
      <c r="AA30" s="561">
        <f t="shared" si="6"/>
        <v>86622.708672551889</v>
      </c>
      <c r="AB30" s="561">
        <f t="shared" si="6"/>
        <v>70462.550661257774</v>
      </c>
      <c r="AC30" s="556">
        <f>MAX(E30:AB30)</f>
        <v>121785.19729007645</v>
      </c>
      <c r="AD30" s="178"/>
    </row>
    <row r="31" spans="1:37" x14ac:dyDescent="0.35">
      <c r="B31" s="1086"/>
      <c r="C31" s="1084"/>
      <c r="D31" s="506" t="s">
        <v>336</v>
      </c>
      <c r="E31" s="193">
        <f>E22*IF($AD$21="kW/cliente",$Q$14,$Q$39/365)</f>
        <v>840777.26819872239</v>
      </c>
      <c r="F31" s="119">
        <f t="shared" ref="F31:AB31" si="7">F22*IF($AD$21="kW/cliente",$Q$14,$Q$39/365)</f>
        <v>788755.21280869073</v>
      </c>
      <c r="G31" s="119">
        <f t="shared" si="7"/>
        <v>761646.68889431795</v>
      </c>
      <c r="H31" s="119">
        <f t="shared" si="7"/>
        <v>730003.96604042</v>
      </c>
      <c r="I31" s="119">
        <f t="shared" si="7"/>
        <v>715070.39939434547</v>
      </c>
      <c r="J31" s="119">
        <f t="shared" si="7"/>
        <v>705617.51492462039</v>
      </c>
      <c r="K31" s="119">
        <f t="shared" si="7"/>
        <v>683761.69101997989</v>
      </c>
      <c r="L31" s="119">
        <f t="shared" si="7"/>
        <v>606547.78596582939</v>
      </c>
      <c r="M31" s="119">
        <f t="shared" si="7"/>
        <v>545746.92547368002</v>
      </c>
      <c r="N31" s="119">
        <f t="shared" si="7"/>
        <v>534175.87367050047</v>
      </c>
      <c r="O31" s="119">
        <f t="shared" si="7"/>
        <v>541287.8858025315</v>
      </c>
      <c r="P31" s="119">
        <f t="shared" si="7"/>
        <v>561953.30575108645</v>
      </c>
      <c r="Q31" s="119">
        <f t="shared" si="7"/>
        <v>613997.55795934505</v>
      </c>
      <c r="R31" s="119">
        <f t="shared" si="7"/>
        <v>661547.24348030612</v>
      </c>
      <c r="S31" s="119">
        <f t="shared" si="7"/>
        <v>697424.66471037176</v>
      </c>
      <c r="T31" s="119">
        <f t="shared" si="7"/>
        <v>709325.5020615235</v>
      </c>
      <c r="U31" s="119">
        <f t="shared" si="7"/>
        <v>708608.46715415223</v>
      </c>
      <c r="V31" s="119">
        <f t="shared" si="7"/>
        <v>712137.46289446228</v>
      </c>
      <c r="W31" s="119">
        <f t="shared" si="7"/>
        <v>781194.8243027773</v>
      </c>
      <c r="X31" s="119">
        <f t="shared" si="7"/>
        <v>923167.4870532715</v>
      </c>
      <c r="Y31" s="119">
        <f t="shared" si="7"/>
        <v>1047345.0312068681</v>
      </c>
      <c r="Z31" s="119">
        <f t="shared" si="7"/>
        <v>1119757.385147156</v>
      </c>
      <c r="AA31" s="119">
        <f t="shared" si="7"/>
        <v>1041326.9482240183</v>
      </c>
      <c r="AB31" s="119">
        <f t="shared" si="7"/>
        <v>920712.28217906808</v>
      </c>
      <c r="AC31" s="557">
        <f>MAX(E31:AB31)</f>
        <v>1119757.385147156</v>
      </c>
    </row>
    <row r="32" spans="1:37" x14ac:dyDescent="0.35">
      <c r="A32" s="36"/>
      <c r="B32" s="1086"/>
      <c r="C32" s="1084"/>
      <c r="D32" s="506" t="s">
        <v>339</v>
      </c>
      <c r="E32" s="193">
        <f>E23*IF($AD$21="kW/cliente",$Q$15,$Q$40/365)</f>
        <v>76431.300311009632</v>
      </c>
      <c r="F32" s="119">
        <f t="shared" ref="F32:AB32" si="8">F23*IF($AD$21="kW/cliente",$Q$15,$Q$40/365)</f>
        <v>75250.455881504735</v>
      </c>
      <c r="G32" s="119">
        <f t="shared" si="8"/>
        <v>74994.59762513313</v>
      </c>
      <c r="H32" s="119">
        <f t="shared" si="8"/>
        <v>76053.080091989337</v>
      </c>
      <c r="I32" s="119">
        <f t="shared" si="8"/>
        <v>82008.847396156969</v>
      </c>
      <c r="J32" s="119">
        <f t="shared" si="8"/>
        <v>79307.896572947153</v>
      </c>
      <c r="K32" s="119">
        <f t="shared" si="8"/>
        <v>75370.524205282141</v>
      </c>
      <c r="L32" s="119">
        <f t="shared" si="8"/>
        <v>94738.807852976359</v>
      </c>
      <c r="M32" s="119">
        <f t="shared" si="8"/>
        <v>145344.5445224584</v>
      </c>
      <c r="N32" s="119">
        <f t="shared" si="8"/>
        <v>178966.13933990407</v>
      </c>
      <c r="O32" s="119">
        <f t="shared" si="8"/>
        <v>195887.05764757039</v>
      </c>
      <c r="P32" s="119">
        <f t="shared" si="8"/>
        <v>212084.73842199059</v>
      </c>
      <c r="Q32" s="119">
        <f t="shared" si="8"/>
        <v>211146.60779868238</v>
      </c>
      <c r="R32" s="119">
        <f t="shared" si="8"/>
        <v>198510.11323718916</v>
      </c>
      <c r="S32" s="119">
        <f t="shared" si="8"/>
        <v>189325.13650579777</v>
      </c>
      <c r="T32" s="119">
        <f t="shared" si="8"/>
        <v>177767.66775227248</v>
      </c>
      <c r="U32" s="119">
        <f t="shared" si="8"/>
        <v>171957.63530152725</v>
      </c>
      <c r="V32" s="119">
        <f t="shared" si="8"/>
        <v>159036.20000396951</v>
      </c>
      <c r="W32" s="119">
        <f t="shared" si="8"/>
        <v>141822.50740639982</v>
      </c>
      <c r="X32" s="119">
        <f t="shared" si="8"/>
        <v>123679.13418775388</v>
      </c>
      <c r="Y32" s="119">
        <f t="shared" si="8"/>
        <v>106833.91847600399</v>
      </c>
      <c r="Z32" s="119">
        <f t="shared" si="8"/>
        <v>96716.90631539379</v>
      </c>
      <c r="AA32" s="119">
        <f t="shared" si="8"/>
        <v>90265.733215512955</v>
      </c>
      <c r="AB32" s="119">
        <f t="shared" si="8"/>
        <v>87733.826291007106</v>
      </c>
      <c r="AC32" s="557">
        <f>MAX(E32:AB32)</f>
        <v>212084.73842199059</v>
      </c>
      <c r="AD32" s="36"/>
      <c r="AE32" s="36"/>
      <c r="AF32" s="36"/>
      <c r="AG32" s="36"/>
      <c r="AH32" s="36"/>
      <c r="AI32" s="36"/>
      <c r="AJ32" s="36"/>
      <c r="AK32" s="36"/>
    </row>
    <row r="33" spans="1:37" x14ac:dyDescent="0.35">
      <c r="A33" s="36"/>
      <c r="B33" s="1086"/>
      <c r="C33" s="1084"/>
      <c r="D33" s="506" t="s">
        <v>341</v>
      </c>
      <c r="E33" s="193">
        <f>E24*IF($AD$21="kW/cliente",$Q$16,$Q$41/365)</f>
        <v>53798.653048255546</v>
      </c>
      <c r="F33" s="119">
        <f t="shared" ref="F33:AB33" si="9">F24*IF($AD$21="kW/cliente",$Q$16,$Q$41/365)</f>
        <v>53970.832055596889</v>
      </c>
      <c r="G33" s="119">
        <f t="shared" si="9"/>
        <v>54721.61729717908</v>
      </c>
      <c r="H33" s="119">
        <f t="shared" si="9"/>
        <v>55364.386727728335</v>
      </c>
      <c r="I33" s="119">
        <f t="shared" si="9"/>
        <v>55734.671114648329</v>
      </c>
      <c r="J33" s="119">
        <f t="shared" si="9"/>
        <v>56095.738306370462</v>
      </c>
      <c r="K33" s="119">
        <f t="shared" si="9"/>
        <v>56886.615223561195</v>
      </c>
      <c r="L33" s="119">
        <f t="shared" si="9"/>
        <v>57568.887783519771</v>
      </c>
      <c r="M33" s="119">
        <f t="shared" si="9"/>
        <v>59567.322686130545</v>
      </c>
      <c r="N33" s="119">
        <f t="shared" si="9"/>
        <v>63513.95345852129</v>
      </c>
      <c r="O33" s="119">
        <f t="shared" si="9"/>
        <v>65662.566567838701</v>
      </c>
      <c r="P33" s="119">
        <f t="shared" si="9"/>
        <v>64654.382153690043</v>
      </c>
      <c r="Q33" s="119">
        <f t="shared" si="9"/>
        <v>61360.749681192814</v>
      </c>
      <c r="R33" s="119">
        <f t="shared" si="9"/>
        <v>57564.672961653538</v>
      </c>
      <c r="S33" s="119">
        <f t="shared" si="9"/>
        <v>54543.004179830219</v>
      </c>
      <c r="T33" s="119">
        <f t="shared" si="9"/>
        <v>52499.010403538545</v>
      </c>
      <c r="U33" s="119">
        <f t="shared" si="9"/>
        <v>52291.235471699518</v>
      </c>
      <c r="V33" s="119">
        <f t="shared" si="9"/>
        <v>51919.939634584349</v>
      </c>
      <c r="W33" s="119">
        <f t="shared" si="9"/>
        <v>52192.557863386275</v>
      </c>
      <c r="X33" s="119">
        <f t="shared" si="9"/>
        <v>54333.270312055007</v>
      </c>
      <c r="Y33" s="119">
        <f t="shared" si="9"/>
        <v>55440.131932392142</v>
      </c>
      <c r="Z33" s="119">
        <f t="shared" si="9"/>
        <v>55115.515238633481</v>
      </c>
      <c r="AA33" s="119">
        <f t="shared" si="9"/>
        <v>55356.033532291658</v>
      </c>
      <c r="AB33" s="119">
        <f t="shared" si="9"/>
        <v>55249.19877713357</v>
      </c>
      <c r="AC33" s="557">
        <f>MAX(E33:AB33)</f>
        <v>65662.566567838701</v>
      </c>
      <c r="AD33" s="36"/>
      <c r="AE33" s="36"/>
      <c r="AF33" s="36"/>
      <c r="AG33" s="36"/>
      <c r="AH33" s="36"/>
      <c r="AI33" s="36"/>
      <c r="AJ33" s="36"/>
      <c r="AK33" s="36"/>
    </row>
    <row r="34" spans="1:37" ht="18.75" thickBot="1" x14ac:dyDescent="0.4">
      <c r="A34" s="36"/>
      <c r="B34" s="1087"/>
      <c r="C34" s="553" t="s">
        <v>179</v>
      </c>
      <c r="D34" s="507" t="s">
        <v>342</v>
      </c>
      <c r="E34" s="560">
        <f>E26*IF($AD$21="kW/cliente",$Q$17,$Q$42/365)</f>
        <v>596962.01334021019</v>
      </c>
      <c r="F34" s="518">
        <f t="shared" ref="F34:AB34" si="10">F26*IF($AD$21="kW/cliente",$Q$17,$Q$42/365)</f>
        <v>554660.87112585641</v>
      </c>
      <c r="G34" s="518">
        <f t="shared" si="10"/>
        <v>529613.2922793848</v>
      </c>
      <c r="H34" s="518">
        <f t="shared" si="10"/>
        <v>532902.6956334936</v>
      </c>
      <c r="I34" s="518">
        <f t="shared" si="10"/>
        <v>527443.68389350292</v>
      </c>
      <c r="J34" s="518">
        <f t="shared" si="10"/>
        <v>552370.35522951884</v>
      </c>
      <c r="K34" s="518">
        <f t="shared" si="10"/>
        <v>591432.18541600741</v>
      </c>
      <c r="L34" s="518">
        <f t="shared" si="10"/>
        <v>695478.14430880744</v>
      </c>
      <c r="M34" s="518">
        <f t="shared" si="10"/>
        <v>833000.75770627265</v>
      </c>
      <c r="N34" s="518">
        <f t="shared" si="10"/>
        <v>941901.76099262864</v>
      </c>
      <c r="O34" s="518">
        <f t="shared" si="10"/>
        <v>1093194.3802776185</v>
      </c>
      <c r="P34" s="518">
        <f t="shared" si="10"/>
        <v>1130479.5403245997</v>
      </c>
      <c r="Q34" s="518">
        <f t="shared" si="10"/>
        <v>1124427.7921127263</v>
      </c>
      <c r="R34" s="518">
        <f t="shared" si="10"/>
        <v>1122406.3649717183</v>
      </c>
      <c r="S34" s="518">
        <f t="shared" si="10"/>
        <v>1160848.248995275</v>
      </c>
      <c r="T34" s="518">
        <f t="shared" si="10"/>
        <v>1130232.1265198186</v>
      </c>
      <c r="U34" s="518">
        <f t="shared" si="10"/>
        <v>1050787.4308056955</v>
      </c>
      <c r="V34" s="518">
        <f t="shared" si="10"/>
        <v>931151.01675120171</v>
      </c>
      <c r="W34" s="518">
        <f t="shared" si="10"/>
        <v>843402.95696838165</v>
      </c>
      <c r="X34" s="518">
        <f t="shared" si="10"/>
        <v>808721.14263344137</v>
      </c>
      <c r="Y34" s="518">
        <f t="shared" si="10"/>
        <v>734470.80840960005</v>
      </c>
      <c r="Z34" s="518">
        <f t="shared" si="10"/>
        <v>745173.04421689978</v>
      </c>
      <c r="AA34" s="518">
        <f t="shared" si="10"/>
        <v>799457.37887386337</v>
      </c>
      <c r="AB34" s="518">
        <f t="shared" si="10"/>
        <v>733822.27693576575</v>
      </c>
      <c r="AC34" s="562">
        <f>MAX(E34:AB34)</f>
        <v>1160848.248995275</v>
      </c>
      <c r="AD34" s="36"/>
      <c r="AE34" s="36"/>
      <c r="AF34" s="36"/>
      <c r="AG34" s="36"/>
      <c r="AH34" s="36"/>
      <c r="AI34" s="36"/>
      <c r="AJ34" s="36"/>
      <c r="AK34" s="36"/>
    </row>
    <row r="35" spans="1:37" x14ac:dyDescent="0.35">
      <c r="A35" s="36"/>
      <c r="B35" s="36"/>
      <c r="C35" s="115"/>
      <c r="D35" s="115"/>
      <c r="E35" s="115"/>
      <c r="F35" s="115"/>
      <c r="G35" s="115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ht="18.75" thickBot="1" x14ac:dyDescent="0.4">
      <c r="A36" s="36"/>
      <c r="B36" s="36"/>
      <c r="C36" s="115"/>
      <c r="D36" s="115"/>
      <c r="E36" s="115"/>
      <c r="F36" s="115"/>
      <c r="G36" s="115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8" customFormat="1" ht="18.75" thickBot="1" x14ac:dyDescent="0.4">
      <c r="A37" s="160" t="s">
        <v>425</v>
      </c>
      <c r="B37" s="160"/>
      <c r="C37" s="711"/>
      <c r="D37" s="711"/>
      <c r="E37" s="706" t="s">
        <v>398</v>
      </c>
      <c r="F37" s="707" t="s">
        <v>399</v>
      </c>
      <c r="G37" s="707" t="s">
        <v>400</v>
      </c>
      <c r="H37" s="707" t="s">
        <v>401</v>
      </c>
      <c r="I37" s="707" t="s">
        <v>402</v>
      </c>
      <c r="J37" s="707" t="s">
        <v>403</v>
      </c>
      <c r="K37" s="707" t="s">
        <v>404</v>
      </c>
      <c r="L37" s="707" t="s">
        <v>405</v>
      </c>
      <c r="M37" s="707" t="s">
        <v>406</v>
      </c>
      <c r="N37" s="707" t="s">
        <v>407</v>
      </c>
      <c r="O37" s="707" t="s">
        <v>408</v>
      </c>
      <c r="P37" s="707" t="s">
        <v>409</v>
      </c>
      <c r="Q37" s="708" t="s">
        <v>170</v>
      </c>
      <c r="R37" s="716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</row>
    <row r="38" spans="1:37" x14ac:dyDescent="0.35">
      <c r="A38" s="36"/>
      <c r="B38" s="1085" t="str">
        <f>B30</f>
        <v>Noroeste</v>
      </c>
      <c r="C38" s="1083" t="s">
        <v>180</v>
      </c>
      <c r="D38" s="505" t="s">
        <v>334</v>
      </c>
      <c r="E38" s="572">
        <f>$Q$38/12</f>
        <v>46927438.419125952</v>
      </c>
      <c r="F38" s="567">
        <f t="shared" ref="F38:P38" si="11">$Q$38/12</f>
        <v>46927438.419125952</v>
      </c>
      <c r="G38" s="567">
        <f t="shared" si="11"/>
        <v>46927438.419125952</v>
      </c>
      <c r="H38" s="567">
        <f t="shared" si="11"/>
        <v>46927438.419125952</v>
      </c>
      <c r="I38" s="567">
        <f t="shared" si="11"/>
        <v>46927438.419125952</v>
      </c>
      <c r="J38" s="567">
        <f t="shared" si="11"/>
        <v>46927438.419125952</v>
      </c>
      <c r="K38" s="567">
        <f t="shared" si="11"/>
        <v>46927438.419125952</v>
      </c>
      <c r="L38" s="567">
        <f t="shared" si="11"/>
        <v>46927438.419125952</v>
      </c>
      <c r="M38" s="567">
        <f t="shared" si="11"/>
        <v>46927438.419125952</v>
      </c>
      <c r="N38" s="567">
        <f t="shared" si="11"/>
        <v>46927438.419125952</v>
      </c>
      <c r="O38" s="567">
        <f t="shared" si="11"/>
        <v>46927438.419125952</v>
      </c>
      <c r="P38" s="567">
        <f t="shared" si="11"/>
        <v>46927438.419125952</v>
      </c>
      <c r="Q38" s="600">
        <v>563129261.02951145</v>
      </c>
      <c r="R38" s="187"/>
      <c r="S38" s="187"/>
      <c r="T38" s="187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x14ac:dyDescent="0.35">
      <c r="A39" s="36"/>
      <c r="B39" s="1086"/>
      <c r="C39" s="1084"/>
      <c r="D39" s="506" t="s">
        <v>336</v>
      </c>
      <c r="E39" s="196">
        <f>$Q$39/12</f>
        <v>546036635.13550711</v>
      </c>
      <c r="F39" s="188">
        <f t="shared" ref="F39:P39" si="12">$Q$39/12</f>
        <v>546036635.13550711</v>
      </c>
      <c r="G39" s="188">
        <f t="shared" si="12"/>
        <v>546036635.13550711</v>
      </c>
      <c r="H39" s="188">
        <f t="shared" si="12"/>
        <v>546036635.13550711</v>
      </c>
      <c r="I39" s="188">
        <f t="shared" si="12"/>
        <v>546036635.13550711</v>
      </c>
      <c r="J39" s="188">
        <f t="shared" si="12"/>
        <v>546036635.13550711</v>
      </c>
      <c r="K39" s="188">
        <f t="shared" si="12"/>
        <v>546036635.13550711</v>
      </c>
      <c r="L39" s="188">
        <f t="shared" si="12"/>
        <v>546036635.13550711</v>
      </c>
      <c r="M39" s="188">
        <f t="shared" si="12"/>
        <v>546036635.13550711</v>
      </c>
      <c r="N39" s="188">
        <f t="shared" si="12"/>
        <v>546036635.13550711</v>
      </c>
      <c r="O39" s="188">
        <f t="shared" si="12"/>
        <v>546036635.13550711</v>
      </c>
      <c r="P39" s="188">
        <f t="shared" si="12"/>
        <v>546036635.13550711</v>
      </c>
      <c r="Q39" s="601">
        <v>6552439621.6260853</v>
      </c>
      <c r="R39" s="187"/>
      <c r="S39" s="187"/>
      <c r="T39" s="187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x14ac:dyDescent="0.35">
      <c r="A40" s="36"/>
      <c r="B40" s="1086"/>
      <c r="C40" s="1084"/>
      <c r="D40" s="506" t="s">
        <v>339</v>
      </c>
      <c r="E40" s="196">
        <f>$Q$40/12</f>
        <v>94937515.197629809</v>
      </c>
      <c r="F40" s="188">
        <f t="shared" ref="F40:P40" si="13">$Q$40/12</f>
        <v>94937515.197629809</v>
      </c>
      <c r="G40" s="188">
        <f t="shared" si="13"/>
        <v>94937515.197629809</v>
      </c>
      <c r="H40" s="188">
        <f t="shared" si="13"/>
        <v>94937515.197629809</v>
      </c>
      <c r="I40" s="188">
        <f t="shared" si="13"/>
        <v>94937515.197629809</v>
      </c>
      <c r="J40" s="188">
        <f t="shared" si="13"/>
        <v>94937515.197629809</v>
      </c>
      <c r="K40" s="188">
        <f t="shared" si="13"/>
        <v>94937515.197629809</v>
      </c>
      <c r="L40" s="188">
        <f t="shared" si="13"/>
        <v>94937515.197629809</v>
      </c>
      <c r="M40" s="188">
        <f t="shared" si="13"/>
        <v>94937515.197629809</v>
      </c>
      <c r="N40" s="188">
        <f t="shared" si="13"/>
        <v>94937515.197629809</v>
      </c>
      <c r="O40" s="188">
        <f t="shared" si="13"/>
        <v>94937515.197629809</v>
      </c>
      <c r="P40" s="188">
        <f t="shared" si="13"/>
        <v>94937515.197629809</v>
      </c>
      <c r="Q40" s="601">
        <v>1139250182.3715577</v>
      </c>
      <c r="R40" s="187"/>
      <c r="S40" s="187"/>
      <c r="T40" s="187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x14ac:dyDescent="0.35">
      <c r="A41" s="36"/>
      <c r="B41" s="1086"/>
      <c r="C41" s="1084"/>
      <c r="D41" s="506" t="s">
        <v>341</v>
      </c>
      <c r="E41" s="196">
        <f>$Q$41/12</f>
        <v>41226900.453347705</v>
      </c>
      <c r="F41" s="188">
        <f t="shared" ref="F41:P41" si="14">$Q$41/12</f>
        <v>41226900.453347705</v>
      </c>
      <c r="G41" s="188">
        <f t="shared" si="14"/>
        <v>41226900.453347705</v>
      </c>
      <c r="H41" s="188">
        <f t="shared" si="14"/>
        <v>41226900.453347705</v>
      </c>
      <c r="I41" s="188">
        <f t="shared" si="14"/>
        <v>41226900.453347705</v>
      </c>
      <c r="J41" s="188">
        <f t="shared" si="14"/>
        <v>41226900.453347705</v>
      </c>
      <c r="K41" s="188">
        <f t="shared" si="14"/>
        <v>41226900.453347705</v>
      </c>
      <c r="L41" s="188">
        <f t="shared" si="14"/>
        <v>41226900.453347705</v>
      </c>
      <c r="M41" s="188">
        <f t="shared" si="14"/>
        <v>41226900.453347705</v>
      </c>
      <c r="N41" s="188">
        <f t="shared" si="14"/>
        <v>41226900.453347705</v>
      </c>
      <c r="O41" s="188">
        <f t="shared" si="14"/>
        <v>41226900.453347705</v>
      </c>
      <c r="P41" s="188">
        <f t="shared" si="14"/>
        <v>41226900.453347705</v>
      </c>
      <c r="Q41" s="601">
        <v>494722805.44017243</v>
      </c>
      <c r="R41" s="187"/>
      <c r="S41" s="187"/>
      <c r="T41" s="187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8.75" thickBot="1" x14ac:dyDescent="0.4">
      <c r="A42" s="36"/>
      <c r="B42" s="1087"/>
      <c r="C42" s="553" t="s">
        <v>179</v>
      </c>
      <c r="D42" s="507" t="s">
        <v>342</v>
      </c>
      <c r="E42" s="573">
        <f>$Q$42/12</f>
        <v>601165349.84030294</v>
      </c>
      <c r="F42" s="570">
        <f t="shared" ref="F42:P42" si="15">$Q$42/12</f>
        <v>601165349.84030294</v>
      </c>
      <c r="G42" s="570">
        <f t="shared" si="15"/>
        <v>601165349.84030294</v>
      </c>
      <c r="H42" s="570">
        <f t="shared" si="15"/>
        <v>601165349.84030294</v>
      </c>
      <c r="I42" s="570">
        <f t="shared" si="15"/>
        <v>601165349.84030294</v>
      </c>
      <c r="J42" s="570">
        <f t="shared" si="15"/>
        <v>601165349.84030294</v>
      </c>
      <c r="K42" s="570">
        <f t="shared" si="15"/>
        <v>601165349.84030294</v>
      </c>
      <c r="L42" s="570">
        <f t="shared" si="15"/>
        <v>601165349.84030294</v>
      </c>
      <c r="M42" s="570">
        <f t="shared" si="15"/>
        <v>601165349.84030294</v>
      </c>
      <c r="N42" s="570">
        <f t="shared" si="15"/>
        <v>601165349.84030294</v>
      </c>
      <c r="O42" s="570">
        <f t="shared" si="15"/>
        <v>601165349.84030294</v>
      </c>
      <c r="P42" s="570">
        <f t="shared" si="15"/>
        <v>601165349.84030294</v>
      </c>
      <c r="Q42" s="602">
        <v>7213984198.0836353</v>
      </c>
      <c r="R42" s="187"/>
      <c r="S42" s="187"/>
      <c r="T42" s="187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x14ac:dyDescent="0.35">
      <c r="A43" s="36"/>
      <c r="B43" s="36"/>
      <c r="C43" s="115"/>
      <c r="D43" s="115"/>
      <c r="E43" s="115"/>
      <c r="F43" s="115"/>
      <c r="G43" s="115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ht="18.75" thickBot="1" x14ac:dyDescent="0.4">
      <c r="A44" s="36"/>
      <c r="B44" s="36"/>
      <c r="C44" s="115"/>
      <c r="D44" s="115"/>
      <c r="E44" s="115"/>
      <c r="F44" s="115"/>
      <c r="G44" s="115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s="8" customFormat="1" ht="18.75" thickBot="1" x14ac:dyDescent="0.4">
      <c r="A45" s="160" t="s">
        <v>426</v>
      </c>
      <c r="B45" s="160"/>
      <c r="C45" s="711"/>
      <c r="D45" s="711"/>
      <c r="E45" s="706" t="s">
        <v>398</v>
      </c>
      <c r="F45" s="707" t="s">
        <v>399</v>
      </c>
      <c r="G45" s="707" t="s">
        <v>400</v>
      </c>
      <c r="H45" s="707" t="s">
        <v>401</v>
      </c>
      <c r="I45" s="707" t="s">
        <v>402</v>
      </c>
      <c r="J45" s="707" t="s">
        <v>403</v>
      </c>
      <c r="K45" s="707" t="s">
        <v>404</v>
      </c>
      <c r="L45" s="707" t="s">
        <v>405</v>
      </c>
      <c r="M45" s="707" t="s">
        <v>406</v>
      </c>
      <c r="N45" s="707" t="s">
        <v>407</v>
      </c>
      <c r="O45" s="707" t="s">
        <v>408</v>
      </c>
      <c r="P45" s="707" t="s">
        <v>409</v>
      </c>
      <c r="Q45" s="708" t="s">
        <v>170</v>
      </c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</row>
    <row r="46" spans="1:37" x14ac:dyDescent="0.35">
      <c r="A46" s="36"/>
      <c r="B46" s="1085" t="str">
        <f>B38</f>
        <v>Noroeste</v>
      </c>
      <c r="C46" s="1083" t="s">
        <v>180</v>
      </c>
      <c r="D46" s="505" t="s">
        <v>334</v>
      </c>
      <c r="E46" s="579">
        <v>0</v>
      </c>
      <c r="F46" s="574">
        <v>0</v>
      </c>
      <c r="G46" s="574">
        <v>0</v>
      </c>
      <c r="H46" s="574">
        <v>0</v>
      </c>
      <c r="I46" s="574">
        <v>0</v>
      </c>
      <c r="J46" s="574">
        <v>0</v>
      </c>
      <c r="K46" s="574">
        <v>0</v>
      </c>
      <c r="L46" s="574">
        <v>0</v>
      </c>
      <c r="M46" s="574">
        <v>0</v>
      </c>
      <c r="N46" s="574">
        <v>0</v>
      </c>
      <c r="O46" s="574">
        <v>0</v>
      </c>
      <c r="P46" s="574">
        <v>0</v>
      </c>
      <c r="Q46" s="603">
        <v>0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x14ac:dyDescent="0.35">
      <c r="A47" s="36"/>
      <c r="B47" s="1086"/>
      <c r="C47" s="1084"/>
      <c r="D47" s="506" t="s">
        <v>336</v>
      </c>
      <c r="E47" s="198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536">
        <v>0</v>
      </c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x14ac:dyDescent="0.35">
      <c r="A48" s="36"/>
      <c r="B48" s="1086"/>
      <c r="C48" s="1084"/>
      <c r="D48" s="506" t="s">
        <v>339</v>
      </c>
      <c r="E48" s="198">
        <v>0</v>
      </c>
      <c r="F48" s="179">
        <v>0</v>
      </c>
      <c r="G48" s="179">
        <v>0</v>
      </c>
      <c r="H48" s="179">
        <v>0</v>
      </c>
      <c r="I48" s="179">
        <v>0</v>
      </c>
      <c r="J48" s="179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536">
        <v>0</v>
      </c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x14ac:dyDescent="0.35">
      <c r="A49" s="36"/>
      <c r="B49" s="1086"/>
      <c r="C49" s="1084"/>
      <c r="D49" s="506" t="s">
        <v>341</v>
      </c>
      <c r="E49" s="195">
        <f>$Q$49/12</f>
        <v>106975.40716534453</v>
      </c>
      <c r="F49" s="170">
        <f t="shared" ref="F49:P49" si="16">$Q$49/12</f>
        <v>106975.40716534453</v>
      </c>
      <c r="G49" s="170">
        <f t="shared" si="16"/>
        <v>106975.40716534453</v>
      </c>
      <c r="H49" s="170">
        <f t="shared" si="16"/>
        <v>106975.40716534453</v>
      </c>
      <c r="I49" s="170">
        <f t="shared" si="16"/>
        <v>106975.40716534453</v>
      </c>
      <c r="J49" s="170">
        <f t="shared" si="16"/>
        <v>106975.40716534453</v>
      </c>
      <c r="K49" s="170">
        <f t="shared" si="16"/>
        <v>106975.40716534453</v>
      </c>
      <c r="L49" s="170">
        <f t="shared" si="16"/>
        <v>106975.40716534453</v>
      </c>
      <c r="M49" s="170">
        <f t="shared" si="16"/>
        <v>106975.40716534453</v>
      </c>
      <c r="N49" s="170">
        <f t="shared" si="16"/>
        <v>106975.40716534453</v>
      </c>
      <c r="O49" s="170">
        <f t="shared" si="16"/>
        <v>106975.40716534453</v>
      </c>
      <c r="P49" s="170">
        <f t="shared" si="16"/>
        <v>106975.40716534453</v>
      </c>
      <c r="Q49" s="604">
        <v>1283704.8859841344</v>
      </c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8.75" thickBot="1" x14ac:dyDescent="0.4">
      <c r="A50" s="36"/>
      <c r="B50" s="1087"/>
      <c r="C50" s="553" t="s">
        <v>179</v>
      </c>
      <c r="D50" s="507" t="s">
        <v>342</v>
      </c>
      <c r="E50" s="560">
        <f>$Q$50/12</f>
        <v>1559901.6022472074</v>
      </c>
      <c r="F50" s="518">
        <f t="shared" ref="F50:P50" si="17">$Q$50/12</f>
        <v>1559901.6022472074</v>
      </c>
      <c r="G50" s="518">
        <f t="shared" si="17"/>
        <v>1559901.6022472074</v>
      </c>
      <c r="H50" s="518">
        <f t="shared" si="17"/>
        <v>1559901.6022472074</v>
      </c>
      <c r="I50" s="518">
        <f t="shared" si="17"/>
        <v>1559901.6022472074</v>
      </c>
      <c r="J50" s="518">
        <f t="shared" si="17"/>
        <v>1559901.6022472074</v>
      </c>
      <c r="K50" s="518">
        <f t="shared" si="17"/>
        <v>1559901.6022472074</v>
      </c>
      <c r="L50" s="518">
        <f t="shared" si="17"/>
        <v>1559901.6022472074</v>
      </c>
      <c r="M50" s="518">
        <f t="shared" si="17"/>
        <v>1559901.6022472074</v>
      </c>
      <c r="N50" s="518">
        <f t="shared" si="17"/>
        <v>1559901.6022472074</v>
      </c>
      <c r="O50" s="518">
        <f t="shared" si="17"/>
        <v>1559901.6022472074</v>
      </c>
      <c r="P50" s="518">
        <f t="shared" si="17"/>
        <v>1559901.6022472074</v>
      </c>
      <c r="Q50" s="605">
        <v>18718819.226966489</v>
      </c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x14ac:dyDescent="0.35"/>
    <row r="52" spans="1:37" ht="21.75" x14ac:dyDescent="0.35">
      <c r="A52" s="17" t="s">
        <v>600</v>
      </c>
      <c r="B52" s="73"/>
      <c r="C52" s="73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24"/>
      <c r="V52" s="184"/>
      <c r="W52" s="185"/>
      <c r="X52" s="185"/>
      <c r="Y52" s="185"/>
      <c r="Z52" s="185"/>
      <c r="AA52" s="185"/>
      <c r="AB52" s="186"/>
      <c r="AC52" s="186"/>
      <c r="AD52" s="186"/>
      <c r="AE52" s="186"/>
      <c r="AF52" s="186"/>
      <c r="AG52" s="186"/>
      <c r="AH52" s="53"/>
      <c r="AI52" s="53"/>
      <c r="AJ52" s="53"/>
      <c r="AK52" s="53"/>
    </row>
    <row r="53" spans="1:37" x14ac:dyDescent="0.35"/>
    <row r="54" spans="1:37" x14ac:dyDescent="0.35">
      <c r="B54" s="1047"/>
      <c r="C54" s="1047"/>
      <c r="D54" s="180"/>
      <c r="E54" s="180"/>
      <c r="F54" s="180"/>
      <c r="G54" s="180"/>
    </row>
    <row r="55" spans="1:37" ht="18.75" thickBot="1" x14ac:dyDescent="0.4"/>
    <row r="56" spans="1:37" ht="14.45" customHeight="1" x14ac:dyDescent="0.35">
      <c r="B56" s="1077" t="s">
        <v>346</v>
      </c>
      <c r="C56" s="205" t="s">
        <v>334</v>
      </c>
    </row>
    <row r="57" spans="1:37" ht="54" x14ac:dyDescent="0.35">
      <c r="B57" s="1078"/>
      <c r="C57" s="206" t="s">
        <v>363</v>
      </c>
    </row>
    <row r="58" spans="1:37" x14ac:dyDescent="0.35">
      <c r="B58" s="1078"/>
      <c r="C58" s="207" t="s">
        <v>338</v>
      </c>
    </row>
    <row r="59" spans="1:37" ht="18.75" thickBot="1" x14ac:dyDescent="0.4">
      <c r="B59" s="551"/>
      <c r="C59" s="552" t="s">
        <v>344</v>
      </c>
    </row>
    <row r="60" spans="1:37" ht="18.75" thickBot="1" x14ac:dyDescent="0.4">
      <c r="B60" s="432" t="str">
        <f>B46</f>
        <v>Noroeste</v>
      </c>
      <c r="C60" s="580">
        <f>(C62+C63+C64+C65+C66)*1/(C67*730)*(1-C68)</f>
        <v>0.69234645960081187</v>
      </c>
      <c r="D60" s="3"/>
      <c r="E60" s="3"/>
    </row>
    <row r="61" spans="1:37" ht="18.75" thickBot="1" x14ac:dyDescent="0.4">
      <c r="C61" s="3"/>
      <c r="D61" s="3"/>
      <c r="E61" s="3"/>
    </row>
    <row r="62" spans="1:37" x14ac:dyDescent="0.35">
      <c r="A62" s="54"/>
      <c r="B62" s="241" t="s">
        <v>516</v>
      </c>
      <c r="C62" s="581">
        <f>(D7/SUM(AC30:AC33)/12)</f>
        <v>172.92374496923412</v>
      </c>
      <c r="D62" s="3"/>
      <c r="E62" s="3"/>
    </row>
    <row r="63" spans="1:37" x14ac:dyDescent="0.35">
      <c r="A63" s="54"/>
      <c r="B63" s="245" t="s">
        <v>517</v>
      </c>
      <c r="C63" s="582">
        <v>0</v>
      </c>
      <c r="D63" s="200"/>
      <c r="E63" s="3"/>
    </row>
    <row r="64" spans="1:37" x14ac:dyDescent="0.35">
      <c r="A64" s="54"/>
      <c r="B64" s="245" t="s">
        <v>518</v>
      </c>
      <c r="C64" s="583">
        <f>(D8/SUM(AC30:AC34)/12)</f>
        <v>93.857822664391563</v>
      </c>
      <c r="D64" s="3"/>
      <c r="E64" s="3"/>
    </row>
    <row r="65" spans="1:5" x14ac:dyDescent="0.35">
      <c r="A65" s="54"/>
      <c r="B65" s="245" t="s">
        <v>519</v>
      </c>
      <c r="C65" s="582">
        <v>0</v>
      </c>
      <c r="D65" s="3"/>
      <c r="E65" s="3"/>
    </row>
    <row r="66" spans="1:5" x14ac:dyDescent="0.35">
      <c r="A66" s="54"/>
      <c r="B66" s="245" t="s">
        <v>520</v>
      </c>
      <c r="C66" s="582">
        <v>0</v>
      </c>
      <c r="D66" s="3"/>
      <c r="E66" s="3"/>
    </row>
    <row r="67" spans="1:5" x14ac:dyDescent="0.35">
      <c r="A67" s="54"/>
      <c r="B67" s="245" t="s">
        <v>411</v>
      </c>
      <c r="C67" s="583">
        <f>Q38/8760/Y30</f>
        <v>0.52784873406957888</v>
      </c>
      <c r="D67" s="3"/>
      <c r="E67" s="3"/>
    </row>
    <row r="68" spans="1:5" ht="18.75" thickBot="1" x14ac:dyDescent="0.4">
      <c r="A68" s="54"/>
      <c r="B68" s="247" t="s">
        <v>412</v>
      </c>
      <c r="C68" s="584">
        <v>0</v>
      </c>
      <c r="D68" s="3"/>
      <c r="E68" s="190"/>
    </row>
    <row r="69" spans="1:5" x14ac:dyDescent="0.35"/>
    <row r="70" spans="1:5" ht="18.75" thickBot="1" x14ac:dyDescent="0.4"/>
    <row r="71" spans="1:5" ht="14.45" customHeight="1" x14ac:dyDescent="0.35">
      <c r="B71" s="1077" t="s">
        <v>346</v>
      </c>
      <c r="C71" s="205" t="s">
        <v>336</v>
      </c>
    </row>
    <row r="72" spans="1:5" ht="54" x14ac:dyDescent="0.35">
      <c r="B72" s="1078"/>
      <c r="C72" s="206" t="s">
        <v>337</v>
      </c>
    </row>
    <row r="73" spans="1:5" x14ac:dyDescent="0.35">
      <c r="B73" s="1078"/>
      <c r="C73" s="207" t="s">
        <v>338</v>
      </c>
    </row>
    <row r="74" spans="1:5" ht="18.75" thickBot="1" x14ac:dyDescent="0.4">
      <c r="B74" s="551"/>
      <c r="C74" s="552" t="s">
        <v>344</v>
      </c>
    </row>
    <row r="75" spans="1:5" ht="18.75" thickBot="1" x14ac:dyDescent="0.4">
      <c r="B75" s="432" t="str">
        <f>B60</f>
        <v>Noroeste</v>
      </c>
      <c r="C75" s="580">
        <f>(C77+C78+C79+C80+C81)*1/(C82*730)*(1-C83)</f>
        <v>0.54708898882719359</v>
      </c>
    </row>
    <row r="76" spans="1:5" ht="18.75" thickBot="1" x14ac:dyDescent="0.4">
      <c r="C76" s="3"/>
    </row>
    <row r="77" spans="1:5" x14ac:dyDescent="0.35">
      <c r="B77" s="241" t="s">
        <v>516</v>
      </c>
      <c r="C77" s="581">
        <f>(D7/SUM(AC30:AC33)/12)</f>
        <v>172.92374496923412</v>
      </c>
    </row>
    <row r="78" spans="1:5" x14ac:dyDescent="0.35">
      <c r="B78" s="245" t="s">
        <v>517</v>
      </c>
      <c r="C78" s="582">
        <v>0</v>
      </c>
    </row>
    <row r="79" spans="1:5" x14ac:dyDescent="0.35">
      <c r="B79" s="245" t="s">
        <v>518</v>
      </c>
      <c r="C79" s="583">
        <f>(D8/SUM(AC30:AC34)/12)</f>
        <v>93.857822664391563</v>
      </c>
    </row>
    <row r="80" spans="1:5" x14ac:dyDescent="0.35">
      <c r="B80" s="245" t="s">
        <v>519</v>
      </c>
      <c r="C80" s="582">
        <v>0</v>
      </c>
    </row>
    <row r="81" spans="2:5" x14ac:dyDescent="0.35">
      <c r="B81" s="245" t="s">
        <v>520</v>
      </c>
      <c r="C81" s="582">
        <v>0</v>
      </c>
    </row>
    <row r="82" spans="2:5" x14ac:dyDescent="0.35">
      <c r="B82" s="245" t="s">
        <v>417</v>
      </c>
      <c r="C82" s="582">
        <f>Q39/8760/AC31</f>
        <v>0.6679977292565793</v>
      </c>
    </row>
    <row r="83" spans="2:5" ht="18.75" thickBot="1" x14ac:dyDescent="0.4">
      <c r="B83" s="247" t="s">
        <v>416</v>
      </c>
      <c r="C83" s="584">
        <v>0</v>
      </c>
      <c r="E83" s="11"/>
    </row>
    <row r="84" spans="2:5" x14ac:dyDescent="0.35"/>
    <row r="85" spans="2:5" ht="18.75" thickBot="1" x14ac:dyDescent="0.4"/>
    <row r="86" spans="2:5" ht="14.45" customHeight="1" x14ac:dyDescent="0.35">
      <c r="B86" s="1077" t="s">
        <v>346</v>
      </c>
      <c r="C86" s="205" t="s">
        <v>339</v>
      </c>
    </row>
    <row r="87" spans="2:5" ht="54" x14ac:dyDescent="0.35">
      <c r="B87" s="1078"/>
      <c r="C87" s="206" t="s">
        <v>364</v>
      </c>
    </row>
    <row r="88" spans="2:5" x14ac:dyDescent="0.35">
      <c r="B88" s="1078"/>
      <c r="C88" s="207" t="s">
        <v>338</v>
      </c>
    </row>
    <row r="89" spans="2:5" ht="18.75" thickBot="1" x14ac:dyDescent="0.4">
      <c r="B89" s="551"/>
      <c r="C89" s="552" t="s">
        <v>344</v>
      </c>
    </row>
    <row r="90" spans="2:5" ht="18.75" thickBot="1" x14ac:dyDescent="0.4">
      <c r="B90" s="432" t="str">
        <f>B75</f>
        <v>Noroeste</v>
      </c>
      <c r="C90" s="585">
        <f>(C92+C93+C94+C95+C96)*1/(C97*730)*(1-C98)</f>
        <v>0.59597408747852576</v>
      </c>
    </row>
    <row r="91" spans="2:5" ht="18.75" thickBot="1" x14ac:dyDescent="0.4"/>
    <row r="92" spans="2:5" x14ac:dyDescent="0.35">
      <c r="B92" s="241" t="s">
        <v>516</v>
      </c>
      <c r="C92" s="581">
        <f>(D7/SUM(AC30:AC33)/12)</f>
        <v>172.92374496923412</v>
      </c>
    </row>
    <row r="93" spans="2:5" x14ac:dyDescent="0.35">
      <c r="B93" s="245" t="s">
        <v>517</v>
      </c>
      <c r="C93" s="582">
        <v>0</v>
      </c>
    </row>
    <row r="94" spans="2:5" x14ac:dyDescent="0.35">
      <c r="B94" s="245" t="s">
        <v>518</v>
      </c>
      <c r="C94" s="583">
        <f>(D8/SUM(AC30:AC34)/12)</f>
        <v>93.857822664391563</v>
      </c>
    </row>
    <row r="95" spans="2:5" x14ac:dyDescent="0.35">
      <c r="B95" s="245" t="s">
        <v>519</v>
      </c>
      <c r="C95" s="582">
        <v>0</v>
      </c>
    </row>
    <row r="96" spans="2:5" x14ac:dyDescent="0.35">
      <c r="B96" s="245" t="s">
        <v>520</v>
      </c>
      <c r="C96" s="582">
        <v>0</v>
      </c>
    </row>
    <row r="97" spans="1:6" x14ac:dyDescent="0.35">
      <c r="B97" s="245" t="s">
        <v>419</v>
      </c>
      <c r="C97" s="582">
        <f>Q40/8760/AC32</f>
        <v>0.61320485221769228</v>
      </c>
    </row>
    <row r="98" spans="1:6" ht="18.75" thickBot="1" x14ac:dyDescent="0.4">
      <c r="B98" s="247" t="s">
        <v>420</v>
      </c>
      <c r="C98" s="584">
        <v>0</v>
      </c>
      <c r="E98" s="11"/>
    </row>
    <row r="99" spans="1:6" x14ac:dyDescent="0.35">
      <c r="F99" s="183"/>
    </row>
    <row r="100" spans="1:6" ht="18.75" thickBot="1" x14ac:dyDescent="0.4">
      <c r="F100" s="183"/>
    </row>
    <row r="101" spans="1:6" ht="14.45" customHeight="1" x14ac:dyDescent="0.35">
      <c r="B101" s="1077" t="s">
        <v>346</v>
      </c>
      <c r="C101" s="205" t="s">
        <v>341</v>
      </c>
    </row>
    <row r="102" spans="1:6" ht="54" x14ac:dyDescent="0.35">
      <c r="B102" s="1078"/>
      <c r="C102" s="206" t="s">
        <v>365</v>
      </c>
    </row>
    <row r="103" spans="1:6" x14ac:dyDescent="0.35">
      <c r="B103" s="1078"/>
      <c r="C103" s="207" t="s">
        <v>362</v>
      </c>
    </row>
    <row r="104" spans="1:6" ht="18.75" thickBot="1" x14ac:dyDescent="0.4">
      <c r="B104" s="551"/>
      <c r="C104" s="552" t="s">
        <v>345</v>
      </c>
    </row>
    <row r="105" spans="1:6" ht="18.75" thickBot="1" x14ac:dyDescent="0.4">
      <c r="B105" s="432" t="str">
        <f>B90</f>
        <v>Noroeste</v>
      </c>
      <c r="C105" s="585">
        <f>(C107+C108+C109+C110+C111)*C112</f>
        <v>163.75317381816194</v>
      </c>
    </row>
    <row r="106" spans="1:6" ht="18.75" thickBot="1" x14ac:dyDescent="0.4"/>
    <row r="107" spans="1:6" x14ac:dyDescent="0.35">
      <c r="A107" s="3"/>
      <c r="B107" s="241" t="s">
        <v>516</v>
      </c>
      <c r="C107" s="581">
        <f>(D7/SUM(AC30:AC33)/12)</f>
        <v>172.92374496923412</v>
      </c>
    </row>
    <row r="108" spans="1:6" x14ac:dyDescent="0.35">
      <c r="A108" s="3"/>
      <c r="B108" s="245" t="s">
        <v>517</v>
      </c>
      <c r="C108" s="582">
        <v>0</v>
      </c>
    </row>
    <row r="109" spans="1:6" x14ac:dyDescent="0.35">
      <c r="A109" s="3"/>
      <c r="B109" s="245" t="s">
        <v>518</v>
      </c>
      <c r="C109" s="583">
        <f>(D8/SUM(AC30:AC34)/12)</f>
        <v>93.857822664391563</v>
      </c>
    </row>
    <row r="110" spans="1:6" x14ac:dyDescent="0.35">
      <c r="A110" s="3"/>
      <c r="B110" s="245" t="s">
        <v>519</v>
      </c>
      <c r="C110" s="582">
        <v>0</v>
      </c>
    </row>
    <row r="111" spans="1:6" x14ac:dyDescent="0.35">
      <c r="A111" s="3"/>
      <c r="B111" s="245" t="s">
        <v>520</v>
      </c>
      <c r="C111" s="582">
        <v>0</v>
      </c>
    </row>
    <row r="112" spans="1:6" ht="18.75" thickBot="1" x14ac:dyDescent="0.4">
      <c r="A112" s="3"/>
      <c r="B112" s="586" t="s">
        <v>421</v>
      </c>
      <c r="C112" s="584">
        <f>12*AC33/Q49</f>
        <v>0.6138099242412659</v>
      </c>
    </row>
    <row r="113" spans="2:3" x14ac:dyDescent="0.35"/>
    <row r="114" spans="2:3" ht="18.75" thickBot="1" x14ac:dyDescent="0.4"/>
    <row r="115" spans="2:3" ht="14.45" customHeight="1" x14ac:dyDescent="0.35">
      <c r="B115" s="1077" t="s">
        <v>346</v>
      </c>
      <c r="C115" s="205" t="s">
        <v>342</v>
      </c>
    </row>
    <row r="116" spans="2:3" ht="54" x14ac:dyDescent="0.35">
      <c r="B116" s="1078"/>
      <c r="C116" s="206" t="s">
        <v>418</v>
      </c>
    </row>
    <row r="117" spans="2:3" x14ac:dyDescent="0.35">
      <c r="B117" s="1078"/>
      <c r="C117" s="207" t="s">
        <v>362</v>
      </c>
    </row>
    <row r="118" spans="2:3" ht="18.75" thickBot="1" x14ac:dyDescent="0.4">
      <c r="B118" s="551"/>
      <c r="C118" s="552" t="s">
        <v>345</v>
      </c>
    </row>
    <row r="119" spans="2:3" ht="18.75" thickBot="1" x14ac:dyDescent="0.4">
      <c r="B119" s="432" t="str">
        <f>B105</f>
        <v>Noroeste</v>
      </c>
      <c r="C119" s="545">
        <f>(C121+C122+C123)*C124</f>
        <v>69.847155062541717</v>
      </c>
    </row>
    <row r="120" spans="2:3" ht="18.75" thickBot="1" x14ac:dyDescent="0.4"/>
    <row r="121" spans="2:3" x14ac:dyDescent="0.35">
      <c r="B121" s="241" t="s">
        <v>518</v>
      </c>
      <c r="C121" s="581">
        <f>(D8/SUM(AC30:AC34)/12)</f>
        <v>93.857822664391563</v>
      </c>
    </row>
    <row r="122" spans="2:3" x14ac:dyDescent="0.35">
      <c r="B122" s="245" t="s">
        <v>519</v>
      </c>
      <c r="C122" s="582">
        <v>0</v>
      </c>
    </row>
    <row r="123" spans="2:3" x14ac:dyDescent="0.35">
      <c r="B123" s="245" t="s">
        <v>520</v>
      </c>
      <c r="C123" s="582">
        <v>0</v>
      </c>
    </row>
    <row r="124" spans="2:3" ht="18.75" thickBot="1" x14ac:dyDescent="0.4">
      <c r="B124" s="586" t="s">
        <v>422</v>
      </c>
      <c r="C124" s="584">
        <f>12*AC34/Q50</f>
        <v>0.7441804324855793</v>
      </c>
    </row>
    <row r="125" spans="2:3" x14ac:dyDescent="0.35"/>
    <row r="126" spans="2:3" x14ac:dyDescent="0.35"/>
    <row r="127" spans="2:3" x14ac:dyDescent="0.35"/>
    <row r="128" spans="2:3" x14ac:dyDescent="0.35"/>
  </sheetData>
  <customSheetViews>
    <customSheetView guid="{1EB9453C-0363-4D90-8555-9240052C0B12}" scale="40" showGridLines="0">
      <selection activeCell="C60" sqref="C60:D60"/>
      <pageMargins left="0.7" right="0.7" top="0.75" bottom="0.75" header="0.3" footer="0.3"/>
    </customSheetView>
    <customSheetView guid="{9BE0F493-361D-434E-B2A3-57925E56343F}" scale="40" showGridLines="0">
      <selection activeCell="C60" sqref="C60:D60"/>
      <pageMargins left="0.7" right="0.7" top="0.75" bottom="0.75" header="0.3" footer="0.3"/>
    </customSheetView>
  </customSheetViews>
  <mergeCells count="20">
    <mergeCell ref="B7:B9"/>
    <mergeCell ref="B13:B17"/>
    <mergeCell ref="B21:B26"/>
    <mergeCell ref="C21:C25"/>
    <mergeCell ref="B101:B103"/>
    <mergeCell ref="B115:B117"/>
    <mergeCell ref="R13:R16"/>
    <mergeCell ref="S13:S16"/>
    <mergeCell ref="T13:T16"/>
    <mergeCell ref="B54:C54"/>
    <mergeCell ref="B56:B58"/>
    <mergeCell ref="B71:B73"/>
    <mergeCell ref="B86:B88"/>
    <mergeCell ref="B30:B34"/>
    <mergeCell ref="C30:C33"/>
    <mergeCell ref="B38:B42"/>
    <mergeCell ref="C38:C41"/>
    <mergeCell ref="B46:B50"/>
    <mergeCell ref="C46:C49"/>
    <mergeCell ref="C13:C16"/>
  </mergeCells>
  <dataValidations count="1">
    <dataValidation type="list" allowBlank="1" showInputMessage="1" showErrorMessage="1" sqref="AD21" xr:uid="{00000000-0002-0000-1A00-000000000000}">
      <formula1>$AE$21:$AE$22</formula1>
    </dataValidation>
  </dataValidations>
  <hyperlinks>
    <hyperlink ref="C2" location="Contenido!A1" display="regresar" xr:uid="{00000000-0004-0000-1A00-000000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3"/>
  </sheetPr>
  <dimension ref="A1:AN128"/>
  <sheetViews>
    <sheetView showGridLines="0" zoomScale="70" zoomScaleNormal="70" workbookViewId="0">
      <pane ySplit="2" topLeftCell="A3" activePane="bottomLeft" state="frozen"/>
      <selection activeCell="G7" sqref="G7"/>
      <selection pane="bottomLeft" activeCell="G7" sqref="G7"/>
    </sheetView>
  </sheetViews>
  <sheetFormatPr baseColWidth="10" defaultColWidth="0" defaultRowHeight="18" zeroHeight="1" x14ac:dyDescent="0.35"/>
  <cols>
    <col min="1" max="1" width="11.5703125" style="9" customWidth="1"/>
    <col min="2" max="2" width="18.5703125" style="9" customWidth="1"/>
    <col min="3" max="3" width="20" style="9" customWidth="1"/>
    <col min="4" max="4" width="14.42578125" style="9" customWidth="1"/>
    <col min="5" max="12" width="14.7109375" style="9" bestFit="1" customWidth="1"/>
    <col min="13" max="13" width="15.7109375" style="9" bestFit="1" customWidth="1"/>
    <col min="14" max="14" width="14.7109375" style="9" bestFit="1" customWidth="1"/>
    <col min="15" max="15" width="15.28515625" style="9" bestFit="1" customWidth="1"/>
    <col min="16" max="16" width="14.7109375" style="9" bestFit="1" customWidth="1"/>
    <col min="17" max="17" width="15.28515625" style="9" bestFit="1" customWidth="1"/>
    <col min="18" max="18" width="12.7109375" style="9" bestFit="1" customWidth="1"/>
    <col min="19" max="19" width="12" style="9" bestFit="1" customWidth="1"/>
    <col min="20" max="20" width="11.85546875" style="9" bestFit="1" customWidth="1"/>
    <col min="21" max="21" width="12" style="9" bestFit="1" customWidth="1"/>
    <col min="22" max="22" width="12.28515625" style="9" bestFit="1" customWidth="1"/>
    <col min="23" max="23" width="12.7109375" style="9" bestFit="1" customWidth="1"/>
    <col min="24" max="24" width="11.5703125" style="9" bestFit="1" customWidth="1"/>
    <col min="25" max="25" width="12.28515625" style="9" bestFit="1" customWidth="1"/>
    <col min="26" max="26" width="12.42578125" style="9" bestFit="1" customWidth="1"/>
    <col min="27" max="27" width="11.85546875" style="9" bestFit="1" customWidth="1"/>
    <col min="28" max="28" width="12" style="9" bestFit="1" customWidth="1"/>
    <col min="29" max="29" width="13.42578125" style="9" bestFit="1" customWidth="1"/>
    <col min="30" max="32" width="11.5703125" style="9" customWidth="1"/>
    <col min="33" max="40" width="0" style="9" hidden="1" customWidth="1"/>
    <col min="41" max="16384" width="11.5703125" style="9" hidden="1"/>
  </cols>
  <sheetData>
    <row r="1" spans="1:40" ht="21.75" x14ac:dyDescent="0.35">
      <c r="A1" s="17" t="s">
        <v>617</v>
      </c>
      <c r="B1" s="73"/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24"/>
      <c r="V1" s="184"/>
      <c r="W1" s="185"/>
      <c r="X1" s="185"/>
      <c r="Y1" s="185"/>
      <c r="Z1" s="185"/>
      <c r="AA1" s="185"/>
      <c r="AB1" s="186"/>
      <c r="AC1" s="186"/>
      <c r="AD1" s="186"/>
      <c r="AE1" s="186"/>
      <c r="AF1" s="186"/>
      <c r="AG1" s="186"/>
      <c r="AH1" s="53"/>
      <c r="AI1" s="53"/>
      <c r="AJ1" s="53"/>
      <c r="AK1" s="53"/>
    </row>
    <row r="2" spans="1:40" x14ac:dyDescent="0.35">
      <c r="C2" s="737" t="s">
        <v>601</v>
      </c>
    </row>
    <row r="3" spans="1:40" x14ac:dyDescent="0.35"/>
    <row r="4" spans="1:40" s="50" customFormat="1" ht="21.75" collapsed="1" x14ac:dyDescent="0.25">
      <c r="A4" s="17" t="s">
        <v>609</v>
      </c>
      <c r="B4" s="73"/>
      <c r="C4" s="73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24"/>
      <c r="V4" s="184"/>
      <c r="W4" s="185"/>
      <c r="X4" s="185"/>
      <c r="Y4" s="185"/>
      <c r="Z4" s="185"/>
      <c r="AA4" s="185"/>
      <c r="AB4" s="186"/>
      <c r="AC4" s="186"/>
      <c r="AD4" s="186"/>
      <c r="AE4" s="186"/>
      <c r="AF4" s="53"/>
      <c r="AG4" s="53"/>
      <c r="AH4" s="53"/>
      <c r="AI4" s="53"/>
      <c r="AJ4" s="53"/>
      <c r="AK4" s="53"/>
      <c r="AL4" s="53"/>
      <c r="AM4" s="53"/>
      <c r="AN4" s="53"/>
    </row>
    <row r="5" spans="1:40" ht="18.75" thickBot="1" x14ac:dyDescent="0.4">
      <c r="A5" s="36"/>
      <c r="B5" s="162"/>
      <c r="C5" s="162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</row>
    <row r="6" spans="1:40" s="8" customFormat="1" ht="72.75" thickBot="1" x14ac:dyDescent="0.4">
      <c r="A6" s="160" t="s">
        <v>392</v>
      </c>
      <c r="B6" s="709"/>
      <c r="C6" s="709"/>
      <c r="D6" s="712" t="s">
        <v>484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</row>
    <row r="7" spans="1:40" x14ac:dyDescent="0.35">
      <c r="A7" s="36"/>
      <c r="B7" s="1085" t="s">
        <v>10</v>
      </c>
      <c r="C7" s="587" t="s">
        <v>180</v>
      </c>
      <c r="D7" s="508">
        <f>'2.6 IR'!M16</f>
        <v>4691153080.6982327</v>
      </c>
      <c r="E7" s="36"/>
      <c r="F7" s="36"/>
      <c r="G7" s="36"/>
      <c r="H7" s="36"/>
      <c r="I7" s="36"/>
      <c r="J7" s="36"/>
      <c r="K7" s="36"/>
      <c r="L7" s="167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40" x14ac:dyDescent="0.35">
      <c r="A8" s="36"/>
      <c r="B8" s="1086"/>
      <c r="C8" s="588" t="s">
        <v>179</v>
      </c>
      <c r="D8" s="509">
        <f>'2.6 IR'!N16</f>
        <v>3056952523.7207928</v>
      </c>
      <c r="E8" s="36"/>
      <c r="F8" s="36"/>
      <c r="G8" s="36"/>
      <c r="H8" s="36"/>
      <c r="I8" s="36"/>
      <c r="J8" s="36"/>
      <c r="K8" s="36"/>
      <c r="L8" s="167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</row>
    <row r="9" spans="1:40" ht="18.75" thickBot="1" x14ac:dyDescent="0.4">
      <c r="A9" s="36"/>
      <c r="B9" s="1087"/>
      <c r="C9" s="589" t="s">
        <v>354</v>
      </c>
      <c r="D9" s="510">
        <f>SUM(D7:D8)</f>
        <v>7748105604.4190254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</row>
    <row r="10" spans="1:40" x14ac:dyDescent="0.35">
      <c r="A10" s="36"/>
      <c r="B10" s="162"/>
      <c r="C10" s="162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40" ht="18.75" thickBot="1" x14ac:dyDescent="0.4">
      <c r="A11" s="36"/>
      <c r="B11" s="162"/>
      <c r="C11" s="162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40" s="8" customFormat="1" ht="18.75" thickBot="1" x14ac:dyDescent="0.4">
      <c r="A12" s="160" t="s">
        <v>397</v>
      </c>
      <c r="B12" s="709"/>
      <c r="C12" s="709"/>
      <c r="D12" s="160"/>
      <c r="E12" s="706" t="s">
        <v>398</v>
      </c>
      <c r="F12" s="707" t="s">
        <v>399</v>
      </c>
      <c r="G12" s="707" t="s">
        <v>400</v>
      </c>
      <c r="H12" s="707" t="s">
        <v>401</v>
      </c>
      <c r="I12" s="707" t="s">
        <v>402</v>
      </c>
      <c r="J12" s="707" t="s">
        <v>403</v>
      </c>
      <c r="K12" s="707" t="s">
        <v>404</v>
      </c>
      <c r="L12" s="707" t="s">
        <v>405</v>
      </c>
      <c r="M12" s="707" t="s">
        <v>406</v>
      </c>
      <c r="N12" s="707" t="s">
        <v>407</v>
      </c>
      <c r="O12" s="707" t="s">
        <v>408</v>
      </c>
      <c r="P12" s="707" t="s">
        <v>409</v>
      </c>
      <c r="Q12" s="708" t="s">
        <v>117</v>
      </c>
      <c r="R12" s="160"/>
      <c r="S12" s="168"/>
      <c r="T12" s="169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</row>
    <row r="13" spans="1:40" x14ac:dyDescent="0.35">
      <c r="A13" s="36"/>
      <c r="B13" s="1085" t="str">
        <f>B7</f>
        <v>Norte</v>
      </c>
      <c r="C13" s="1083" t="s">
        <v>180</v>
      </c>
      <c r="D13" s="505" t="s">
        <v>334</v>
      </c>
      <c r="E13" s="559">
        <f>$Q$13</f>
        <v>1120817.0833333335</v>
      </c>
      <c r="F13" s="513">
        <f t="shared" ref="F13:P13" si="0">$Q$13</f>
        <v>1120817.0833333335</v>
      </c>
      <c r="G13" s="513">
        <f t="shared" si="0"/>
        <v>1120817.0833333335</v>
      </c>
      <c r="H13" s="513">
        <f t="shared" si="0"/>
        <v>1120817.0833333335</v>
      </c>
      <c r="I13" s="513">
        <f t="shared" si="0"/>
        <v>1120817.0833333335</v>
      </c>
      <c r="J13" s="513">
        <f t="shared" si="0"/>
        <v>1120817.0833333335</v>
      </c>
      <c r="K13" s="513">
        <f t="shared" si="0"/>
        <v>1120817.0833333335</v>
      </c>
      <c r="L13" s="513">
        <f t="shared" si="0"/>
        <v>1120817.0833333335</v>
      </c>
      <c r="M13" s="513">
        <f t="shared" si="0"/>
        <v>1120817.0833333335</v>
      </c>
      <c r="N13" s="513">
        <f t="shared" si="0"/>
        <v>1120817.0833333335</v>
      </c>
      <c r="O13" s="513">
        <f t="shared" si="0"/>
        <v>1120817.0833333335</v>
      </c>
      <c r="P13" s="513">
        <f t="shared" si="0"/>
        <v>1120817.0833333335</v>
      </c>
      <c r="Q13" s="514">
        <v>1120817.0833333335</v>
      </c>
      <c r="R13" s="1082"/>
      <c r="S13" s="1082"/>
      <c r="T13" s="1082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40" x14ac:dyDescent="0.35">
      <c r="A14" s="36"/>
      <c r="B14" s="1086"/>
      <c r="C14" s="1084"/>
      <c r="D14" s="506" t="s">
        <v>336</v>
      </c>
      <c r="E14" s="195">
        <f>$Q$14</f>
        <v>557421.58333333372</v>
      </c>
      <c r="F14" s="170">
        <f t="shared" ref="F14:P14" si="1">$Q$14</f>
        <v>557421.58333333372</v>
      </c>
      <c r="G14" s="170">
        <f t="shared" si="1"/>
        <v>557421.58333333372</v>
      </c>
      <c r="H14" s="170">
        <f t="shared" si="1"/>
        <v>557421.58333333372</v>
      </c>
      <c r="I14" s="170">
        <f t="shared" si="1"/>
        <v>557421.58333333372</v>
      </c>
      <c r="J14" s="170">
        <f t="shared" si="1"/>
        <v>557421.58333333372</v>
      </c>
      <c r="K14" s="170">
        <f t="shared" si="1"/>
        <v>557421.58333333372</v>
      </c>
      <c r="L14" s="170">
        <f t="shared" si="1"/>
        <v>557421.58333333372</v>
      </c>
      <c r="M14" s="170">
        <f t="shared" si="1"/>
        <v>557421.58333333372</v>
      </c>
      <c r="N14" s="170">
        <f t="shared" si="1"/>
        <v>557421.58333333372</v>
      </c>
      <c r="O14" s="170">
        <f t="shared" si="1"/>
        <v>557421.58333333372</v>
      </c>
      <c r="P14" s="170">
        <f t="shared" si="1"/>
        <v>557421.58333333372</v>
      </c>
      <c r="Q14" s="516">
        <v>557421.58333333372</v>
      </c>
      <c r="R14" s="1082"/>
      <c r="S14" s="1082"/>
      <c r="T14" s="1082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40" x14ac:dyDescent="0.35">
      <c r="A15" s="36"/>
      <c r="B15" s="1086"/>
      <c r="C15" s="1084"/>
      <c r="D15" s="506" t="s">
        <v>339</v>
      </c>
      <c r="E15" s="195">
        <f>$Q$15</f>
        <v>161565</v>
      </c>
      <c r="F15" s="170">
        <f t="shared" ref="F15:P15" si="2">$Q$15</f>
        <v>161565</v>
      </c>
      <c r="G15" s="170">
        <f t="shared" si="2"/>
        <v>161565</v>
      </c>
      <c r="H15" s="170">
        <f t="shared" si="2"/>
        <v>161565</v>
      </c>
      <c r="I15" s="170">
        <f t="shared" si="2"/>
        <v>161565</v>
      </c>
      <c r="J15" s="170">
        <f t="shared" si="2"/>
        <v>161565</v>
      </c>
      <c r="K15" s="170">
        <f t="shared" si="2"/>
        <v>161565</v>
      </c>
      <c r="L15" s="170">
        <f t="shared" si="2"/>
        <v>161565</v>
      </c>
      <c r="M15" s="170">
        <f t="shared" si="2"/>
        <v>161565</v>
      </c>
      <c r="N15" s="170">
        <f t="shared" si="2"/>
        <v>161565</v>
      </c>
      <c r="O15" s="170">
        <f t="shared" si="2"/>
        <v>161565</v>
      </c>
      <c r="P15" s="170">
        <f t="shared" si="2"/>
        <v>161565</v>
      </c>
      <c r="Q15" s="516">
        <v>161565</v>
      </c>
      <c r="R15" s="1082"/>
      <c r="S15" s="1082"/>
      <c r="T15" s="108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40" x14ac:dyDescent="0.35">
      <c r="A16" s="36"/>
      <c r="B16" s="1086"/>
      <c r="C16" s="1084"/>
      <c r="D16" s="506" t="s">
        <v>341</v>
      </c>
      <c r="E16" s="195">
        <f>$Q$16</f>
        <v>17468</v>
      </c>
      <c r="F16" s="170">
        <f t="shared" ref="F16:O16" si="3">$Q$16</f>
        <v>17468</v>
      </c>
      <c r="G16" s="170">
        <f t="shared" si="3"/>
        <v>17468</v>
      </c>
      <c r="H16" s="170">
        <f t="shared" si="3"/>
        <v>17468</v>
      </c>
      <c r="I16" s="170">
        <f t="shared" si="3"/>
        <v>17468</v>
      </c>
      <c r="J16" s="170">
        <f t="shared" si="3"/>
        <v>17468</v>
      </c>
      <c r="K16" s="170">
        <f t="shared" si="3"/>
        <v>17468</v>
      </c>
      <c r="L16" s="170">
        <f t="shared" si="3"/>
        <v>17468</v>
      </c>
      <c r="M16" s="170">
        <f t="shared" si="3"/>
        <v>17468</v>
      </c>
      <c r="N16" s="170">
        <f t="shared" si="3"/>
        <v>17468</v>
      </c>
      <c r="O16" s="170">
        <f t="shared" si="3"/>
        <v>17468</v>
      </c>
      <c r="P16" s="170">
        <f>$Q$16</f>
        <v>17468</v>
      </c>
      <c r="Q16" s="516">
        <v>17468</v>
      </c>
      <c r="R16" s="1082"/>
      <c r="S16" s="1082"/>
      <c r="T16" s="108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1:37" ht="18.75" thickBot="1" x14ac:dyDescent="0.4">
      <c r="A17" s="36"/>
      <c r="B17" s="1087"/>
      <c r="C17" s="553" t="s">
        <v>179</v>
      </c>
      <c r="D17" s="507" t="s">
        <v>342</v>
      </c>
      <c r="E17" s="560">
        <f>$Q$17</f>
        <v>30640</v>
      </c>
      <c r="F17" s="518">
        <f t="shared" ref="F17:P17" si="4">$Q$17</f>
        <v>30640</v>
      </c>
      <c r="G17" s="518">
        <f t="shared" si="4"/>
        <v>30640</v>
      </c>
      <c r="H17" s="518">
        <f t="shared" si="4"/>
        <v>30640</v>
      </c>
      <c r="I17" s="518">
        <f t="shared" si="4"/>
        <v>30640</v>
      </c>
      <c r="J17" s="518">
        <f t="shared" si="4"/>
        <v>30640</v>
      </c>
      <c r="K17" s="518">
        <f t="shared" si="4"/>
        <v>30640</v>
      </c>
      <c r="L17" s="518">
        <f t="shared" si="4"/>
        <v>30640</v>
      </c>
      <c r="M17" s="518">
        <f t="shared" si="4"/>
        <v>30640</v>
      </c>
      <c r="N17" s="518">
        <f t="shared" si="4"/>
        <v>30640</v>
      </c>
      <c r="O17" s="518">
        <f t="shared" si="4"/>
        <v>30640</v>
      </c>
      <c r="P17" s="518">
        <f t="shared" si="4"/>
        <v>30640</v>
      </c>
      <c r="Q17" s="519">
        <v>30640</v>
      </c>
      <c r="R17" s="171"/>
      <c r="S17" s="172"/>
      <c r="T17" s="167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1:37" x14ac:dyDescent="0.35">
      <c r="A18" s="36"/>
      <c r="B18" s="162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1:37" ht="18.75" thickBot="1" x14ac:dyDescent="0.4">
      <c r="A19" s="36"/>
      <c r="B19" s="162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48"/>
      <c r="AE19" s="148"/>
      <c r="AF19" s="148"/>
      <c r="AG19" s="36"/>
      <c r="AH19" s="36"/>
      <c r="AI19" s="36"/>
      <c r="AJ19" s="36"/>
      <c r="AK19" s="36"/>
    </row>
    <row r="20" spans="1:37" s="8" customFormat="1" ht="18.75" thickBot="1" x14ac:dyDescent="0.4">
      <c r="A20" s="160" t="s">
        <v>423</v>
      </c>
      <c r="B20" s="160"/>
      <c r="C20" s="709"/>
      <c r="D20" s="160"/>
      <c r="E20" s="713">
        <v>0</v>
      </c>
      <c r="F20" s="714">
        <v>1</v>
      </c>
      <c r="G20" s="714">
        <v>2</v>
      </c>
      <c r="H20" s="714">
        <v>3</v>
      </c>
      <c r="I20" s="714">
        <v>4</v>
      </c>
      <c r="J20" s="714">
        <v>5</v>
      </c>
      <c r="K20" s="714">
        <v>6</v>
      </c>
      <c r="L20" s="714">
        <v>7</v>
      </c>
      <c r="M20" s="714">
        <v>8</v>
      </c>
      <c r="N20" s="714">
        <v>9</v>
      </c>
      <c r="O20" s="714">
        <v>10</v>
      </c>
      <c r="P20" s="714">
        <v>11</v>
      </c>
      <c r="Q20" s="714">
        <v>12</v>
      </c>
      <c r="R20" s="714">
        <v>13</v>
      </c>
      <c r="S20" s="714">
        <v>14</v>
      </c>
      <c r="T20" s="714">
        <v>15</v>
      </c>
      <c r="U20" s="714">
        <v>16</v>
      </c>
      <c r="V20" s="714">
        <v>17</v>
      </c>
      <c r="W20" s="714">
        <v>18</v>
      </c>
      <c r="X20" s="714">
        <v>19</v>
      </c>
      <c r="Y20" s="714">
        <v>20</v>
      </c>
      <c r="Z20" s="714">
        <v>21</v>
      </c>
      <c r="AA20" s="714">
        <v>22</v>
      </c>
      <c r="AB20" s="715">
        <v>23</v>
      </c>
      <c r="AC20" s="160"/>
      <c r="AD20" s="976" t="s">
        <v>413</v>
      </c>
      <c r="AE20" s="976"/>
      <c r="AF20" s="976"/>
      <c r="AG20" s="160"/>
      <c r="AH20" s="160"/>
      <c r="AI20" s="160"/>
      <c r="AJ20" s="160"/>
      <c r="AK20" s="160"/>
    </row>
    <row r="21" spans="1:37" x14ac:dyDescent="0.35">
      <c r="A21" s="36"/>
      <c r="B21" s="1085" t="str">
        <f>B7</f>
        <v>Norte</v>
      </c>
      <c r="C21" s="1083" t="s">
        <v>180</v>
      </c>
      <c r="D21" s="505" t="s">
        <v>334</v>
      </c>
      <c r="E21" s="606">
        <v>1.9971584684292887E-2</v>
      </c>
      <c r="F21" s="521">
        <v>3.3195366012815461E-2</v>
      </c>
      <c r="G21" s="521">
        <v>3.1966447516786699E-2</v>
      </c>
      <c r="H21" s="521">
        <v>3.0005210167331049E-2</v>
      </c>
      <c r="I21" s="521">
        <v>3.2161718075248619E-2</v>
      </c>
      <c r="J21" s="521">
        <v>3.0552986172445389E-2</v>
      </c>
      <c r="K21" s="521">
        <v>3.1096727639223533E-2</v>
      </c>
      <c r="L21" s="521">
        <v>3.4918924710313458E-2</v>
      </c>
      <c r="M21" s="521">
        <v>3.7641859267250596E-2</v>
      </c>
      <c r="N21" s="521">
        <v>4.2240294376748672E-2</v>
      </c>
      <c r="O21" s="521">
        <v>3.7022390705134682E-2</v>
      </c>
      <c r="P21" s="521">
        <v>3.5269517866397225E-2</v>
      </c>
      <c r="Q21" s="521">
        <v>3.6024711920441328E-2</v>
      </c>
      <c r="R21" s="521">
        <v>3.5998835732048172E-2</v>
      </c>
      <c r="S21" s="521">
        <v>4.0731549079521825E-2</v>
      </c>
      <c r="T21" s="521">
        <v>3.64237351472885E-2</v>
      </c>
      <c r="U21" s="521">
        <v>4.1785195174231918E-2</v>
      </c>
      <c r="V21" s="521">
        <v>4.1893348325553276E-2</v>
      </c>
      <c r="W21" s="521">
        <v>4.8068731537461239E-2</v>
      </c>
      <c r="X21" s="521">
        <v>6.3342953071468422E-2</v>
      </c>
      <c r="Y21" s="521">
        <v>7.3282553521695812E-2</v>
      </c>
      <c r="Z21" s="521">
        <v>7.0287276747008437E-2</v>
      </c>
      <c r="AA21" s="521">
        <v>6.5766122298286711E-2</v>
      </c>
      <c r="AB21" s="522">
        <v>5.0351960251006148E-2</v>
      </c>
      <c r="AC21" s="36"/>
      <c r="AD21" s="983" t="s">
        <v>415</v>
      </c>
      <c r="AE21" s="148" t="s">
        <v>414</v>
      </c>
      <c r="AF21" s="977"/>
      <c r="AG21" s="174"/>
      <c r="AH21" s="36"/>
      <c r="AI21" s="36"/>
      <c r="AJ21" s="36"/>
      <c r="AK21" s="36"/>
    </row>
    <row r="22" spans="1:37" x14ac:dyDescent="0.35">
      <c r="A22" s="36"/>
      <c r="B22" s="1086"/>
      <c r="C22" s="1084"/>
      <c r="D22" s="506" t="s">
        <v>336</v>
      </c>
      <c r="E22" s="192">
        <v>2.5128288083064318E-2</v>
      </c>
      <c r="F22" s="173">
        <v>2.068359593991383E-2</v>
      </c>
      <c r="G22" s="173">
        <v>1.8903091028514771E-2</v>
      </c>
      <c r="H22" s="173">
        <v>1.8552640983360777E-2</v>
      </c>
      <c r="I22" s="173">
        <v>2.11849108069667E-2</v>
      </c>
      <c r="J22" s="173">
        <v>2.9631544645762526E-2</v>
      </c>
      <c r="K22" s="173">
        <v>4.2769343364646217E-2</v>
      </c>
      <c r="L22" s="173">
        <v>4.9345135869244688E-2</v>
      </c>
      <c r="M22" s="173">
        <v>5.0740721225517434E-2</v>
      </c>
      <c r="N22" s="173">
        <v>5.6856194468858146E-2</v>
      </c>
      <c r="O22" s="173">
        <v>6.4905578164384026E-2</v>
      </c>
      <c r="P22" s="173">
        <v>6.2844403874260837E-2</v>
      </c>
      <c r="Q22" s="173">
        <v>5.6297857678577215E-2</v>
      </c>
      <c r="R22" s="173">
        <v>5.1923575243142409E-2</v>
      </c>
      <c r="S22" s="173">
        <v>4.9140147639372696E-2</v>
      </c>
      <c r="T22" s="173">
        <v>4.3047328238294852E-2</v>
      </c>
      <c r="U22" s="173">
        <v>3.9993598780668951E-2</v>
      </c>
      <c r="V22" s="173">
        <v>3.8397714875000585E-2</v>
      </c>
      <c r="W22" s="173">
        <v>3.7764920582876581E-2</v>
      </c>
      <c r="X22" s="173">
        <v>4.3138151788928991E-2</v>
      </c>
      <c r="Y22" s="173">
        <v>5.3057241139159987E-2</v>
      </c>
      <c r="Z22" s="173">
        <v>4.9866084855403621E-2</v>
      </c>
      <c r="AA22" s="173">
        <v>4.2066481201773108E-2</v>
      </c>
      <c r="AB22" s="524">
        <v>3.3761449522306745E-2</v>
      </c>
      <c r="AC22" s="36"/>
      <c r="AD22" s="976"/>
      <c r="AE22" s="148" t="s">
        <v>415</v>
      </c>
      <c r="AF22" s="148"/>
      <c r="AG22" s="36"/>
      <c r="AH22" s="36"/>
      <c r="AI22" s="36"/>
      <c r="AJ22" s="36"/>
      <c r="AK22" s="36"/>
    </row>
    <row r="23" spans="1:37" x14ac:dyDescent="0.35">
      <c r="A23" s="36"/>
      <c r="B23" s="1086"/>
      <c r="C23" s="1084"/>
      <c r="D23" s="506" t="s">
        <v>339</v>
      </c>
      <c r="E23" s="192">
        <v>1.9655994516068812E-2</v>
      </c>
      <c r="F23" s="173">
        <v>1.9059207805789985E-2</v>
      </c>
      <c r="G23" s="173">
        <v>1.8583875584978881E-2</v>
      </c>
      <c r="H23" s="173">
        <v>1.8777029298604576E-2</v>
      </c>
      <c r="I23" s="173">
        <v>2.1562023556999616E-2</v>
      </c>
      <c r="J23" s="173">
        <v>2.3831073734143293E-2</v>
      </c>
      <c r="K23" s="173">
        <v>2.8813516224711747E-2</v>
      </c>
      <c r="L23" s="173">
        <v>3.6939887935158677E-2</v>
      </c>
      <c r="M23" s="173">
        <v>4.6765077383873414E-2</v>
      </c>
      <c r="N23" s="173">
        <v>5.6967607547609357E-2</v>
      </c>
      <c r="O23" s="173">
        <v>6.4533593950801105E-2</v>
      </c>
      <c r="P23" s="173">
        <v>6.9213848911608242E-2</v>
      </c>
      <c r="Q23" s="173">
        <v>6.9282455327256812E-2</v>
      </c>
      <c r="R23" s="173">
        <v>6.645487872553725E-2</v>
      </c>
      <c r="S23" s="173">
        <v>6.4454053304861092E-2</v>
      </c>
      <c r="T23" s="173">
        <v>6.1254738090819882E-2</v>
      </c>
      <c r="U23" s="173">
        <v>5.8791227153946753E-2</v>
      </c>
      <c r="V23" s="173">
        <v>5.4437055762375994E-2</v>
      </c>
      <c r="W23" s="173">
        <v>4.8211249246585361E-2</v>
      </c>
      <c r="X23" s="173">
        <v>4.4268927992953178E-2</v>
      </c>
      <c r="Y23" s="173">
        <v>3.5164906390145079E-2</v>
      </c>
      <c r="Z23" s="173">
        <v>2.7802242903634315E-2</v>
      </c>
      <c r="AA23" s="173">
        <v>2.3715297137724894E-2</v>
      </c>
      <c r="AB23" s="524">
        <v>2.1460231513811909E-2</v>
      </c>
      <c r="AC23" s="36"/>
      <c r="AD23" s="36"/>
      <c r="AE23" s="36"/>
      <c r="AF23" s="36"/>
      <c r="AG23" s="36"/>
      <c r="AH23" s="36"/>
      <c r="AI23" s="36"/>
      <c r="AJ23" s="36"/>
      <c r="AK23" s="36"/>
    </row>
    <row r="24" spans="1:37" x14ac:dyDescent="0.35">
      <c r="A24" s="36"/>
      <c r="B24" s="1086"/>
      <c r="C24" s="1084"/>
      <c r="D24" s="506" t="s">
        <v>341</v>
      </c>
      <c r="E24" s="192">
        <v>3.9789207477189913E-2</v>
      </c>
      <c r="F24" s="173">
        <v>3.9914159535170662E-2</v>
      </c>
      <c r="G24" s="173">
        <v>4.0476450703941173E-2</v>
      </c>
      <c r="H24" s="173">
        <v>4.0956938800424926E-2</v>
      </c>
      <c r="I24" s="173">
        <v>4.1225920873452955E-2</v>
      </c>
      <c r="J24" s="173">
        <v>4.1496344276592247E-2</v>
      </c>
      <c r="K24" s="173">
        <v>4.2075915536611046E-2</v>
      </c>
      <c r="L24" s="173">
        <v>4.2554893863742664E-2</v>
      </c>
      <c r="M24" s="173">
        <v>4.4004489115771137E-2</v>
      </c>
      <c r="N24" s="173">
        <v>4.6869220385169025E-2</v>
      </c>
      <c r="O24" s="173">
        <v>4.8404730587499313E-2</v>
      </c>
      <c r="P24" s="173">
        <v>4.763552623335382E-2</v>
      </c>
      <c r="Q24" s="173">
        <v>4.5179614931598278E-2</v>
      </c>
      <c r="R24" s="173">
        <v>4.2370037030140965E-2</v>
      </c>
      <c r="S24" s="173">
        <v>4.0163533469912194E-2</v>
      </c>
      <c r="T24" s="173">
        <v>3.8655388563379398E-2</v>
      </c>
      <c r="U24" s="173">
        <v>3.8477864248066783E-2</v>
      </c>
      <c r="V24" s="173">
        <v>3.8194411800144691E-2</v>
      </c>
      <c r="W24" s="173">
        <v>3.8384279094938765E-2</v>
      </c>
      <c r="X24" s="173">
        <v>3.995420355936858E-2</v>
      </c>
      <c r="Y24" s="173">
        <v>4.0850799058803407E-2</v>
      </c>
      <c r="Z24" s="173">
        <v>4.0665479467430238E-2</v>
      </c>
      <c r="AA24" s="173">
        <v>4.0870791991921958E-2</v>
      </c>
      <c r="AB24" s="524">
        <v>4.082979939537569E-2</v>
      </c>
      <c r="AC24" s="36"/>
      <c r="AD24" s="36"/>
      <c r="AE24" s="36"/>
      <c r="AF24" s="36"/>
      <c r="AG24" s="36"/>
      <c r="AH24" s="36"/>
      <c r="AI24" s="36"/>
      <c r="AJ24" s="36"/>
      <c r="AK24" s="36"/>
    </row>
    <row r="25" spans="1:37" x14ac:dyDescent="0.35">
      <c r="A25" s="36"/>
      <c r="B25" s="1086"/>
      <c r="C25" s="1084"/>
      <c r="D25" s="506" t="s">
        <v>396</v>
      </c>
      <c r="E25" s="192">
        <v>1.9971584684292887E-2</v>
      </c>
      <c r="F25" s="173">
        <v>3.3195366012815461E-2</v>
      </c>
      <c r="G25" s="173">
        <v>3.1966447516786699E-2</v>
      </c>
      <c r="H25" s="173">
        <v>3.0005210167331049E-2</v>
      </c>
      <c r="I25" s="173">
        <v>3.2161718075248619E-2</v>
      </c>
      <c r="J25" s="173">
        <v>3.0552986172445389E-2</v>
      </c>
      <c r="K25" s="173">
        <v>3.1096727639223533E-2</v>
      </c>
      <c r="L25" s="173">
        <v>3.4918924710313458E-2</v>
      </c>
      <c r="M25" s="173">
        <v>3.7641859267250596E-2</v>
      </c>
      <c r="N25" s="173">
        <v>4.2240294376748672E-2</v>
      </c>
      <c r="O25" s="173">
        <v>3.7022390705134682E-2</v>
      </c>
      <c r="P25" s="173">
        <v>3.5269517866397225E-2</v>
      </c>
      <c r="Q25" s="173">
        <v>3.6024711920441328E-2</v>
      </c>
      <c r="R25" s="173">
        <v>3.5998835732048172E-2</v>
      </c>
      <c r="S25" s="173">
        <v>4.0731549079521825E-2</v>
      </c>
      <c r="T25" s="173">
        <v>3.64237351472885E-2</v>
      </c>
      <c r="U25" s="173">
        <v>4.1785195174231918E-2</v>
      </c>
      <c r="V25" s="173">
        <v>4.1893348325553276E-2</v>
      </c>
      <c r="W25" s="173">
        <v>4.8068731537461239E-2</v>
      </c>
      <c r="X25" s="173">
        <v>6.3342953071468422E-2</v>
      </c>
      <c r="Y25" s="173">
        <v>7.3282553521695812E-2</v>
      </c>
      <c r="Z25" s="173">
        <v>7.0287276747008437E-2</v>
      </c>
      <c r="AA25" s="173">
        <v>6.5766122298286711E-2</v>
      </c>
      <c r="AB25" s="524">
        <v>5.0351960251006148E-2</v>
      </c>
      <c r="AC25" s="36"/>
      <c r="AD25" s="36"/>
      <c r="AE25" s="36"/>
      <c r="AF25" s="36"/>
      <c r="AG25" s="36"/>
      <c r="AH25" s="36"/>
      <c r="AI25" s="36"/>
      <c r="AJ25" s="36"/>
      <c r="AK25" s="36"/>
    </row>
    <row r="26" spans="1:37" ht="18.75" thickBot="1" x14ac:dyDescent="0.4">
      <c r="A26" s="36"/>
      <c r="B26" s="1087"/>
      <c r="C26" s="553" t="s">
        <v>179</v>
      </c>
      <c r="D26" s="507" t="s">
        <v>342</v>
      </c>
      <c r="E26" s="607">
        <v>3.1205333170447443E-2</v>
      </c>
      <c r="F26" s="526">
        <v>3.0962052918676711E-2</v>
      </c>
      <c r="G26" s="526">
        <v>3.0794396284418896E-2</v>
      </c>
      <c r="H26" s="526">
        <v>3.0581544594061941E-2</v>
      </c>
      <c r="I26" s="526">
        <v>3.0480855937050202E-2</v>
      </c>
      <c r="J26" s="526">
        <v>3.0758261309164595E-2</v>
      </c>
      <c r="K26" s="526">
        <v>2.9771754627458961E-2</v>
      </c>
      <c r="L26" s="526">
        <v>3.203120671028678E-2</v>
      </c>
      <c r="M26" s="526">
        <v>3.8561280650448504E-2</v>
      </c>
      <c r="N26" s="526">
        <v>4.8908845175072449E-2</v>
      </c>
      <c r="O26" s="526">
        <v>5.3611732525797325E-2</v>
      </c>
      <c r="P26" s="526">
        <v>5.4951417463553108E-2</v>
      </c>
      <c r="Q26" s="526">
        <v>5.5070957897181437E-2</v>
      </c>
      <c r="R26" s="526">
        <v>5.3664263064037925E-2</v>
      </c>
      <c r="S26" s="526">
        <v>5.3003389822678632E-2</v>
      </c>
      <c r="T26" s="526">
        <v>5.402107639950144E-2</v>
      </c>
      <c r="U26" s="526">
        <v>5.3573617503427207E-2</v>
      </c>
      <c r="V26" s="526">
        <v>5.2910873514205654E-2</v>
      </c>
      <c r="W26" s="526">
        <v>4.7561060142151744E-2</v>
      </c>
      <c r="X26" s="526">
        <v>4.3514252900892336E-2</v>
      </c>
      <c r="Y26" s="526">
        <v>3.8889732562378404E-2</v>
      </c>
      <c r="Z26" s="526">
        <v>3.5990592368119606E-2</v>
      </c>
      <c r="AA26" s="526">
        <v>3.5208041870776634E-2</v>
      </c>
      <c r="AB26" s="527">
        <v>3.3973460588212066E-2</v>
      </c>
      <c r="AC26" s="36"/>
      <c r="AD26" s="36"/>
      <c r="AE26" s="36"/>
      <c r="AF26" s="36"/>
      <c r="AG26" s="36"/>
      <c r="AH26" s="36"/>
      <c r="AI26" s="36"/>
      <c r="AJ26" s="36"/>
      <c r="AK26" s="36"/>
    </row>
    <row r="27" spans="1:37" x14ac:dyDescent="0.3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1:37" ht="18.75" thickBot="1" x14ac:dyDescent="0.4">
      <c r="A28" s="36"/>
      <c r="B28" s="162"/>
      <c r="C28" s="162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1:37" s="8" customFormat="1" ht="18.75" thickBot="1" x14ac:dyDescent="0.4">
      <c r="A29" s="160" t="s">
        <v>424</v>
      </c>
      <c r="B29" s="709"/>
      <c r="C29" s="709"/>
      <c r="D29" s="160"/>
      <c r="E29" s="723">
        <v>0</v>
      </c>
      <c r="F29" s="724">
        <v>1</v>
      </c>
      <c r="G29" s="724">
        <v>2</v>
      </c>
      <c r="H29" s="724">
        <v>3</v>
      </c>
      <c r="I29" s="724">
        <v>4</v>
      </c>
      <c r="J29" s="724">
        <v>5</v>
      </c>
      <c r="K29" s="724">
        <v>6</v>
      </c>
      <c r="L29" s="724">
        <v>7</v>
      </c>
      <c r="M29" s="724">
        <v>8</v>
      </c>
      <c r="N29" s="724">
        <v>9</v>
      </c>
      <c r="O29" s="724">
        <v>10</v>
      </c>
      <c r="P29" s="724">
        <v>11</v>
      </c>
      <c r="Q29" s="724">
        <v>12</v>
      </c>
      <c r="R29" s="724">
        <v>13</v>
      </c>
      <c r="S29" s="724">
        <v>14</v>
      </c>
      <c r="T29" s="724">
        <v>15</v>
      </c>
      <c r="U29" s="724">
        <v>16</v>
      </c>
      <c r="V29" s="724">
        <v>17</v>
      </c>
      <c r="W29" s="724">
        <v>18</v>
      </c>
      <c r="X29" s="724">
        <v>19</v>
      </c>
      <c r="Y29" s="724">
        <v>20</v>
      </c>
      <c r="Z29" s="724">
        <v>21</v>
      </c>
      <c r="AA29" s="724">
        <v>22</v>
      </c>
      <c r="AB29" s="724">
        <v>23</v>
      </c>
      <c r="AC29" s="725" t="s">
        <v>410</v>
      </c>
      <c r="AD29" s="160"/>
      <c r="AE29" s="160"/>
      <c r="AF29" s="160"/>
      <c r="AG29" s="160"/>
      <c r="AH29" s="160"/>
      <c r="AI29" s="160"/>
      <c r="AJ29" s="160"/>
      <c r="AK29" s="160"/>
    </row>
    <row r="30" spans="1:37" x14ac:dyDescent="0.35">
      <c r="B30" s="1085" t="str">
        <f>B21</f>
        <v>Norte</v>
      </c>
      <c r="C30" s="1083" t="s">
        <v>180</v>
      </c>
      <c r="D30" s="554" t="s">
        <v>334</v>
      </c>
      <c r="E30" s="251">
        <f t="shared" ref="E30" si="5">E21*IF($AD$21="kW/cliente",$Q$13,$Q$38/365)</f>
        <v>75792.58809456219</v>
      </c>
      <c r="F30" s="561">
        <f t="shared" ref="F30:AB30" si="6">F21*IF($AD$21="kW/cliente",$Q$13,$Q$38/365)</f>
        <v>125977.11912346588</v>
      </c>
      <c r="G30" s="561">
        <f t="shared" si="6"/>
        <v>121313.34732750263</v>
      </c>
      <c r="H30" s="561">
        <f t="shared" si="6"/>
        <v>113870.40992755408</v>
      </c>
      <c r="I30" s="561">
        <f t="shared" si="6"/>
        <v>122054.40324461968</v>
      </c>
      <c r="J30" s="561">
        <f t="shared" si="6"/>
        <v>115949.23150230716</v>
      </c>
      <c r="K30" s="561">
        <f t="shared" si="6"/>
        <v>118012.74191837647</v>
      </c>
      <c r="L30" s="561">
        <f t="shared" si="6"/>
        <v>132518.06099068813</v>
      </c>
      <c r="M30" s="561">
        <f t="shared" si="6"/>
        <v>142851.6554722866</v>
      </c>
      <c r="N30" s="561">
        <f t="shared" si="6"/>
        <v>160302.81438847756</v>
      </c>
      <c r="O30" s="561">
        <f t="shared" si="6"/>
        <v>140500.75912088651</v>
      </c>
      <c r="P30" s="561">
        <f t="shared" si="6"/>
        <v>133848.56946499701</v>
      </c>
      <c r="Q30" s="561">
        <f t="shared" si="6"/>
        <v>136714.5469412182</v>
      </c>
      <c r="R30" s="561">
        <f t="shared" si="6"/>
        <v>136616.34625662846</v>
      </c>
      <c r="S30" s="561">
        <f t="shared" si="6"/>
        <v>154577.0939381491</v>
      </c>
      <c r="T30" s="561">
        <f t="shared" si="6"/>
        <v>138228.84856278036</v>
      </c>
      <c r="U30" s="561">
        <f t="shared" si="6"/>
        <v>158575.70324813607</v>
      </c>
      <c r="V30" s="561">
        <f t="shared" si="6"/>
        <v>158986.14675468841</v>
      </c>
      <c r="W30" s="561">
        <f t="shared" si="6"/>
        <v>182421.85721557747</v>
      </c>
      <c r="X30" s="561">
        <f t="shared" si="6"/>
        <v>240387.852377823</v>
      </c>
      <c r="Y30" s="561">
        <f t="shared" si="6"/>
        <v>278108.84721410647</v>
      </c>
      <c r="Z30" s="561">
        <f t="shared" si="6"/>
        <v>266741.70823130786</v>
      </c>
      <c r="AA30" s="561">
        <f t="shared" si="6"/>
        <v>249583.83106428647</v>
      </c>
      <c r="AB30" s="561">
        <f t="shared" si="6"/>
        <v>191086.75868168334</v>
      </c>
      <c r="AC30" s="514">
        <f>MAX(E30:AB30)</f>
        <v>278108.84721410647</v>
      </c>
      <c r="AD30" s="178"/>
    </row>
    <row r="31" spans="1:37" x14ac:dyDescent="0.35">
      <c r="B31" s="1086"/>
      <c r="C31" s="1084"/>
      <c r="D31" s="534" t="s">
        <v>336</v>
      </c>
      <c r="E31" s="253">
        <f>E22*IF($AD$21="kW/cliente",$Q$14,$Q$39/365)</f>
        <v>163806.94269388993</v>
      </c>
      <c r="F31" s="119">
        <f t="shared" ref="F31:AB31" si="7">F22*IF($AD$21="kW/cliente",$Q$14,$Q$39/365)</f>
        <v>134832.76710427893</v>
      </c>
      <c r="G31" s="119">
        <f t="shared" si="7"/>
        <v>123225.96504026152</v>
      </c>
      <c r="H31" s="119">
        <f t="shared" si="7"/>
        <v>120941.44210444317</v>
      </c>
      <c r="I31" s="119">
        <f t="shared" si="7"/>
        <v>138100.75159361112</v>
      </c>
      <c r="J31" s="119">
        <f t="shared" si="7"/>
        <v>193162.88955598246</v>
      </c>
      <c r="K31" s="119">
        <f t="shared" si="7"/>
        <v>278805.9160428709</v>
      </c>
      <c r="L31" s="119">
        <f t="shared" si="7"/>
        <v>321672.36450155621</v>
      </c>
      <c r="M31" s="119">
        <f t="shared" si="7"/>
        <v>330769.94288507832</v>
      </c>
      <c r="N31" s="119">
        <f t="shared" si="7"/>
        <v>370635.65008353576</v>
      </c>
      <c r="O31" s="119">
        <f t="shared" si="7"/>
        <v>423108.18340437097</v>
      </c>
      <c r="P31" s="119">
        <f t="shared" si="7"/>
        <v>409671.74644104741</v>
      </c>
      <c r="Q31" s="119">
        <f t="shared" si="7"/>
        <v>366995.94958714262</v>
      </c>
      <c r="R31" s="119">
        <f t="shared" si="7"/>
        <v>338480.7626448581</v>
      </c>
      <c r="S31" s="119">
        <f t="shared" si="7"/>
        <v>320336.08185816382</v>
      </c>
      <c r="T31" s="119">
        <f t="shared" si="7"/>
        <v>280618.05112015939</v>
      </c>
      <c r="U31" s="119">
        <f t="shared" si="7"/>
        <v>260711.31952688767</v>
      </c>
      <c r="V31" s="119">
        <f t="shared" si="7"/>
        <v>250308.02971192784</v>
      </c>
      <c r="W31" s="119">
        <f t="shared" si="7"/>
        <v>246182.95370180209</v>
      </c>
      <c r="X31" s="119">
        <f t="shared" si="7"/>
        <v>281210.1140615266</v>
      </c>
      <c r="Y31" s="119">
        <f t="shared" si="7"/>
        <v>345870.9335888201</v>
      </c>
      <c r="Z31" s="119">
        <f t="shared" si="7"/>
        <v>325068.34040091286</v>
      </c>
      <c r="AA31" s="119">
        <f t="shared" si="7"/>
        <v>274224.0797611922</v>
      </c>
      <c r="AB31" s="119">
        <f t="shared" si="7"/>
        <v>220085.02166490396</v>
      </c>
      <c r="AC31" s="516">
        <f>MAX(E31:AB31)</f>
        <v>423108.18340437097</v>
      </c>
    </row>
    <row r="32" spans="1:37" x14ac:dyDescent="0.35">
      <c r="A32" s="36"/>
      <c r="B32" s="1086"/>
      <c r="C32" s="1084"/>
      <c r="D32" s="534" t="s">
        <v>339</v>
      </c>
      <c r="E32" s="253">
        <f>E23*IF($AD$21="kW/cliente",$Q$15,$Q$40/365)</f>
        <v>61936.03089687747</v>
      </c>
      <c r="F32" s="119">
        <f t="shared" ref="F32:AB32" si="8">F23*IF($AD$21="kW/cliente",$Q$15,$Q$40/365)</f>
        <v>60055.556210315139</v>
      </c>
      <c r="G32" s="119">
        <f t="shared" si="8"/>
        <v>58557.784571725679</v>
      </c>
      <c r="H32" s="119">
        <f t="shared" si="8"/>
        <v>59166.411846483395</v>
      </c>
      <c r="I32" s="119">
        <f t="shared" si="8"/>
        <v>67941.927646234428</v>
      </c>
      <c r="J32" s="119">
        <f t="shared" si="8"/>
        <v>75091.703851312617</v>
      </c>
      <c r="K32" s="119">
        <f t="shared" si="8"/>
        <v>90791.378156038729</v>
      </c>
      <c r="L32" s="119">
        <f t="shared" si="8"/>
        <v>116397.57218129098</v>
      </c>
      <c r="M32" s="119">
        <f t="shared" si="8"/>
        <v>147356.74022368097</v>
      </c>
      <c r="N32" s="119">
        <f t="shared" si="8"/>
        <v>179504.90870891791</v>
      </c>
      <c r="O32" s="119">
        <f t="shared" si="8"/>
        <v>203345.32885404726</v>
      </c>
      <c r="P32" s="119">
        <f t="shared" si="8"/>
        <v>218092.8103727687</v>
      </c>
      <c r="Q32" s="119">
        <f t="shared" si="8"/>
        <v>218308.9891611714</v>
      </c>
      <c r="R32" s="119">
        <f t="shared" si="8"/>
        <v>209399.29641455293</v>
      </c>
      <c r="S32" s="119">
        <f t="shared" si="8"/>
        <v>203094.69631034814</v>
      </c>
      <c r="T32" s="119">
        <f t="shared" si="8"/>
        <v>193013.65534425934</v>
      </c>
      <c r="U32" s="119">
        <f t="shared" si="8"/>
        <v>185251.13336267072</v>
      </c>
      <c r="V32" s="119">
        <f t="shared" si="8"/>
        <v>171531.14104082901</v>
      </c>
      <c r="W32" s="119">
        <f t="shared" si="8"/>
        <v>151913.62718749742</v>
      </c>
      <c r="X32" s="119">
        <f t="shared" si="8"/>
        <v>139491.37448638029</v>
      </c>
      <c r="Y32" s="119">
        <f t="shared" si="8"/>
        <v>110804.60603941108</v>
      </c>
      <c r="Z32" s="119">
        <f t="shared" si="8"/>
        <v>87604.856323819244</v>
      </c>
      <c r="AA32" s="119">
        <f t="shared" si="8"/>
        <v>74726.89184207833</v>
      </c>
      <c r="AB32" s="119">
        <f t="shared" si="8"/>
        <v>67621.180958664074</v>
      </c>
      <c r="AC32" s="516">
        <f>MAX(E32:AB32)</f>
        <v>218308.9891611714</v>
      </c>
      <c r="AD32" s="36"/>
      <c r="AE32" s="36"/>
      <c r="AF32" s="36"/>
      <c r="AG32" s="36"/>
      <c r="AH32" s="36"/>
      <c r="AI32" s="36"/>
      <c r="AJ32" s="36"/>
      <c r="AK32" s="36"/>
    </row>
    <row r="33" spans="1:37" x14ac:dyDescent="0.35">
      <c r="A33" s="36"/>
      <c r="B33" s="1086"/>
      <c r="C33" s="1084"/>
      <c r="D33" s="534" t="s">
        <v>341</v>
      </c>
      <c r="E33" s="253">
        <f>E24*IF($AD$21="kW/cliente",$Q$16,$Q$41/365)</f>
        <v>118445.18696443876</v>
      </c>
      <c r="F33" s="119">
        <f t="shared" ref="F33:AB33" si="9">F24*IF($AD$21="kW/cliente",$Q$16,$Q$41/365)</f>
        <v>118817.14636769166</v>
      </c>
      <c r="G33" s="119">
        <f t="shared" si="9"/>
        <v>120490.98424575586</v>
      </c>
      <c r="H33" s="119">
        <f t="shared" si="9"/>
        <v>121921.30935225192</v>
      </c>
      <c r="I33" s="119">
        <f t="shared" si="9"/>
        <v>122722.01974459013</v>
      </c>
      <c r="J33" s="119">
        <f t="shared" si="9"/>
        <v>123527.02071282393</v>
      </c>
      <c r="K33" s="119">
        <f t="shared" si="9"/>
        <v>125252.29825929167</v>
      </c>
      <c r="L33" s="119">
        <f t="shared" si="9"/>
        <v>126678.12905880035</v>
      </c>
      <c r="M33" s="119">
        <f t="shared" si="9"/>
        <v>130993.30876545081</v>
      </c>
      <c r="N33" s="119">
        <f t="shared" si="9"/>
        <v>139521.08934517778</v>
      </c>
      <c r="O33" s="119">
        <f t="shared" si="9"/>
        <v>144092.02213153895</v>
      </c>
      <c r="P33" s="119">
        <f t="shared" si="9"/>
        <v>141802.24157753185</v>
      </c>
      <c r="Q33" s="119">
        <f t="shared" si="9"/>
        <v>134491.44320409669</v>
      </c>
      <c r="R33" s="119">
        <f t="shared" si="9"/>
        <v>126127.84410451571</v>
      </c>
      <c r="S33" s="119">
        <f t="shared" si="9"/>
        <v>119559.48692175902</v>
      </c>
      <c r="T33" s="119">
        <f t="shared" si="9"/>
        <v>115070.01561157653</v>
      </c>
      <c r="U33" s="119">
        <f t="shared" si="9"/>
        <v>114541.55822196929</v>
      </c>
      <c r="V33" s="119">
        <f t="shared" si="9"/>
        <v>113697.77217247567</v>
      </c>
      <c r="W33" s="119">
        <f t="shared" si="9"/>
        <v>114262.97235252973</v>
      </c>
      <c r="X33" s="119">
        <f t="shared" si="9"/>
        <v>118936.35009738771</v>
      </c>
      <c r="Y33" s="119">
        <f t="shared" si="9"/>
        <v>121605.35077107321</v>
      </c>
      <c r="Z33" s="119">
        <f t="shared" si="9"/>
        <v>121053.68827161398</v>
      </c>
      <c r="AA33" s="119">
        <f t="shared" si="9"/>
        <v>121664.86607311967</v>
      </c>
      <c r="AB33" s="119">
        <f t="shared" si="9"/>
        <v>121542.83861718545</v>
      </c>
      <c r="AC33" s="516">
        <f>MAX(E33:AB33)</f>
        <v>144092.02213153895</v>
      </c>
      <c r="AD33" s="36"/>
      <c r="AE33" s="36"/>
      <c r="AF33" s="36"/>
      <c r="AG33" s="36"/>
      <c r="AH33" s="36"/>
      <c r="AI33" s="36"/>
      <c r="AJ33" s="36"/>
      <c r="AK33" s="36"/>
    </row>
    <row r="34" spans="1:37" ht="18.75" thickBot="1" x14ac:dyDescent="0.4">
      <c r="A34" s="36"/>
      <c r="B34" s="1087"/>
      <c r="C34" s="553" t="s">
        <v>179</v>
      </c>
      <c r="D34" s="555" t="s">
        <v>342</v>
      </c>
      <c r="E34" s="517">
        <f>E26*IF($AD$21="kW/cliente",$Q$17,$Q$42/365)</f>
        <v>1105396.3689619356</v>
      </c>
      <c r="F34" s="518">
        <f t="shared" ref="F34:AB34" si="10">F26*IF($AD$21="kW/cliente",$Q$17,$Q$42/365)</f>
        <v>1096778.575795664</v>
      </c>
      <c r="G34" s="518">
        <f t="shared" si="10"/>
        <v>1090839.6219082405</v>
      </c>
      <c r="H34" s="518">
        <f t="shared" si="10"/>
        <v>1083299.709279754</v>
      </c>
      <c r="I34" s="518">
        <f t="shared" si="10"/>
        <v>1079732.9831932709</v>
      </c>
      <c r="J34" s="518">
        <f t="shared" si="10"/>
        <v>1089559.6012713688</v>
      </c>
      <c r="K34" s="518">
        <f t="shared" si="10"/>
        <v>1054614.2636280323</v>
      </c>
      <c r="L34" s="518">
        <f t="shared" si="10"/>
        <v>1134651.548106272</v>
      </c>
      <c r="M34" s="518">
        <f t="shared" si="10"/>
        <v>1365968.4189462774</v>
      </c>
      <c r="N34" s="518">
        <f t="shared" si="10"/>
        <v>1732513.4640077092</v>
      </c>
      <c r="O34" s="518">
        <f t="shared" si="10"/>
        <v>1899105.3274155804</v>
      </c>
      <c r="P34" s="518">
        <f t="shared" si="10"/>
        <v>1946561.4099274853</v>
      </c>
      <c r="Q34" s="518">
        <f t="shared" si="10"/>
        <v>1950795.9284488908</v>
      </c>
      <c r="R34" s="518">
        <f t="shared" si="10"/>
        <v>1900966.1332564796</v>
      </c>
      <c r="S34" s="518">
        <f t="shared" si="10"/>
        <v>1877555.8117786592</v>
      </c>
      <c r="T34" s="518">
        <f t="shared" si="10"/>
        <v>1913605.6446907653</v>
      </c>
      <c r="U34" s="518">
        <f t="shared" si="10"/>
        <v>1897755.1669445897</v>
      </c>
      <c r="V34" s="518">
        <f t="shared" si="10"/>
        <v>1874278.5773746169</v>
      </c>
      <c r="W34" s="518">
        <f t="shared" si="10"/>
        <v>1684770.4492674365</v>
      </c>
      <c r="X34" s="518">
        <f t="shared" si="10"/>
        <v>1541419.1187130357</v>
      </c>
      <c r="Y34" s="518">
        <f t="shared" si="10"/>
        <v>1377603.2747205384</v>
      </c>
      <c r="Z34" s="518">
        <f t="shared" si="10"/>
        <v>1274906.1163104421</v>
      </c>
      <c r="AA34" s="518">
        <f t="shared" si="10"/>
        <v>1247185.5829782905</v>
      </c>
      <c r="AB34" s="518">
        <f t="shared" si="10"/>
        <v>1203452.6204272718</v>
      </c>
      <c r="AC34" s="599">
        <f>MAX(E34:AB34)</f>
        <v>1950795.9284488908</v>
      </c>
      <c r="AD34" s="36"/>
      <c r="AE34" s="36"/>
      <c r="AF34" s="36"/>
      <c r="AG34" s="36"/>
      <c r="AH34" s="36"/>
      <c r="AI34" s="36"/>
      <c r="AJ34" s="36"/>
      <c r="AK34" s="36"/>
    </row>
    <row r="35" spans="1:37" x14ac:dyDescent="0.35">
      <c r="A35" s="36"/>
      <c r="B35" s="36"/>
      <c r="C35" s="115"/>
      <c r="D35" s="115"/>
      <c r="E35" s="115"/>
      <c r="F35" s="115"/>
      <c r="G35" s="115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ht="18.75" thickBot="1" x14ac:dyDescent="0.4">
      <c r="A36" s="36"/>
      <c r="B36" s="36"/>
      <c r="C36" s="115"/>
      <c r="D36" s="115"/>
      <c r="E36" s="115"/>
      <c r="F36" s="115"/>
      <c r="G36" s="115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8" customFormat="1" ht="18.75" thickBot="1" x14ac:dyDescent="0.4">
      <c r="A37" s="160" t="s">
        <v>425</v>
      </c>
      <c r="B37" s="160"/>
      <c r="C37" s="711"/>
      <c r="D37" s="711"/>
      <c r="E37" s="706" t="s">
        <v>398</v>
      </c>
      <c r="F37" s="707" t="s">
        <v>399</v>
      </c>
      <c r="G37" s="707" t="s">
        <v>400</v>
      </c>
      <c r="H37" s="707" t="s">
        <v>401</v>
      </c>
      <c r="I37" s="707" t="s">
        <v>402</v>
      </c>
      <c r="J37" s="707" t="s">
        <v>403</v>
      </c>
      <c r="K37" s="707" t="s">
        <v>404</v>
      </c>
      <c r="L37" s="707" t="s">
        <v>405</v>
      </c>
      <c r="M37" s="707" t="s">
        <v>406</v>
      </c>
      <c r="N37" s="707" t="s">
        <v>407</v>
      </c>
      <c r="O37" s="707" t="s">
        <v>408</v>
      </c>
      <c r="P37" s="707" t="s">
        <v>409</v>
      </c>
      <c r="Q37" s="708" t="s">
        <v>170</v>
      </c>
      <c r="R37" s="716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</row>
    <row r="38" spans="1:37" x14ac:dyDescent="0.35">
      <c r="A38" s="36"/>
      <c r="B38" s="1085" t="str">
        <f>B30</f>
        <v>Norte</v>
      </c>
      <c r="C38" s="1083" t="s">
        <v>180</v>
      </c>
      <c r="D38" s="505" t="s">
        <v>334</v>
      </c>
      <c r="E38" s="572">
        <f>$Q$38/12</f>
        <v>115431896.0823058</v>
      </c>
      <c r="F38" s="567">
        <f t="shared" ref="F38:P38" si="11">$Q$38/12</f>
        <v>115431896.0823058</v>
      </c>
      <c r="G38" s="567">
        <f t="shared" si="11"/>
        <v>115431896.0823058</v>
      </c>
      <c r="H38" s="567">
        <f t="shared" si="11"/>
        <v>115431896.0823058</v>
      </c>
      <c r="I38" s="567">
        <f t="shared" si="11"/>
        <v>115431896.0823058</v>
      </c>
      <c r="J38" s="567">
        <f t="shared" si="11"/>
        <v>115431896.0823058</v>
      </c>
      <c r="K38" s="567">
        <f t="shared" si="11"/>
        <v>115431896.0823058</v>
      </c>
      <c r="L38" s="567">
        <f t="shared" si="11"/>
        <v>115431896.0823058</v>
      </c>
      <c r="M38" s="567">
        <f t="shared" si="11"/>
        <v>115431896.0823058</v>
      </c>
      <c r="N38" s="567">
        <f t="shared" si="11"/>
        <v>115431896.0823058</v>
      </c>
      <c r="O38" s="567">
        <f t="shared" si="11"/>
        <v>115431896.0823058</v>
      </c>
      <c r="P38" s="567">
        <f t="shared" si="11"/>
        <v>115431896.0823058</v>
      </c>
      <c r="Q38" s="600">
        <v>1385182752.9876697</v>
      </c>
      <c r="R38" s="187"/>
      <c r="S38" s="187"/>
      <c r="T38" s="187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x14ac:dyDescent="0.35">
      <c r="A39" s="36"/>
      <c r="B39" s="1086"/>
      <c r="C39" s="1084"/>
      <c r="D39" s="506" t="s">
        <v>336</v>
      </c>
      <c r="E39" s="196">
        <f>$Q$39/12</f>
        <v>198280963.55532637</v>
      </c>
      <c r="F39" s="188">
        <f t="shared" ref="F39:P39" si="12">$Q$39/12</f>
        <v>198280963.55532637</v>
      </c>
      <c r="G39" s="188">
        <f t="shared" si="12"/>
        <v>198280963.55532637</v>
      </c>
      <c r="H39" s="188">
        <f t="shared" si="12"/>
        <v>198280963.55532637</v>
      </c>
      <c r="I39" s="188">
        <f t="shared" si="12"/>
        <v>198280963.55532637</v>
      </c>
      <c r="J39" s="188">
        <f t="shared" si="12"/>
        <v>198280963.55532637</v>
      </c>
      <c r="K39" s="188">
        <f t="shared" si="12"/>
        <v>198280963.55532637</v>
      </c>
      <c r="L39" s="188">
        <f t="shared" si="12"/>
        <v>198280963.55532637</v>
      </c>
      <c r="M39" s="188">
        <f t="shared" si="12"/>
        <v>198280963.55532637</v>
      </c>
      <c r="N39" s="188">
        <f t="shared" si="12"/>
        <v>198280963.55532637</v>
      </c>
      <c r="O39" s="188">
        <f t="shared" si="12"/>
        <v>198280963.55532637</v>
      </c>
      <c r="P39" s="188">
        <f t="shared" si="12"/>
        <v>198280963.55532637</v>
      </c>
      <c r="Q39" s="601">
        <v>2379371562.6639166</v>
      </c>
      <c r="R39" s="187"/>
      <c r="S39" s="187"/>
      <c r="T39" s="187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x14ac:dyDescent="0.35">
      <c r="A40" s="36"/>
      <c r="B40" s="1086"/>
      <c r="C40" s="1084"/>
      <c r="D40" s="506" t="s">
        <v>339</v>
      </c>
      <c r="E40" s="196">
        <f>$Q$40/12</f>
        <v>95842904.56057097</v>
      </c>
      <c r="F40" s="188">
        <f t="shared" ref="F40:P40" si="13">$Q$40/12</f>
        <v>95842904.56057097</v>
      </c>
      <c r="G40" s="188">
        <f t="shared" si="13"/>
        <v>95842904.56057097</v>
      </c>
      <c r="H40" s="188">
        <f t="shared" si="13"/>
        <v>95842904.56057097</v>
      </c>
      <c r="I40" s="188">
        <f t="shared" si="13"/>
        <v>95842904.56057097</v>
      </c>
      <c r="J40" s="188">
        <f t="shared" si="13"/>
        <v>95842904.56057097</v>
      </c>
      <c r="K40" s="188">
        <f t="shared" si="13"/>
        <v>95842904.56057097</v>
      </c>
      <c r="L40" s="188">
        <f t="shared" si="13"/>
        <v>95842904.56057097</v>
      </c>
      <c r="M40" s="188">
        <f t="shared" si="13"/>
        <v>95842904.56057097</v>
      </c>
      <c r="N40" s="188">
        <f t="shared" si="13"/>
        <v>95842904.56057097</v>
      </c>
      <c r="O40" s="188">
        <f t="shared" si="13"/>
        <v>95842904.56057097</v>
      </c>
      <c r="P40" s="188">
        <f t="shared" si="13"/>
        <v>95842904.56057097</v>
      </c>
      <c r="Q40" s="601">
        <v>1150114854.7268517</v>
      </c>
      <c r="R40" s="187"/>
      <c r="S40" s="187"/>
      <c r="T40" s="187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x14ac:dyDescent="0.35">
      <c r="A41" s="36"/>
      <c r="B41" s="1086"/>
      <c r="C41" s="1084"/>
      <c r="D41" s="506" t="s">
        <v>341</v>
      </c>
      <c r="E41" s="196">
        <f>$Q$41/12</f>
        <v>90544848.681233004</v>
      </c>
      <c r="F41" s="188">
        <f t="shared" ref="F41:P41" si="14">$Q$41/12</f>
        <v>90544848.681233004</v>
      </c>
      <c r="G41" s="188">
        <f t="shared" si="14"/>
        <v>90544848.681233004</v>
      </c>
      <c r="H41" s="188">
        <f t="shared" si="14"/>
        <v>90544848.681233004</v>
      </c>
      <c r="I41" s="188">
        <f t="shared" si="14"/>
        <v>90544848.681233004</v>
      </c>
      <c r="J41" s="188">
        <f t="shared" si="14"/>
        <v>90544848.681233004</v>
      </c>
      <c r="K41" s="188">
        <f t="shared" si="14"/>
        <v>90544848.681233004</v>
      </c>
      <c r="L41" s="188">
        <f t="shared" si="14"/>
        <v>90544848.681233004</v>
      </c>
      <c r="M41" s="188">
        <f t="shared" si="14"/>
        <v>90544848.681233004</v>
      </c>
      <c r="N41" s="188">
        <f t="shared" si="14"/>
        <v>90544848.681233004</v>
      </c>
      <c r="O41" s="188">
        <f t="shared" si="14"/>
        <v>90544848.681233004</v>
      </c>
      <c r="P41" s="188">
        <f t="shared" si="14"/>
        <v>90544848.681233004</v>
      </c>
      <c r="Q41" s="601">
        <v>1086538184.1747961</v>
      </c>
      <c r="R41" s="187"/>
      <c r="S41" s="187"/>
      <c r="T41" s="187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8.75" thickBot="1" x14ac:dyDescent="0.4">
      <c r="A42" s="36"/>
      <c r="B42" s="1087"/>
      <c r="C42" s="553" t="s">
        <v>179</v>
      </c>
      <c r="D42" s="507" t="s">
        <v>342</v>
      </c>
      <c r="E42" s="573">
        <f>$Q$42/12</f>
        <v>1077459186.4028084</v>
      </c>
      <c r="F42" s="570">
        <f t="shared" ref="F42:P42" si="15">$Q$42/12</f>
        <v>1077459186.4028084</v>
      </c>
      <c r="G42" s="570">
        <f t="shared" si="15"/>
        <v>1077459186.4028084</v>
      </c>
      <c r="H42" s="570">
        <f t="shared" si="15"/>
        <v>1077459186.4028084</v>
      </c>
      <c r="I42" s="570">
        <f t="shared" si="15"/>
        <v>1077459186.4028084</v>
      </c>
      <c r="J42" s="570">
        <f t="shared" si="15"/>
        <v>1077459186.4028084</v>
      </c>
      <c r="K42" s="570">
        <f t="shared" si="15"/>
        <v>1077459186.4028084</v>
      </c>
      <c r="L42" s="570">
        <f t="shared" si="15"/>
        <v>1077459186.4028084</v>
      </c>
      <c r="M42" s="570">
        <f t="shared" si="15"/>
        <v>1077459186.4028084</v>
      </c>
      <c r="N42" s="570">
        <f t="shared" si="15"/>
        <v>1077459186.4028084</v>
      </c>
      <c r="O42" s="570">
        <f t="shared" si="15"/>
        <v>1077459186.4028084</v>
      </c>
      <c r="P42" s="570">
        <f t="shared" si="15"/>
        <v>1077459186.4028084</v>
      </c>
      <c r="Q42" s="602">
        <v>12929510236.833702</v>
      </c>
      <c r="R42" s="187"/>
      <c r="S42" s="187"/>
      <c r="T42" s="187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x14ac:dyDescent="0.35">
      <c r="A43" s="36"/>
      <c r="B43" s="36"/>
      <c r="C43" s="115"/>
      <c r="D43" s="115"/>
      <c r="E43" s="115"/>
      <c r="F43" s="115"/>
      <c r="G43" s="115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ht="18.75" thickBot="1" x14ac:dyDescent="0.4">
      <c r="A44" s="36"/>
      <c r="B44" s="36"/>
      <c r="C44" s="115"/>
      <c r="D44" s="115"/>
      <c r="E44" s="115"/>
      <c r="F44" s="115"/>
      <c r="G44" s="115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s="8" customFormat="1" ht="18.75" thickBot="1" x14ac:dyDescent="0.4">
      <c r="A45" s="160" t="s">
        <v>426</v>
      </c>
      <c r="B45" s="160"/>
      <c r="C45" s="711"/>
      <c r="D45" s="711"/>
      <c r="E45" s="706" t="s">
        <v>398</v>
      </c>
      <c r="F45" s="707" t="s">
        <v>399</v>
      </c>
      <c r="G45" s="707" t="s">
        <v>400</v>
      </c>
      <c r="H45" s="707" t="s">
        <v>401</v>
      </c>
      <c r="I45" s="707" t="s">
        <v>402</v>
      </c>
      <c r="J45" s="707" t="s">
        <v>403</v>
      </c>
      <c r="K45" s="707" t="s">
        <v>404</v>
      </c>
      <c r="L45" s="707" t="s">
        <v>405</v>
      </c>
      <c r="M45" s="707" t="s">
        <v>406</v>
      </c>
      <c r="N45" s="707" t="s">
        <v>407</v>
      </c>
      <c r="O45" s="707" t="s">
        <v>408</v>
      </c>
      <c r="P45" s="707" t="s">
        <v>409</v>
      </c>
      <c r="Q45" s="708" t="s">
        <v>170</v>
      </c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</row>
    <row r="46" spans="1:37" x14ac:dyDescent="0.35">
      <c r="A46" s="36"/>
      <c r="B46" s="1085" t="str">
        <f>B38</f>
        <v>Norte</v>
      </c>
      <c r="C46" s="1083" t="s">
        <v>180</v>
      </c>
      <c r="D46" s="505" t="s">
        <v>334</v>
      </c>
      <c r="E46" s="579">
        <v>0</v>
      </c>
      <c r="F46" s="574">
        <v>0</v>
      </c>
      <c r="G46" s="574">
        <v>0</v>
      </c>
      <c r="H46" s="574">
        <v>0</v>
      </c>
      <c r="I46" s="574">
        <v>0</v>
      </c>
      <c r="J46" s="574">
        <v>0</v>
      </c>
      <c r="K46" s="574">
        <v>0</v>
      </c>
      <c r="L46" s="574">
        <v>0</v>
      </c>
      <c r="M46" s="574">
        <v>0</v>
      </c>
      <c r="N46" s="574">
        <v>0</v>
      </c>
      <c r="O46" s="574">
        <v>0</v>
      </c>
      <c r="P46" s="574">
        <v>0</v>
      </c>
      <c r="Q46" s="603">
        <v>0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x14ac:dyDescent="0.35">
      <c r="A47" s="36"/>
      <c r="B47" s="1086"/>
      <c r="C47" s="1084"/>
      <c r="D47" s="506" t="s">
        <v>336</v>
      </c>
      <c r="E47" s="198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536">
        <v>0</v>
      </c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x14ac:dyDescent="0.35">
      <c r="A48" s="36"/>
      <c r="B48" s="1086"/>
      <c r="C48" s="1084"/>
      <c r="D48" s="506" t="s">
        <v>339</v>
      </c>
      <c r="E48" s="198">
        <v>0</v>
      </c>
      <c r="F48" s="179">
        <v>0</v>
      </c>
      <c r="G48" s="179">
        <v>0</v>
      </c>
      <c r="H48" s="179">
        <v>0</v>
      </c>
      <c r="I48" s="179">
        <v>0</v>
      </c>
      <c r="J48" s="179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536">
        <v>0</v>
      </c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x14ac:dyDescent="0.35">
      <c r="A49" s="36"/>
      <c r="B49" s="1086"/>
      <c r="C49" s="1084"/>
      <c r="D49" s="506" t="s">
        <v>341</v>
      </c>
      <c r="E49" s="195">
        <f>$Q$49/12</f>
        <v>234945.43484684604</v>
      </c>
      <c r="F49" s="170">
        <f t="shared" ref="F49:P49" si="16">$Q$49/12</f>
        <v>234945.43484684604</v>
      </c>
      <c r="G49" s="170">
        <f t="shared" si="16"/>
        <v>234945.43484684604</v>
      </c>
      <c r="H49" s="170">
        <f t="shared" si="16"/>
        <v>234945.43484684604</v>
      </c>
      <c r="I49" s="170">
        <f t="shared" si="16"/>
        <v>234945.43484684604</v>
      </c>
      <c r="J49" s="170">
        <f t="shared" si="16"/>
        <v>234945.43484684604</v>
      </c>
      <c r="K49" s="170">
        <f t="shared" si="16"/>
        <v>234945.43484684604</v>
      </c>
      <c r="L49" s="170">
        <f t="shared" si="16"/>
        <v>234945.43484684604</v>
      </c>
      <c r="M49" s="170">
        <f t="shared" si="16"/>
        <v>234945.43484684604</v>
      </c>
      <c r="N49" s="170">
        <f t="shared" si="16"/>
        <v>234945.43484684604</v>
      </c>
      <c r="O49" s="170">
        <f t="shared" si="16"/>
        <v>234945.43484684604</v>
      </c>
      <c r="P49" s="170">
        <f t="shared" si="16"/>
        <v>234945.43484684604</v>
      </c>
      <c r="Q49" s="604">
        <v>2819345.2181621525</v>
      </c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8.75" thickBot="1" x14ac:dyDescent="0.4">
      <c r="A50" s="36"/>
      <c r="B50" s="1087"/>
      <c r="C50" s="553" t="s">
        <v>179</v>
      </c>
      <c r="D50" s="507" t="s">
        <v>342</v>
      </c>
      <c r="E50" s="560">
        <f>$Q$50/12</f>
        <v>2795787.0686861649</v>
      </c>
      <c r="F50" s="518">
        <f t="shared" ref="F50:P50" si="17">$Q$50/12</f>
        <v>2795787.0686861649</v>
      </c>
      <c r="G50" s="518">
        <f t="shared" si="17"/>
        <v>2795787.0686861649</v>
      </c>
      <c r="H50" s="518">
        <f t="shared" si="17"/>
        <v>2795787.0686861649</v>
      </c>
      <c r="I50" s="518">
        <f t="shared" si="17"/>
        <v>2795787.0686861649</v>
      </c>
      <c r="J50" s="518">
        <f t="shared" si="17"/>
        <v>2795787.0686861649</v>
      </c>
      <c r="K50" s="518">
        <f t="shared" si="17"/>
        <v>2795787.0686861649</v>
      </c>
      <c r="L50" s="518">
        <f t="shared" si="17"/>
        <v>2795787.0686861649</v>
      </c>
      <c r="M50" s="518">
        <f t="shared" si="17"/>
        <v>2795787.0686861649</v>
      </c>
      <c r="N50" s="518">
        <f t="shared" si="17"/>
        <v>2795787.0686861649</v>
      </c>
      <c r="O50" s="518">
        <f t="shared" si="17"/>
        <v>2795787.0686861649</v>
      </c>
      <c r="P50" s="518">
        <f t="shared" si="17"/>
        <v>2795787.0686861649</v>
      </c>
      <c r="Q50" s="605">
        <v>33549444.824233979</v>
      </c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x14ac:dyDescent="0.35"/>
    <row r="52" spans="1:37" ht="21.75" x14ac:dyDescent="0.35">
      <c r="A52" s="17" t="s">
        <v>600</v>
      </c>
      <c r="B52" s="73"/>
      <c r="C52" s="73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24"/>
      <c r="V52" s="184"/>
      <c r="W52" s="185"/>
      <c r="X52" s="185"/>
      <c r="Y52" s="185"/>
      <c r="Z52" s="185"/>
      <c r="AA52" s="185"/>
      <c r="AB52" s="186"/>
      <c r="AC52" s="186"/>
      <c r="AD52" s="186"/>
      <c r="AE52" s="186"/>
      <c r="AF52" s="186"/>
      <c r="AG52" s="186"/>
      <c r="AH52" s="53"/>
      <c r="AI52" s="53"/>
      <c r="AJ52" s="53"/>
      <c r="AK52" s="53"/>
    </row>
    <row r="53" spans="1:37" x14ac:dyDescent="0.35"/>
    <row r="54" spans="1:37" x14ac:dyDescent="0.35">
      <c r="B54" s="1047"/>
      <c r="C54" s="1047"/>
      <c r="D54" s="180"/>
      <c r="E54" s="180"/>
      <c r="F54" s="180"/>
      <c r="G54" s="180"/>
    </row>
    <row r="55" spans="1:37" ht="18.75" thickBot="1" x14ac:dyDescent="0.4"/>
    <row r="56" spans="1:37" ht="14.45" customHeight="1" x14ac:dyDescent="0.35">
      <c r="B56" s="1077" t="s">
        <v>346</v>
      </c>
      <c r="C56" s="205" t="s">
        <v>334</v>
      </c>
    </row>
    <row r="57" spans="1:37" ht="54" x14ac:dyDescent="0.35">
      <c r="B57" s="1078"/>
      <c r="C57" s="206" t="s">
        <v>363</v>
      </c>
    </row>
    <row r="58" spans="1:37" x14ac:dyDescent="0.35">
      <c r="B58" s="1078"/>
      <c r="C58" s="207" t="s">
        <v>338</v>
      </c>
    </row>
    <row r="59" spans="1:37" ht="18.75" thickBot="1" x14ac:dyDescent="0.4">
      <c r="B59" s="551"/>
      <c r="C59" s="552" t="s">
        <v>344</v>
      </c>
    </row>
    <row r="60" spans="1:37" ht="18.75" thickBot="1" x14ac:dyDescent="0.4">
      <c r="B60" s="432" t="str">
        <f>B46</f>
        <v>Norte</v>
      </c>
      <c r="C60" s="580">
        <f>(C62+C63+C64+C65+C66)*1/(C67*730)*(1-C68)</f>
        <v>1.089134042621823</v>
      </c>
      <c r="D60" s="3"/>
      <c r="E60" s="3"/>
    </row>
    <row r="61" spans="1:37" ht="18.75" thickBot="1" x14ac:dyDescent="0.4">
      <c r="C61" s="3"/>
      <c r="D61" s="3"/>
      <c r="E61" s="3"/>
    </row>
    <row r="62" spans="1:37" x14ac:dyDescent="0.35">
      <c r="A62" s="54"/>
      <c r="B62" s="241" t="s">
        <v>516</v>
      </c>
      <c r="C62" s="581">
        <f>(D7/SUM(AC30:AC33)/12)</f>
        <v>367.54681472784017</v>
      </c>
      <c r="D62" s="3"/>
      <c r="E62" s="3"/>
    </row>
    <row r="63" spans="1:37" x14ac:dyDescent="0.35">
      <c r="A63" s="54"/>
      <c r="B63" s="245" t="s">
        <v>517</v>
      </c>
      <c r="C63" s="582">
        <v>0</v>
      </c>
      <c r="D63" s="200"/>
      <c r="E63" s="3"/>
    </row>
    <row r="64" spans="1:37" x14ac:dyDescent="0.35">
      <c r="A64" s="54"/>
      <c r="B64" s="245" t="s">
        <v>518</v>
      </c>
      <c r="C64" s="583">
        <f>(D8/SUM(AC30:AC34)/12)</f>
        <v>84.509309652970259</v>
      </c>
      <c r="D64" s="3"/>
      <c r="E64" s="3"/>
    </row>
    <row r="65" spans="1:5" x14ac:dyDescent="0.35">
      <c r="A65" s="54"/>
      <c r="B65" s="245" t="s">
        <v>519</v>
      </c>
      <c r="C65" s="582">
        <v>0</v>
      </c>
      <c r="D65" s="3"/>
      <c r="E65" s="3"/>
    </row>
    <row r="66" spans="1:5" x14ac:dyDescent="0.35">
      <c r="A66" s="54"/>
      <c r="B66" s="245" t="s">
        <v>520</v>
      </c>
      <c r="C66" s="582">
        <v>0</v>
      </c>
      <c r="D66" s="3"/>
      <c r="E66" s="3"/>
    </row>
    <row r="67" spans="1:5" x14ac:dyDescent="0.35">
      <c r="A67" s="54"/>
      <c r="B67" s="245" t="s">
        <v>411</v>
      </c>
      <c r="C67" s="583">
        <f>Q38/8760/Y30</f>
        <v>0.56857552943117573</v>
      </c>
      <c r="D67" s="3"/>
      <c r="E67" s="3"/>
    </row>
    <row r="68" spans="1:5" ht="18.75" thickBot="1" x14ac:dyDescent="0.4">
      <c r="A68" s="54"/>
      <c r="B68" s="247" t="s">
        <v>412</v>
      </c>
      <c r="C68" s="584">
        <v>0</v>
      </c>
      <c r="D68" s="3"/>
      <c r="E68" s="190"/>
    </row>
    <row r="69" spans="1:5" x14ac:dyDescent="0.35"/>
    <row r="70" spans="1:5" ht="18.75" thickBot="1" x14ac:dyDescent="0.4"/>
    <row r="71" spans="1:5" ht="14.45" customHeight="1" x14ac:dyDescent="0.35">
      <c r="B71" s="1077" t="s">
        <v>346</v>
      </c>
      <c r="C71" s="205" t="s">
        <v>336</v>
      </c>
    </row>
    <row r="72" spans="1:5" ht="54" x14ac:dyDescent="0.35">
      <c r="B72" s="1078"/>
      <c r="C72" s="206" t="s">
        <v>337</v>
      </c>
    </row>
    <row r="73" spans="1:5" x14ac:dyDescent="0.35">
      <c r="B73" s="1078"/>
      <c r="C73" s="207" t="s">
        <v>338</v>
      </c>
    </row>
    <row r="74" spans="1:5" ht="18.75" thickBot="1" x14ac:dyDescent="0.4">
      <c r="B74" s="551"/>
      <c r="C74" s="552" t="s">
        <v>344</v>
      </c>
    </row>
    <row r="75" spans="1:5" ht="18.75" thickBot="1" x14ac:dyDescent="0.4">
      <c r="B75" s="432" t="str">
        <f>B60</f>
        <v>Norte</v>
      </c>
      <c r="C75" s="580">
        <f>(C77+C78+C79+C80+C81)*1/(C82*730)*(1-C83)</f>
        <v>0.96463443668012727</v>
      </c>
    </row>
    <row r="76" spans="1:5" ht="18.75" thickBot="1" x14ac:dyDescent="0.4">
      <c r="C76" s="3"/>
    </row>
    <row r="77" spans="1:5" x14ac:dyDescent="0.35">
      <c r="B77" s="241" t="s">
        <v>516</v>
      </c>
      <c r="C77" s="581">
        <f>(D7/SUM(AC30:AC33)/12)</f>
        <v>367.54681472784017</v>
      </c>
    </row>
    <row r="78" spans="1:5" x14ac:dyDescent="0.35">
      <c r="B78" s="245" t="s">
        <v>517</v>
      </c>
      <c r="C78" s="582">
        <v>0</v>
      </c>
    </row>
    <row r="79" spans="1:5" x14ac:dyDescent="0.35">
      <c r="B79" s="245" t="s">
        <v>518</v>
      </c>
      <c r="C79" s="583">
        <f>(D8/SUM(AC30:AC34)/12)</f>
        <v>84.509309652970259</v>
      </c>
    </row>
    <row r="80" spans="1:5" x14ac:dyDescent="0.35">
      <c r="B80" s="245" t="s">
        <v>519</v>
      </c>
      <c r="C80" s="582">
        <v>0</v>
      </c>
    </row>
    <row r="81" spans="2:5" x14ac:dyDescent="0.35">
      <c r="B81" s="245" t="s">
        <v>520</v>
      </c>
      <c r="C81" s="582">
        <v>0</v>
      </c>
    </row>
    <row r="82" spans="2:5" x14ac:dyDescent="0.35">
      <c r="B82" s="245" t="s">
        <v>417</v>
      </c>
      <c r="C82" s="582">
        <f>Q39/8760/AC31</f>
        <v>0.64195817747958417</v>
      </c>
    </row>
    <row r="83" spans="2:5" ht="18.75" thickBot="1" x14ac:dyDescent="0.4">
      <c r="B83" s="247" t="s">
        <v>416</v>
      </c>
      <c r="C83" s="584">
        <v>0</v>
      </c>
      <c r="E83" s="11"/>
    </row>
    <row r="84" spans="2:5" x14ac:dyDescent="0.35"/>
    <row r="85" spans="2:5" ht="18.75" thickBot="1" x14ac:dyDescent="0.4"/>
    <row r="86" spans="2:5" ht="14.45" customHeight="1" x14ac:dyDescent="0.35">
      <c r="B86" s="1077" t="s">
        <v>346</v>
      </c>
      <c r="C86" s="205" t="s">
        <v>339</v>
      </c>
    </row>
    <row r="87" spans="2:5" ht="54" x14ac:dyDescent="0.35">
      <c r="B87" s="1078"/>
      <c r="C87" s="206" t="s">
        <v>364</v>
      </c>
    </row>
    <row r="88" spans="2:5" x14ac:dyDescent="0.35">
      <c r="B88" s="1078"/>
      <c r="C88" s="207" t="s">
        <v>338</v>
      </c>
    </row>
    <row r="89" spans="2:5" ht="18.75" thickBot="1" x14ac:dyDescent="0.4">
      <c r="B89" s="551"/>
      <c r="C89" s="552" t="s">
        <v>344</v>
      </c>
    </row>
    <row r="90" spans="2:5" ht="18.75" thickBot="1" x14ac:dyDescent="0.4">
      <c r="B90" s="432" t="str">
        <f>B75</f>
        <v>Norte</v>
      </c>
      <c r="C90" s="585">
        <f>(C92+C93+C94+C95+C96)*1/(C97*730)*(1-C98)</f>
        <v>1.029684106613469</v>
      </c>
    </row>
    <row r="91" spans="2:5" ht="18.75" thickBot="1" x14ac:dyDescent="0.4"/>
    <row r="92" spans="2:5" x14ac:dyDescent="0.35">
      <c r="B92" s="241" t="s">
        <v>516</v>
      </c>
      <c r="C92" s="581">
        <f>(D7/SUM(AC30:AC33)/12)</f>
        <v>367.54681472784017</v>
      </c>
    </row>
    <row r="93" spans="2:5" x14ac:dyDescent="0.35">
      <c r="B93" s="245" t="s">
        <v>517</v>
      </c>
      <c r="C93" s="582">
        <v>0</v>
      </c>
    </row>
    <row r="94" spans="2:5" x14ac:dyDescent="0.35">
      <c r="B94" s="245" t="s">
        <v>518</v>
      </c>
      <c r="C94" s="583">
        <f>(D8/SUM(AC30:AC34)/12)</f>
        <v>84.509309652970259</v>
      </c>
    </row>
    <row r="95" spans="2:5" x14ac:dyDescent="0.35">
      <c r="B95" s="245" t="s">
        <v>519</v>
      </c>
      <c r="C95" s="582">
        <v>0</v>
      </c>
    </row>
    <row r="96" spans="2:5" x14ac:dyDescent="0.35">
      <c r="B96" s="245" t="s">
        <v>520</v>
      </c>
      <c r="C96" s="582">
        <v>0</v>
      </c>
    </row>
    <row r="97" spans="2:6" x14ac:dyDescent="0.35">
      <c r="B97" s="245" t="s">
        <v>419</v>
      </c>
      <c r="C97" s="582">
        <f>Q40/8760/AC32</f>
        <v>0.60140285834059259</v>
      </c>
    </row>
    <row r="98" spans="2:6" ht="18.75" thickBot="1" x14ac:dyDescent="0.4">
      <c r="B98" s="247" t="s">
        <v>420</v>
      </c>
      <c r="C98" s="584">
        <v>0</v>
      </c>
      <c r="E98" s="11"/>
    </row>
    <row r="99" spans="2:6" x14ac:dyDescent="0.35">
      <c r="F99" s="183"/>
    </row>
    <row r="100" spans="2:6" ht="18.75" thickBot="1" x14ac:dyDescent="0.4">
      <c r="F100" s="183"/>
    </row>
    <row r="101" spans="2:6" ht="14.45" customHeight="1" x14ac:dyDescent="0.35">
      <c r="B101" s="1077" t="s">
        <v>346</v>
      </c>
      <c r="C101" s="205" t="s">
        <v>341</v>
      </c>
    </row>
    <row r="102" spans="2:6" ht="54" x14ac:dyDescent="0.35">
      <c r="B102" s="1078"/>
      <c r="C102" s="206" t="s">
        <v>365</v>
      </c>
    </row>
    <row r="103" spans="2:6" x14ac:dyDescent="0.35">
      <c r="B103" s="1078"/>
      <c r="C103" s="207" t="s">
        <v>362</v>
      </c>
    </row>
    <row r="104" spans="2:6" ht="18.75" thickBot="1" x14ac:dyDescent="0.4">
      <c r="B104" s="551"/>
      <c r="C104" s="552" t="s">
        <v>345</v>
      </c>
    </row>
    <row r="105" spans="2:6" ht="18.75" thickBot="1" x14ac:dyDescent="0.4">
      <c r="B105" s="432" t="str">
        <f>B90</f>
        <v>Norte</v>
      </c>
      <c r="C105" s="585">
        <f>(C107+C108+C109+C110+C111)*C112</f>
        <v>277.24599595407665</v>
      </c>
    </row>
    <row r="106" spans="2:6" ht="18.75" thickBot="1" x14ac:dyDescent="0.4"/>
    <row r="107" spans="2:6" x14ac:dyDescent="0.35">
      <c r="B107" s="241" t="s">
        <v>516</v>
      </c>
      <c r="C107" s="581">
        <f>(D7/SUM(AC30:AC33)/12)</f>
        <v>367.54681472784017</v>
      </c>
    </row>
    <row r="108" spans="2:6" x14ac:dyDescent="0.35">
      <c r="B108" s="245" t="s">
        <v>517</v>
      </c>
      <c r="C108" s="582">
        <v>0</v>
      </c>
    </row>
    <row r="109" spans="2:6" x14ac:dyDescent="0.35">
      <c r="B109" s="245" t="s">
        <v>518</v>
      </c>
      <c r="C109" s="583">
        <f>(D8/SUM(AC30:AC34)/12)</f>
        <v>84.509309652970259</v>
      </c>
    </row>
    <row r="110" spans="2:6" x14ac:dyDescent="0.35">
      <c r="B110" s="245" t="s">
        <v>519</v>
      </c>
      <c r="C110" s="582">
        <v>0</v>
      </c>
    </row>
    <row r="111" spans="2:6" x14ac:dyDescent="0.35">
      <c r="B111" s="245" t="s">
        <v>520</v>
      </c>
      <c r="C111" s="582">
        <v>0</v>
      </c>
    </row>
    <row r="112" spans="2:6" ht="18.75" thickBot="1" x14ac:dyDescent="0.4">
      <c r="B112" s="586" t="s">
        <v>421</v>
      </c>
      <c r="C112" s="584">
        <f>12*AC33/Q49</f>
        <v>0.61329994441248992</v>
      </c>
    </row>
    <row r="113" spans="2:3" x14ac:dyDescent="0.35"/>
    <row r="114" spans="2:3" ht="18.75" thickBot="1" x14ac:dyDescent="0.4"/>
    <row r="115" spans="2:3" ht="14.45" customHeight="1" x14ac:dyDescent="0.35">
      <c r="B115" s="1077" t="s">
        <v>346</v>
      </c>
      <c r="C115" s="205" t="s">
        <v>342</v>
      </c>
    </row>
    <row r="116" spans="2:3" ht="54" x14ac:dyDescent="0.35">
      <c r="B116" s="1078"/>
      <c r="C116" s="206" t="s">
        <v>418</v>
      </c>
    </row>
    <row r="117" spans="2:3" x14ac:dyDescent="0.35">
      <c r="B117" s="1078"/>
      <c r="C117" s="207" t="s">
        <v>362</v>
      </c>
    </row>
    <row r="118" spans="2:3" ht="18.75" thickBot="1" x14ac:dyDescent="0.4">
      <c r="B118" s="551"/>
      <c r="C118" s="552" t="s">
        <v>345</v>
      </c>
    </row>
    <row r="119" spans="2:3" ht="18.75" thickBot="1" x14ac:dyDescent="0.4">
      <c r="B119" s="432" t="str">
        <f>B105</f>
        <v>Norte</v>
      </c>
      <c r="C119" s="545">
        <f>(C121+C122+C123)*C124</f>
        <v>58.967443920725486</v>
      </c>
    </row>
    <row r="120" spans="2:3" ht="18.75" thickBot="1" x14ac:dyDescent="0.4"/>
    <row r="121" spans="2:3" x14ac:dyDescent="0.35">
      <c r="B121" s="241" t="s">
        <v>518</v>
      </c>
      <c r="C121" s="581">
        <f>(D8/SUM(AC30:AC34)/12)</f>
        <v>84.509309652970259</v>
      </c>
    </row>
    <row r="122" spans="2:3" x14ac:dyDescent="0.35">
      <c r="B122" s="245" t="s">
        <v>519</v>
      </c>
      <c r="C122" s="582">
        <v>0</v>
      </c>
    </row>
    <row r="123" spans="2:3" x14ac:dyDescent="0.35">
      <c r="B123" s="245" t="s">
        <v>520</v>
      </c>
      <c r="C123" s="582">
        <v>0</v>
      </c>
    </row>
    <row r="124" spans="2:3" ht="18.75" thickBot="1" x14ac:dyDescent="0.4">
      <c r="B124" s="586" t="s">
        <v>422</v>
      </c>
      <c r="C124" s="584">
        <f>12*AC34/Q50</f>
        <v>0.69776269813195602</v>
      </c>
    </row>
    <row r="125" spans="2:3" x14ac:dyDescent="0.35"/>
    <row r="126" spans="2:3" x14ac:dyDescent="0.35"/>
    <row r="127" spans="2:3" x14ac:dyDescent="0.35"/>
    <row r="128" spans="2:3" x14ac:dyDescent="0.35"/>
  </sheetData>
  <customSheetViews>
    <customSheetView guid="{1EB9453C-0363-4D90-8555-9240052C0B12}" scale="40" showGridLines="0">
      <selection activeCell="V19" sqref="V19"/>
      <pageMargins left="0.7" right="0.7" top="0.75" bottom="0.75" header="0.3" footer="0.3"/>
    </customSheetView>
    <customSheetView guid="{9BE0F493-361D-434E-B2A3-57925E56343F}" scale="40" showGridLines="0">
      <selection activeCell="V19" sqref="V19"/>
      <pageMargins left="0.7" right="0.7" top="0.75" bottom="0.75" header="0.3" footer="0.3"/>
    </customSheetView>
  </customSheetViews>
  <mergeCells count="20">
    <mergeCell ref="B7:B9"/>
    <mergeCell ref="B13:B17"/>
    <mergeCell ref="B21:B26"/>
    <mergeCell ref="C21:C25"/>
    <mergeCell ref="B101:B103"/>
    <mergeCell ref="B115:B117"/>
    <mergeCell ref="R13:R16"/>
    <mergeCell ref="S13:S16"/>
    <mergeCell ref="T13:T16"/>
    <mergeCell ref="B54:C54"/>
    <mergeCell ref="B56:B58"/>
    <mergeCell ref="B71:B73"/>
    <mergeCell ref="B86:B88"/>
    <mergeCell ref="B30:B34"/>
    <mergeCell ref="C30:C33"/>
    <mergeCell ref="B38:B42"/>
    <mergeCell ref="C38:C41"/>
    <mergeCell ref="B46:B50"/>
    <mergeCell ref="C46:C49"/>
    <mergeCell ref="C13:C16"/>
  </mergeCells>
  <dataValidations count="1">
    <dataValidation type="list" allowBlank="1" showInputMessage="1" showErrorMessage="1" sqref="AD21" xr:uid="{00000000-0002-0000-1B00-000000000000}">
      <formula1>$AE$21:$AE$22</formula1>
    </dataValidation>
  </dataValidations>
  <hyperlinks>
    <hyperlink ref="C2" location="Contenido!A1" display="regresar" xr:uid="{00000000-0004-0000-1B00-000000000000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3"/>
  </sheetPr>
  <dimension ref="A1:AN128"/>
  <sheetViews>
    <sheetView showGridLines="0" zoomScale="70" zoomScaleNormal="70" workbookViewId="0">
      <pane ySplit="2" topLeftCell="A3" activePane="bottomLeft" state="frozen"/>
      <selection activeCell="G7" sqref="G7"/>
      <selection pane="bottomLeft" activeCell="G7" sqref="G7"/>
    </sheetView>
  </sheetViews>
  <sheetFormatPr baseColWidth="10" defaultColWidth="0" defaultRowHeight="18" zeroHeight="1" x14ac:dyDescent="0.35"/>
  <cols>
    <col min="1" max="1" width="11.5703125" style="9" customWidth="1"/>
    <col min="2" max="2" width="17.42578125" style="9" customWidth="1"/>
    <col min="3" max="3" width="20" style="9" customWidth="1"/>
    <col min="4" max="4" width="14.42578125" style="9" customWidth="1"/>
    <col min="5" max="12" width="13.42578125" style="9" bestFit="1" customWidth="1"/>
    <col min="13" max="13" width="15.7109375" style="9" bestFit="1" customWidth="1"/>
    <col min="14" max="14" width="13.42578125" style="9" bestFit="1" customWidth="1"/>
    <col min="15" max="15" width="15.28515625" style="9" bestFit="1" customWidth="1"/>
    <col min="16" max="16" width="14.42578125" style="9" bestFit="1" customWidth="1"/>
    <col min="17" max="17" width="15.28515625" style="9" bestFit="1" customWidth="1"/>
    <col min="18" max="18" width="10.5703125" style="9" bestFit="1" customWidth="1"/>
    <col min="19" max="19" width="11.28515625" style="9" bestFit="1" customWidth="1"/>
    <col min="20" max="20" width="11.140625" style="9" bestFit="1" customWidth="1"/>
    <col min="21" max="21" width="10.85546875" style="9" bestFit="1" customWidth="1"/>
    <col min="22" max="22" width="11.140625" style="9" bestFit="1" customWidth="1"/>
    <col min="23" max="23" width="10.5703125" style="9" bestFit="1" customWidth="1"/>
    <col min="24" max="24" width="11.28515625" style="9" bestFit="1" customWidth="1"/>
    <col min="25" max="25" width="11.140625" style="9" bestFit="1" customWidth="1"/>
    <col min="26" max="26" width="10.85546875" style="9" bestFit="1" customWidth="1"/>
    <col min="27" max="28" width="11.28515625" style="9" bestFit="1" customWidth="1"/>
    <col min="29" max="29" width="13.42578125" style="9" bestFit="1" customWidth="1"/>
    <col min="30" max="32" width="11.5703125" style="9" customWidth="1"/>
    <col min="33" max="40" width="0" style="9" hidden="1" customWidth="1"/>
    <col min="41" max="16384" width="11.5703125" style="9" hidden="1"/>
  </cols>
  <sheetData>
    <row r="1" spans="1:40" ht="21.75" x14ac:dyDescent="0.35">
      <c r="A1" s="17" t="s">
        <v>618</v>
      </c>
      <c r="B1" s="73"/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24"/>
      <c r="V1" s="184"/>
      <c r="W1" s="185"/>
      <c r="X1" s="185"/>
      <c r="Y1" s="185"/>
      <c r="Z1" s="185"/>
      <c r="AA1" s="185"/>
      <c r="AB1" s="186"/>
      <c r="AC1" s="186"/>
      <c r="AD1" s="186"/>
      <c r="AE1" s="186"/>
      <c r="AF1" s="186"/>
      <c r="AG1" s="186"/>
      <c r="AH1" s="53"/>
      <c r="AI1" s="53"/>
      <c r="AJ1" s="53"/>
      <c r="AK1" s="53"/>
    </row>
    <row r="2" spans="1:40" x14ac:dyDescent="0.35">
      <c r="C2" s="737" t="s">
        <v>601</v>
      </c>
    </row>
    <row r="3" spans="1:40" x14ac:dyDescent="0.35"/>
    <row r="4" spans="1:40" s="50" customFormat="1" ht="21.75" collapsed="1" x14ac:dyDescent="0.25">
      <c r="A4" s="17" t="s">
        <v>609</v>
      </c>
      <c r="B4" s="73"/>
      <c r="C4" s="73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24"/>
      <c r="V4" s="184"/>
      <c r="W4" s="185"/>
      <c r="X4" s="185"/>
      <c r="Y4" s="185"/>
      <c r="Z4" s="185"/>
      <c r="AA4" s="185"/>
      <c r="AB4" s="186"/>
      <c r="AC4" s="186"/>
      <c r="AD4" s="186"/>
      <c r="AE4" s="186"/>
      <c r="AF4" s="53"/>
      <c r="AG4" s="53"/>
      <c r="AH4" s="53"/>
      <c r="AI4" s="53"/>
      <c r="AJ4" s="53"/>
      <c r="AK4" s="53"/>
      <c r="AL4" s="53"/>
      <c r="AM4" s="53"/>
      <c r="AN4" s="53"/>
    </row>
    <row r="5" spans="1:40" ht="18.75" thickBot="1" x14ac:dyDescent="0.4">
      <c r="A5" s="36"/>
      <c r="B5" s="162"/>
      <c r="C5" s="162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40" s="8" customFormat="1" ht="72.75" thickBot="1" x14ac:dyDescent="0.4">
      <c r="A6" s="160" t="s">
        <v>392</v>
      </c>
      <c r="B6" s="709"/>
      <c r="C6" s="709"/>
      <c r="D6" s="712" t="s">
        <v>484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</row>
    <row r="7" spans="1:40" x14ac:dyDescent="0.35">
      <c r="A7" s="36"/>
      <c r="B7" s="1085" t="s">
        <v>11</v>
      </c>
      <c r="C7" s="587" t="s">
        <v>180</v>
      </c>
      <c r="D7" s="508">
        <f>'2.6 IR'!M17</f>
        <v>4194398906.6968608</v>
      </c>
      <c r="E7" s="36"/>
      <c r="F7" s="36"/>
      <c r="G7" s="36"/>
      <c r="H7" s="36"/>
      <c r="I7" s="36"/>
      <c r="J7" s="36"/>
      <c r="K7" s="36"/>
      <c r="L7" s="36"/>
      <c r="M7" s="167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</row>
    <row r="8" spans="1:40" x14ac:dyDescent="0.35">
      <c r="A8" s="36"/>
      <c r="B8" s="1086"/>
      <c r="C8" s="588" t="s">
        <v>179</v>
      </c>
      <c r="D8" s="509">
        <f>'2.6 IR'!N17</f>
        <v>3078564401.6451344</v>
      </c>
      <c r="E8" s="36"/>
      <c r="F8" s="36"/>
      <c r="G8" s="36"/>
      <c r="H8" s="36"/>
      <c r="I8" s="36"/>
      <c r="J8" s="36"/>
      <c r="K8" s="36"/>
      <c r="L8" s="36"/>
      <c r="M8" s="167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</row>
    <row r="9" spans="1:40" ht="18.75" thickBot="1" x14ac:dyDescent="0.4">
      <c r="A9" s="36"/>
      <c r="B9" s="1087"/>
      <c r="C9" s="589" t="s">
        <v>354</v>
      </c>
      <c r="D9" s="510">
        <f>SUM(D7:D8)</f>
        <v>7272963308.3419952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</row>
    <row r="10" spans="1:40" x14ac:dyDescent="0.35">
      <c r="A10" s="36"/>
      <c r="B10" s="162"/>
      <c r="C10" s="162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40" ht="18.75" thickBot="1" x14ac:dyDescent="0.4">
      <c r="A11" s="36"/>
      <c r="B11" s="162"/>
      <c r="C11" s="162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40" s="8" customFormat="1" ht="18.75" thickBot="1" x14ac:dyDescent="0.4">
      <c r="A12" s="160" t="s">
        <v>397</v>
      </c>
      <c r="B12" s="709"/>
      <c r="C12" s="709"/>
      <c r="D12" s="160"/>
      <c r="E12" s="720" t="s">
        <v>398</v>
      </c>
      <c r="F12" s="721" t="s">
        <v>399</v>
      </c>
      <c r="G12" s="721" t="s">
        <v>400</v>
      </c>
      <c r="H12" s="721" t="s">
        <v>401</v>
      </c>
      <c r="I12" s="721" t="s">
        <v>402</v>
      </c>
      <c r="J12" s="721" t="s">
        <v>403</v>
      </c>
      <c r="K12" s="721" t="s">
        <v>404</v>
      </c>
      <c r="L12" s="721" t="s">
        <v>405</v>
      </c>
      <c r="M12" s="721" t="s">
        <v>406</v>
      </c>
      <c r="N12" s="721" t="s">
        <v>407</v>
      </c>
      <c r="O12" s="721" t="s">
        <v>408</v>
      </c>
      <c r="P12" s="721" t="s">
        <v>409</v>
      </c>
      <c r="Q12" s="722" t="s">
        <v>117</v>
      </c>
      <c r="R12" s="160"/>
      <c r="S12" s="168"/>
      <c r="T12" s="169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</row>
    <row r="13" spans="1:40" x14ac:dyDescent="0.35">
      <c r="A13" s="36"/>
      <c r="B13" s="1085" t="str">
        <f>B7</f>
        <v>Sureste</v>
      </c>
      <c r="C13" s="1083" t="s">
        <v>180</v>
      </c>
      <c r="D13" s="554" t="s">
        <v>334</v>
      </c>
      <c r="E13" s="512">
        <f>$Q$13</f>
        <v>2212624.3333333335</v>
      </c>
      <c r="F13" s="513">
        <f t="shared" ref="F13:P13" si="0">$Q$13</f>
        <v>2212624.3333333335</v>
      </c>
      <c r="G13" s="513">
        <f t="shared" si="0"/>
        <v>2212624.3333333335</v>
      </c>
      <c r="H13" s="513">
        <f t="shared" si="0"/>
        <v>2212624.3333333335</v>
      </c>
      <c r="I13" s="513">
        <f t="shared" si="0"/>
        <v>2212624.3333333335</v>
      </c>
      <c r="J13" s="513">
        <f t="shared" si="0"/>
        <v>2212624.3333333335</v>
      </c>
      <c r="K13" s="513">
        <f t="shared" si="0"/>
        <v>2212624.3333333335</v>
      </c>
      <c r="L13" s="513">
        <f t="shared" si="0"/>
        <v>2212624.3333333335</v>
      </c>
      <c r="M13" s="513">
        <f t="shared" si="0"/>
        <v>2212624.3333333335</v>
      </c>
      <c r="N13" s="513">
        <f t="shared" si="0"/>
        <v>2212624.3333333335</v>
      </c>
      <c r="O13" s="513">
        <f t="shared" si="0"/>
        <v>2212624.3333333335</v>
      </c>
      <c r="P13" s="513">
        <f t="shared" si="0"/>
        <v>2212624.3333333335</v>
      </c>
      <c r="Q13" s="514">
        <v>2212624.3333333335</v>
      </c>
      <c r="R13" s="1082"/>
      <c r="S13" s="1082"/>
      <c r="T13" s="1082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40" x14ac:dyDescent="0.35">
      <c r="A14" s="36"/>
      <c r="B14" s="1086"/>
      <c r="C14" s="1084"/>
      <c r="D14" s="534" t="s">
        <v>336</v>
      </c>
      <c r="E14" s="515">
        <f>$Q$14</f>
        <v>734820.50000000012</v>
      </c>
      <c r="F14" s="170">
        <f t="shared" ref="F14:P14" si="1">$Q$14</f>
        <v>734820.50000000012</v>
      </c>
      <c r="G14" s="170">
        <f t="shared" si="1"/>
        <v>734820.50000000012</v>
      </c>
      <c r="H14" s="170">
        <f t="shared" si="1"/>
        <v>734820.50000000012</v>
      </c>
      <c r="I14" s="170">
        <f t="shared" si="1"/>
        <v>734820.50000000012</v>
      </c>
      <c r="J14" s="170">
        <f t="shared" si="1"/>
        <v>734820.50000000012</v>
      </c>
      <c r="K14" s="170">
        <f t="shared" si="1"/>
        <v>734820.50000000012</v>
      </c>
      <c r="L14" s="170">
        <f t="shared" si="1"/>
        <v>734820.50000000012</v>
      </c>
      <c r="M14" s="170">
        <f t="shared" si="1"/>
        <v>734820.50000000012</v>
      </c>
      <c r="N14" s="170">
        <f t="shared" si="1"/>
        <v>734820.50000000012</v>
      </c>
      <c r="O14" s="170">
        <f t="shared" si="1"/>
        <v>734820.50000000012</v>
      </c>
      <c r="P14" s="170">
        <f t="shared" si="1"/>
        <v>734820.50000000012</v>
      </c>
      <c r="Q14" s="516">
        <v>734820.50000000012</v>
      </c>
      <c r="R14" s="1082"/>
      <c r="S14" s="1082"/>
      <c r="T14" s="1082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40" x14ac:dyDescent="0.35">
      <c r="A15" s="36"/>
      <c r="B15" s="1086"/>
      <c r="C15" s="1084"/>
      <c r="D15" s="534" t="s">
        <v>339</v>
      </c>
      <c r="E15" s="515">
        <f>$Q$15</f>
        <v>304257</v>
      </c>
      <c r="F15" s="170">
        <f t="shared" ref="F15:P15" si="2">$Q$15</f>
        <v>304257</v>
      </c>
      <c r="G15" s="170">
        <f t="shared" si="2"/>
        <v>304257</v>
      </c>
      <c r="H15" s="170">
        <f t="shared" si="2"/>
        <v>304257</v>
      </c>
      <c r="I15" s="170">
        <f t="shared" si="2"/>
        <v>304257</v>
      </c>
      <c r="J15" s="170">
        <f t="shared" si="2"/>
        <v>304257</v>
      </c>
      <c r="K15" s="170">
        <f t="shared" si="2"/>
        <v>304257</v>
      </c>
      <c r="L15" s="170">
        <f t="shared" si="2"/>
        <v>304257</v>
      </c>
      <c r="M15" s="170">
        <f t="shared" si="2"/>
        <v>304257</v>
      </c>
      <c r="N15" s="170">
        <f t="shared" si="2"/>
        <v>304257</v>
      </c>
      <c r="O15" s="170">
        <f t="shared" si="2"/>
        <v>304257</v>
      </c>
      <c r="P15" s="170">
        <f t="shared" si="2"/>
        <v>304257</v>
      </c>
      <c r="Q15" s="516">
        <v>304257</v>
      </c>
      <c r="R15" s="1082"/>
      <c r="S15" s="1082"/>
      <c r="T15" s="108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40" x14ac:dyDescent="0.35">
      <c r="A16" s="36"/>
      <c r="B16" s="1086"/>
      <c r="C16" s="1084"/>
      <c r="D16" s="534" t="s">
        <v>341</v>
      </c>
      <c r="E16" s="515">
        <f>$Q$16</f>
        <v>12338</v>
      </c>
      <c r="F16" s="170">
        <f t="shared" ref="F16:O16" si="3">$Q$16</f>
        <v>12338</v>
      </c>
      <c r="G16" s="170">
        <f t="shared" si="3"/>
        <v>12338</v>
      </c>
      <c r="H16" s="170">
        <f t="shared" si="3"/>
        <v>12338</v>
      </c>
      <c r="I16" s="170">
        <f t="shared" si="3"/>
        <v>12338</v>
      </c>
      <c r="J16" s="170">
        <f t="shared" si="3"/>
        <v>12338</v>
      </c>
      <c r="K16" s="170">
        <f t="shared" si="3"/>
        <v>12338</v>
      </c>
      <c r="L16" s="170">
        <f t="shared" si="3"/>
        <v>12338</v>
      </c>
      <c r="M16" s="170">
        <f t="shared" si="3"/>
        <v>12338</v>
      </c>
      <c r="N16" s="170">
        <f t="shared" si="3"/>
        <v>12338</v>
      </c>
      <c r="O16" s="170">
        <f t="shared" si="3"/>
        <v>12338</v>
      </c>
      <c r="P16" s="170">
        <f>$Q$16</f>
        <v>12338</v>
      </c>
      <c r="Q16" s="516">
        <v>12338</v>
      </c>
      <c r="R16" s="1082"/>
      <c r="S16" s="1082"/>
      <c r="T16" s="1082"/>
      <c r="U16" s="36"/>
      <c r="V16" s="36"/>
      <c r="W16" s="36"/>
      <c r="X16" s="36"/>
      <c r="Y16" s="36"/>
      <c r="Z16" s="36"/>
      <c r="AA16" s="36"/>
      <c r="AB16" s="36"/>
      <c r="AC16" s="36"/>
      <c r="AD16" s="148"/>
      <c r="AE16" s="148"/>
      <c r="AF16" s="36"/>
      <c r="AG16" s="36"/>
      <c r="AH16" s="36"/>
      <c r="AI16" s="36"/>
      <c r="AJ16" s="36"/>
      <c r="AK16" s="36"/>
    </row>
    <row r="17" spans="1:37" ht="18.75" thickBot="1" x14ac:dyDescent="0.4">
      <c r="A17" s="36"/>
      <c r="B17" s="1087"/>
      <c r="C17" s="553" t="s">
        <v>179</v>
      </c>
      <c r="D17" s="555" t="s">
        <v>342</v>
      </c>
      <c r="E17" s="517">
        <f>$Q$17</f>
        <v>11815</v>
      </c>
      <c r="F17" s="518">
        <f t="shared" ref="F17:P17" si="4">$Q$17</f>
        <v>11815</v>
      </c>
      <c r="G17" s="518">
        <f t="shared" si="4"/>
        <v>11815</v>
      </c>
      <c r="H17" s="518">
        <f t="shared" si="4"/>
        <v>11815</v>
      </c>
      <c r="I17" s="518">
        <f t="shared" si="4"/>
        <v>11815</v>
      </c>
      <c r="J17" s="518">
        <f t="shared" si="4"/>
        <v>11815</v>
      </c>
      <c r="K17" s="518">
        <f t="shared" si="4"/>
        <v>11815</v>
      </c>
      <c r="L17" s="518">
        <f t="shared" si="4"/>
        <v>11815</v>
      </c>
      <c r="M17" s="518">
        <f t="shared" si="4"/>
        <v>11815</v>
      </c>
      <c r="N17" s="518">
        <f t="shared" si="4"/>
        <v>11815</v>
      </c>
      <c r="O17" s="518">
        <f t="shared" si="4"/>
        <v>11815</v>
      </c>
      <c r="P17" s="518">
        <f t="shared" si="4"/>
        <v>11815</v>
      </c>
      <c r="Q17" s="519">
        <v>11815</v>
      </c>
      <c r="R17" s="171"/>
      <c r="S17" s="172"/>
      <c r="T17" s="167"/>
      <c r="U17" s="36"/>
      <c r="V17" s="36"/>
      <c r="W17" s="36"/>
      <c r="X17" s="36"/>
      <c r="Y17" s="36"/>
      <c r="Z17" s="36"/>
      <c r="AA17" s="36"/>
      <c r="AB17" s="36"/>
      <c r="AC17" s="36"/>
      <c r="AD17" s="148"/>
      <c r="AE17" s="148"/>
      <c r="AF17" s="36"/>
      <c r="AG17" s="36"/>
      <c r="AH17" s="36"/>
      <c r="AI17" s="36"/>
      <c r="AJ17" s="36"/>
      <c r="AK17" s="36"/>
    </row>
    <row r="18" spans="1:37" x14ac:dyDescent="0.35">
      <c r="A18" s="36"/>
      <c r="B18" s="162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148"/>
      <c r="AE18" s="148"/>
      <c r="AF18" s="36"/>
      <c r="AG18" s="36"/>
      <c r="AH18" s="36"/>
      <c r="AI18" s="36"/>
      <c r="AJ18" s="36"/>
      <c r="AK18" s="36"/>
    </row>
    <row r="19" spans="1:37" ht="18.75" thickBot="1" x14ac:dyDescent="0.4">
      <c r="A19" s="36"/>
      <c r="B19" s="162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48"/>
      <c r="AE19" s="148"/>
      <c r="AF19" s="36"/>
      <c r="AG19" s="36"/>
      <c r="AH19" s="36"/>
      <c r="AI19" s="36"/>
      <c r="AJ19" s="36"/>
      <c r="AK19" s="36"/>
    </row>
    <row r="20" spans="1:37" s="8" customFormat="1" ht="18.75" thickBot="1" x14ac:dyDescent="0.4">
      <c r="A20" s="160" t="s">
        <v>423</v>
      </c>
      <c r="B20" s="160"/>
      <c r="C20" s="709"/>
      <c r="D20" s="160"/>
      <c r="E20" s="723">
        <v>0</v>
      </c>
      <c r="F20" s="724">
        <v>1</v>
      </c>
      <c r="G20" s="724">
        <v>2</v>
      </c>
      <c r="H20" s="724">
        <v>3</v>
      </c>
      <c r="I20" s="724">
        <v>4</v>
      </c>
      <c r="J20" s="724">
        <v>5</v>
      </c>
      <c r="K20" s="724">
        <v>6</v>
      </c>
      <c r="L20" s="724">
        <v>7</v>
      </c>
      <c r="M20" s="724">
        <v>8</v>
      </c>
      <c r="N20" s="724">
        <v>9</v>
      </c>
      <c r="O20" s="724">
        <v>10</v>
      </c>
      <c r="P20" s="724">
        <v>11</v>
      </c>
      <c r="Q20" s="724">
        <v>12</v>
      </c>
      <c r="R20" s="724">
        <v>13</v>
      </c>
      <c r="S20" s="724">
        <v>14</v>
      </c>
      <c r="T20" s="724">
        <v>15</v>
      </c>
      <c r="U20" s="724">
        <v>16</v>
      </c>
      <c r="V20" s="724">
        <v>17</v>
      </c>
      <c r="W20" s="724">
        <v>18</v>
      </c>
      <c r="X20" s="724">
        <v>19</v>
      </c>
      <c r="Y20" s="724">
        <v>20</v>
      </c>
      <c r="Z20" s="724">
        <v>21</v>
      </c>
      <c r="AA20" s="724">
        <v>22</v>
      </c>
      <c r="AB20" s="725">
        <v>23</v>
      </c>
      <c r="AC20" s="160"/>
      <c r="AD20" s="976" t="s">
        <v>413</v>
      </c>
      <c r="AE20" s="976"/>
      <c r="AF20" s="160"/>
      <c r="AG20" s="160"/>
      <c r="AH20" s="160"/>
      <c r="AI20" s="160"/>
      <c r="AJ20" s="160"/>
      <c r="AK20" s="160"/>
    </row>
    <row r="21" spans="1:37" x14ac:dyDescent="0.35">
      <c r="A21" s="36"/>
      <c r="B21" s="1085" t="str">
        <f>B7</f>
        <v>Sureste</v>
      </c>
      <c r="C21" s="1083" t="s">
        <v>180</v>
      </c>
      <c r="D21" s="554" t="s">
        <v>334</v>
      </c>
      <c r="E21" s="520">
        <v>3.1195108016674012E-2</v>
      </c>
      <c r="F21" s="521">
        <v>2.9037861865163283E-2</v>
      </c>
      <c r="G21" s="521">
        <v>2.8588104970527235E-2</v>
      </c>
      <c r="H21" s="521">
        <v>2.8136467047953917E-2</v>
      </c>
      <c r="I21" s="521">
        <v>2.8659739351333952E-2</v>
      </c>
      <c r="J21" s="521">
        <v>3.1946806294357255E-2</v>
      </c>
      <c r="K21" s="521">
        <v>3.6395480216822193E-2</v>
      </c>
      <c r="L21" s="521">
        <v>3.7133609691256855E-2</v>
      </c>
      <c r="M21" s="521">
        <v>3.6873159567300279E-2</v>
      </c>
      <c r="N21" s="521">
        <v>3.6814241194132361E-2</v>
      </c>
      <c r="O21" s="521">
        <v>3.717115173735832E-2</v>
      </c>
      <c r="P21" s="521">
        <v>3.7979402422323165E-2</v>
      </c>
      <c r="Q21" s="521">
        <v>4.0319422131118839E-2</v>
      </c>
      <c r="R21" s="521">
        <v>4.0902282829192699E-2</v>
      </c>
      <c r="S21" s="521">
        <v>3.9842995924759532E-2</v>
      </c>
      <c r="T21" s="521">
        <v>3.9679775987270766E-2</v>
      </c>
      <c r="U21" s="521">
        <v>4.2547415974373677E-2</v>
      </c>
      <c r="V21" s="521">
        <v>4.6337769820219733E-2</v>
      </c>
      <c r="W21" s="521">
        <v>5.2574578014639328E-2</v>
      </c>
      <c r="X21" s="521">
        <v>6.8889882535675448E-2</v>
      </c>
      <c r="Y21" s="521">
        <v>7.4427149125280492E-2</v>
      </c>
      <c r="Z21" s="521">
        <v>6.5323764003638901E-2</v>
      </c>
      <c r="AA21" s="521">
        <v>5.0609395885327514E-2</v>
      </c>
      <c r="AB21" s="522">
        <v>3.8614435393300249E-2</v>
      </c>
      <c r="AC21" s="36"/>
      <c r="AD21" s="983" t="s">
        <v>415</v>
      </c>
      <c r="AE21" s="148" t="s">
        <v>414</v>
      </c>
      <c r="AF21" s="114"/>
      <c r="AG21" s="174"/>
      <c r="AH21" s="36"/>
      <c r="AI21" s="36"/>
      <c r="AJ21" s="36"/>
      <c r="AK21" s="36"/>
    </row>
    <row r="22" spans="1:37" x14ac:dyDescent="0.35">
      <c r="A22" s="36"/>
      <c r="B22" s="1086"/>
      <c r="C22" s="1084"/>
      <c r="D22" s="534" t="s">
        <v>336</v>
      </c>
      <c r="E22" s="523">
        <v>3.7971273922708618E-2</v>
      </c>
      <c r="F22" s="173">
        <v>3.5314142778483486E-2</v>
      </c>
      <c r="G22" s="173">
        <v>3.295820658181467E-2</v>
      </c>
      <c r="H22" s="173">
        <v>3.1821308422035732E-2</v>
      </c>
      <c r="I22" s="173">
        <v>3.0952111222895165E-2</v>
      </c>
      <c r="J22" s="173">
        <v>3.0814569049362986E-2</v>
      </c>
      <c r="K22" s="173">
        <v>3.2344169169580293E-2</v>
      </c>
      <c r="L22" s="173">
        <v>3.1751949842039225E-2</v>
      </c>
      <c r="M22" s="173">
        <v>3.2993134269839852E-2</v>
      </c>
      <c r="N22" s="173">
        <v>3.5413401157590604E-2</v>
      </c>
      <c r="O22" s="173">
        <v>3.7725538494176314E-2</v>
      </c>
      <c r="P22" s="173">
        <v>3.9298387619306062E-2</v>
      </c>
      <c r="Q22" s="173">
        <v>4.1335148296403397E-2</v>
      </c>
      <c r="R22" s="173">
        <v>4.2119526549518664E-2</v>
      </c>
      <c r="S22" s="173">
        <v>4.28544974839851E-2</v>
      </c>
      <c r="T22" s="173">
        <v>4.4007490889967395E-2</v>
      </c>
      <c r="U22" s="173">
        <v>4.4719007373332779E-2</v>
      </c>
      <c r="V22" s="173">
        <v>4.5349871862347346E-2</v>
      </c>
      <c r="W22" s="173">
        <v>4.7010730861001222E-2</v>
      </c>
      <c r="X22" s="173">
        <v>5.4347881020169256E-2</v>
      </c>
      <c r="Y22" s="173">
        <v>6.3781614659868716E-2</v>
      </c>
      <c r="Z22" s="173">
        <v>6.3462163873497457E-2</v>
      </c>
      <c r="AA22" s="173">
        <v>5.6077668039999952E-2</v>
      </c>
      <c r="AB22" s="524">
        <v>4.5576206560075889E-2</v>
      </c>
      <c r="AC22" s="36"/>
      <c r="AD22" s="976"/>
      <c r="AE22" s="148" t="s">
        <v>415</v>
      </c>
      <c r="AG22" s="36"/>
      <c r="AH22" s="36"/>
      <c r="AI22" s="36"/>
      <c r="AJ22" s="36"/>
      <c r="AK22" s="36"/>
    </row>
    <row r="23" spans="1:37" x14ac:dyDescent="0.35">
      <c r="A23" s="36"/>
      <c r="B23" s="1086"/>
      <c r="C23" s="1084"/>
      <c r="D23" s="534" t="s">
        <v>339</v>
      </c>
      <c r="E23" s="523">
        <v>2.2597572133457904E-2</v>
      </c>
      <c r="F23" s="173">
        <v>2.1969017909205892E-2</v>
      </c>
      <c r="G23" s="173">
        <v>2.1432566632621101E-2</v>
      </c>
      <c r="H23" s="173">
        <v>2.0993602122168074E-2</v>
      </c>
      <c r="I23" s="173">
        <v>2.1471177826151495E-2</v>
      </c>
      <c r="J23" s="173">
        <v>2.3244707952208583E-2</v>
      </c>
      <c r="K23" s="173">
        <v>2.648886844899144E-2</v>
      </c>
      <c r="L23" s="173">
        <v>3.489622849276109E-2</v>
      </c>
      <c r="M23" s="173">
        <v>4.4257471293036248E-2</v>
      </c>
      <c r="N23" s="173">
        <v>5.3109071236717452E-2</v>
      </c>
      <c r="O23" s="173">
        <v>5.8034834505172425E-2</v>
      </c>
      <c r="P23" s="173">
        <v>5.8877412861929303E-2</v>
      </c>
      <c r="Q23" s="173">
        <v>6.0660089083693407E-2</v>
      </c>
      <c r="R23" s="173">
        <v>5.7125025285305296E-2</v>
      </c>
      <c r="S23" s="173">
        <v>5.4493906910887721E-2</v>
      </c>
      <c r="T23" s="173">
        <v>5.5000444200548088E-2</v>
      </c>
      <c r="U23" s="173">
        <v>5.7726052721194847E-2</v>
      </c>
      <c r="V23" s="173">
        <v>5.7284054672494471E-2</v>
      </c>
      <c r="W23" s="173">
        <v>5.7252450377912927E-2</v>
      </c>
      <c r="X23" s="173">
        <v>5.5891417010817443E-2</v>
      </c>
      <c r="Y23" s="173">
        <v>4.5875336645718703E-2</v>
      </c>
      <c r="Z23" s="173">
        <v>3.6200221504100537E-2</v>
      </c>
      <c r="AA23" s="173">
        <v>2.9725943989934705E-2</v>
      </c>
      <c r="AB23" s="524">
        <v>2.5392526182970911E-2</v>
      </c>
      <c r="AC23" s="36"/>
      <c r="AD23" s="117"/>
      <c r="AE23" s="117"/>
      <c r="AG23" s="36"/>
      <c r="AH23" s="36"/>
      <c r="AI23" s="36"/>
      <c r="AJ23" s="36"/>
      <c r="AK23" s="36"/>
    </row>
    <row r="24" spans="1:37" x14ac:dyDescent="0.35">
      <c r="A24" s="36"/>
      <c r="B24" s="1086"/>
      <c r="C24" s="1084"/>
      <c r="D24" s="534" t="s">
        <v>341</v>
      </c>
      <c r="E24" s="523">
        <v>2.5334192800351062E-2</v>
      </c>
      <c r="F24" s="173">
        <v>2.3598458446559865E-2</v>
      </c>
      <c r="G24" s="173">
        <v>2.2047237729115484E-2</v>
      </c>
      <c r="H24" s="173">
        <v>2.0794351445636849E-2</v>
      </c>
      <c r="I24" s="173">
        <v>1.9603196310492947E-2</v>
      </c>
      <c r="J24" s="173">
        <v>2.0153939797363359E-2</v>
      </c>
      <c r="K24" s="173">
        <v>2.5952394617032592E-2</v>
      </c>
      <c r="L24" s="173">
        <v>3.353750029274729E-2</v>
      </c>
      <c r="M24" s="173">
        <v>5.0525791560413348E-2</v>
      </c>
      <c r="N24" s="173">
        <v>5.8390344567247447E-2</v>
      </c>
      <c r="O24" s="173">
        <v>6.2361677639211251E-2</v>
      </c>
      <c r="P24" s="173">
        <v>6.0949887016867127E-2</v>
      </c>
      <c r="Q24" s="173">
        <v>5.9062559357324879E-2</v>
      </c>
      <c r="R24" s="173">
        <v>5.4146671603165088E-2</v>
      </c>
      <c r="S24" s="173">
        <v>5.2846517464492843E-2</v>
      </c>
      <c r="T24" s="173">
        <v>5.5190749318862545E-2</v>
      </c>
      <c r="U24" s="173">
        <v>6.1319864672898426E-2</v>
      </c>
      <c r="V24" s="173">
        <v>5.7454515402859736E-2</v>
      </c>
      <c r="W24" s="173">
        <v>5.1234933006143485E-2</v>
      </c>
      <c r="X24" s="173">
        <v>5.0120481800944479E-2</v>
      </c>
      <c r="Y24" s="173">
        <v>4.2403958455329599E-2</v>
      </c>
      <c r="Z24" s="173">
        <v>3.5706663446676876E-2</v>
      </c>
      <c r="AA24" s="173">
        <v>3.0106994611363066E-2</v>
      </c>
      <c r="AB24" s="524">
        <v>2.7157118636900408E-2</v>
      </c>
      <c r="AC24" s="36"/>
      <c r="AG24" s="36"/>
      <c r="AH24" s="36"/>
      <c r="AI24" s="36"/>
      <c r="AJ24" s="36"/>
      <c r="AK24" s="36"/>
    </row>
    <row r="25" spans="1:37" ht="18.75" thickBot="1" x14ac:dyDescent="0.4">
      <c r="A25" s="36"/>
      <c r="B25" s="1087"/>
      <c r="C25" s="553" t="s">
        <v>179</v>
      </c>
      <c r="D25" s="555" t="s">
        <v>342</v>
      </c>
      <c r="E25" s="525">
        <v>3.1497931556888834E-2</v>
      </c>
      <c r="F25" s="526">
        <v>3.0705077994387136E-2</v>
      </c>
      <c r="G25" s="526">
        <v>3.0071734680600117E-2</v>
      </c>
      <c r="H25" s="526">
        <v>2.9978029707055969E-2</v>
      </c>
      <c r="I25" s="526">
        <v>3.0386691695383449E-2</v>
      </c>
      <c r="J25" s="526">
        <v>3.0590408260458831E-2</v>
      </c>
      <c r="K25" s="526">
        <v>3.2974692974915856E-2</v>
      </c>
      <c r="L25" s="526">
        <v>3.9472073077023058E-2</v>
      </c>
      <c r="M25" s="526">
        <v>4.6523450753183287E-2</v>
      </c>
      <c r="N25" s="526">
        <v>5.1322034042888029E-2</v>
      </c>
      <c r="O25" s="526">
        <v>5.4234640211806386E-2</v>
      </c>
      <c r="P25" s="526">
        <v>5.6404767531054278E-2</v>
      </c>
      <c r="Q25" s="526">
        <v>5.655259991383798E-2</v>
      </c>
      <c r="R25" s="526">
        <v>5.4157860165608446E-2</v>
      </c>
      <c r="S25" s="526">
        <v>5.2579000696108998E-2</v>
      </c>
      <c r="T25" s="526">
        <v>5.2257165752848604E-2</v>
      </c>
      <c r="U25" s="526">
        <v>5.1400070752117687E-2</v>
      </c>
      <c r="V25" s="526">
        <v>4.6234325248600328E-2</v>
      </c>
      <c r="W25" s="526">
        <v>4.1663052701845033E-2</v>
      </c>
      <c r="X25" s="526">
        <v>4.086635566608058E-2</v>
      </c>
      <c r="Y25" s="526">
        <v>3.9475566839944909E-2</v>
      </c>
      <c r="Z25" s="526">
        <v>3.6436448036070886E-2</v>
      </c>
      <c r="AA25" s="526">
        <v>3.4396222008816445E-2</v>
      </c>
      <c r="AB25" s="527">
        <v>2.9819799732474932E-2</v>
      </c>
      <c r="AC25" s="36"/>
      <c r="AG25" s="36"/>
      <c r="AH25" s="36"/>
      <c r="AI25" s="36"/>
      <c r="AJ25" s="36"/>
      <c r="AK25" s="36"/>
    </row>
    <row r="26" spans="1:37" s="56" customFormat="1" x14ac:dyDescent="0.35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1:37" ht="18.75" thickBot="1" x14ac:dyDescent="0.4">
      <c r="A27" s="36"/>
      <c r="B27" s="162"/>
      <c r="C27" s="162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1:37" s="8" customFormat="1" ht="18.75" thickBot="1" x14ac:dyDescent="0.4">
      <c r="A28" s="160" t="s">
        <v>424</v>
      </c>
      <c r="B28" s="709"/>
      <c r="C28" s="709"/>
      <c r="D28" s="160"/>
      <c r="E28" s="728">
        <v>0</v>
      </c>
      <c r="F28" s="721">
        <v>1</v>
      </c>
      <c r="G28" s="721">
        <v>2</v>
      </c>
      <c r="H28" s="721">
        <v>3</v>
      </c>
      <c r="I28" s="721">
        <v>4</v>
      </c>
      <c r="J28" s="721">
        <v>5</v>
      </c>
      <c r="K28" s="721">
        <v>6</v>
      </c>
      <c r="L28" s="721">
        <v>7</v>
      </c>
      <c r="M28" s="721">
        <v>8</v>
      </c>
      <c r="N28" s="721">
        <v>9</v>
      </c>
      <c r="O28" s="721">
        <v>10</v>
      </c>
      <c r="P28" s="721">
        <v>11</v>
      </c>
      <c r="Q28" s="721">
        <v>12</v>
      </c>
      <c r="R28" s="721">
        <v>13</v>
      </c>
      <c r="S28" s="721">
        <v>14</v>
      </c>
      <c r="T28" s="721">
        <v>15</v>
      </c>
      <c r="U28" s="721">
        <v>16</v>
      </c>
      <c r="V28" s="721">
        <v>17</v>
      </c>
      <c r="W28" s="721">
        <v>18</v>
      </c>
      <c r="X28" s="721">
        <v>19</v>
      </c>
      <c r="Y28" s="721">
        <v>20</v>
      </c>
      <c r="Z28" s="721">
        <v>21</v>
      </c>
      <c r="AA28" s="721">
        <v>22</v>
      </c>
      <c r="AB28" s="721">
        <v>23</v>
      </c>
      <c r="AC28" s="722" t="s">
        <v>410</v>
      </c>
      <c r="AD28" s="160"/>
      <c r="AE28" s="160"/>
      <c r="AF28" s="160"/>
      <c r="AG28" s="160"/>
      <c r="AH28" s="160"/>
      <c r="AI28" s="160"/>
      <c r="AJ28" s="160"/>
      <c r="AK28" s="160"/>
    </row>
    <row r="29" spans="1:37" x14ac:dyDescent="0.35">
      <c r="B29" s="1085" t="str">
        <f>B21</f>
        <v>Sureste</v>
      </c>
      <c r="C29" s="1083" t="s">
        <v>180</v>
      </c>
      <c r="D29" s="554" t="s">
        <v>334</v>
      </c>
      <c r="E29" s="251">
        <f t="shared" ref="E29" si="5">E21*IF($AD$21="kW/cliente",$Q$13,$Q$37/365)</f>
        <v>166746.6097282439</v>
      </c>
      <c r="F29" s="561">
        <f t="shared" ref="F29:AB29" si="6">F21*IF($AD$21="kW/cliente",$Q$13,$Q$37/365)</f>
        <v>155215.52344633566</v>
      </c>
      <c r="G29" s="561">
        <f t="shared" si="6"/>
        <v>152811.44658459252</v>
      </c>
      <c r="H29" s="561">
        <f t="shared" si="6"/>
        <v>150397.31510046512</v>
      </c>
      <c r="I29" s="561">
        <f t="shared" si="6"/>
        <v>153194.35245987008</v>
      </c>
      <c r="J29" s="561">
        <f t="shared" si="6"/>
        <v>170764.6480461508</v>
      </c>
      <c r="K29" s="561">
        <f t="shared" si="6"/>
        <v>194544.05903459742</v>
      </c>
      <c r="L29" s="561">
        <f t="shared" si="6"/>
        <v>198489.56828998076</v>
      </c>
      <c r="M29" s="561">
        <f t="shared" si="6"/>
        <v>197097.38926146622</v>
      </c>
      <c r="N29" s="561">
        <f t="shared" si="6"/>
        <v>196782.45401677326</v>
      </c>
      <c r="O29" s="561">
        <f t="shared" si="6"/>
        <v>198690.24106554335</v>
      </c>
      <c r="P29" s="561">
        <f t="shared" si="6"/>
        <v>203010.567876285</v>
      </c>
      <c r="Q29" s="561">
        <f t="shared" si="6"/>
        <v>215518.63013176402</v>
      </c>
      <c r="R29" s="561">
        <f t="shared" si="6"/>
        <v>218634.18418901254</v>
      </c>
      <c r="S29" s="561">
        <f t="shared" si="6"/>
        <v>212971.99831200432</v>
      </c>
      <c r="T29" s="561">
        <f t="shared" si="6"/>
        <v>212099.54192551706</v>
      </c>
      <c r="U29" s="561">
        <f t="shared" si="6"/>
        <v>227427.88268699063</v>
      </c>
      <c r="V29" s="561">
        <f t="shared" si="6"/>
        <v>247688.38805621123</v>
      </c>
      <c r="W29" s="561">
        <f t="shared" si="6"/>
        <v>281025.8787098396</v>
      </c>
      <c r="X29" s="561">
        <f t="shared" si="6"/>
        <v>368235.7615578979</v>
      </c>
      <c r="Y29" s="561">
        <f t="shared" si="6"/>
        <v>397834.00595200591</v>
      </c>
      <c r="Z29" s="561">
        <f t="shared" si="6"/>
        <v>349173.85689039942</v>
      </c>
      <c r="AA29" s="561">
        <f t="shared" si="6"/>
        <v>270521.4285445725</v>
      </c>
      <c r="AB29" s="561">
        <f t="shared" si="6"/>
        <v>206404.99737848403</v>
      </c>
      <c r="AC29" s="610">
        <f>MAX(E29:AB29)</f>
        <v>397834.00595200591</v>
      </c>
      <c r="AD29" s="178"/>
    </row>
    <row r="30" spans="1:37" x14ac:dyDescent="0.35">
      <c r="B30" s="1086"/>
      <c r="C30" s="1084"/>
      <c r="D30" s="534" t="s">
        <v>336</v>
      </c>
      <c r="E30" s="253">
        <f>E22*IF($AD$21="kW/cliente",$Q$14,$Q$38/365)</f>
        <v>301004.24481405236</v>
      </c>
      <c r="F30" s="119">
        <f t="shared" ref="F30:AB30" si="7">F22*IF($AD$21="kW/cliente",$Q$14,$Q$38/365)</f>
        <v>279940.74941836426</v>
      </c>
      <c r="G30" s="119">
        <f t="shared" si="7"/>
        <v>261264.87361941495</v>
      </c>
      <c r="H30" s="119">
        <f t="shared" si="7"/>
        <v>252252.50356537561</v>
      </c>
      <c r="I30" s="119">
        <f t="shared" si="7"/>
        <v>245362.24101968503</v>
      </c>
      <c r="J30" s="119">
        <f t="shared" si="7"/>
        <v>244271.92263430747</v>
      </c>
      <c r="K30" s="119">
        <f t="shared" si="7"/>
        <v>256397.30273060559</v>
      </c>
      <c r="L30" s="119">
        <f t="shared" si="7"/>
        <v>251702.68722169116</v>
      </c>
      <c r="M30" s="119">
        <f t="shared" si="7"/>
        <v>261541.75088138203</v>
      </c>
      <c r="N30" s="119">
        <f t="shared" si="7"/>
        <v>280727.58615988155</v>
      </c>
      <c r="O30" s="119">
        <f t="shared" si="7"/>
        <v>299056.26152436907</v>
      </c>
      <c r="P30" s="119">
        <f t="shared" si="7"/>
        <v>311524.48326693708</v>
      </c>
      <c r="Q30" s="119">
        <f t="shared" si="7"/>
        <v>327670.20465423021</v>
      </c>
      <c r="R30" s="119">
        <f t="shared" si="7"/>
        <v>333888.09410950937</v>
      </c>
      <c r="S30" s="119">
        <f t="shared" si="7"/>
        <v>339714.32399949583</v>
      </c>
      <c r="T30" s="119">
        <f t="shared" si="7"/>
        <v>348854.28359499748</v>
      </c>
      <c r="U30" s="119">
        <f t="shared" si="7"/>
        <v>354494.58637188334</v>
      </c>
      <c r="V30" s="119">
        <f t="shared" si="7"/>
        <v>359495.54813793744</v>
      </c>
      <c r="W30" s="119">
        <f t="shared" si="7"/>
        <v>372661.43795375037</v>
      </c>
      <c r="X30" s="119">
        <f t="shared" si="7"/>
        <v>430824.17822006741</v>
      </c>
      <c r="Y30" s="119">
        <f t="shared" si="7"/>
        <v>505606.86462070578</v>
      </c>
      <c r="Z30" s="119">
        <f t="shared" si="7"/>
        <v>503074.52812594757</v>
      </c>
      <c r="AA30" s="119">
        <f t="shared" si="7"/>
        <v>444536.47127226077</v>
      </c>
      <c r="AB30" s="119">
        <f t="shared" si="7"/>
        <v>361289.73879121058</v>
      </c>
      <c r="AC30" s="516">
        <f>MAX(E30:AB30)</f>
        <v>505606.86462070578</v>
      </c>
    </row>
    <row r="31" spans="1:37" x14ac:dyDescent="0.35">
      <c r="A31" s="36"/>
      <c r="B31" s="1086"/>
      <c r="C31" s="1084"/>
      <c r="D31" s="534" t="s">
        <v>339</v>
      </c>
      <c r="E31" s="253">
        <f>E23*IF($AD$21="kW/cliente",$Q$15,$Q$39/365)</f>
        <v>89316.058189865202</v>
      </c>
      <c r="F31" s="119">
        <f t="shared" ref="F31:AB31" si="8">F23*IF($AD$21="kW/cliente",$Q$15,$Q$39/365)</f>
        <v>86831.721140857277</v>
      </c>
      <c r="G31" s="119">
        <f t="shared" si="8"/>
        <v>84711.417545740813</v>
      </c>
      <c r="H31" s="119">
        <f t="shared" si="8"/>
        <v>82976.426745518562</v>
      </c>
      <c r="I31" s="119">
        <f t="shared" si="8"/>
        <v>84864.026843225249</v>
      </c>
      <c r="J31" s="119">
        <f t="shared" si="8"/>
        <v>91873.838295751164</v>
      </c>
      <c r="K31" s="119">
        <f t="shared" si="8"/>
        <v>104696.26125325589</v>
      </c>
      <c r="L31" s="119">
        <f t="shared" si="8"/>
        <v>137926.03719810967</v>
      </c>
      <c r="M31" s="119">
        <f t="shared" si="8"/>
        <v>174925.99904095259</v>
      </c>
      <c r="N31" s="119">
        <f t="shared" si="8"/>
        <v>209911.61656544285</v>
      </c>
      <c r="O31" s="119">
        <f t="shared" si="8"/>
        <v>229380.51154745894</v>
      </c>
      <c r="P31" s="119">
        <f t="shared" si="8"/>
        <v>232710.77097077967</v>
      </c>
      <c r="Q31" s="119">
        <f t="shared" si="8"/>
        <v>239756.73202431377</v>
      </c>
      <c r="R31" s="119">
        <f t="shared" si="8"/>
        <v>225784.5246536716</v>
      </c>
      <c r="S31" s="119">
        <f t="shared" si="8"/>
        <v>215385.12774297598</v>
      </c>
      <c r="T31" s="119">
        <f t="shared" si="8"/>
        <v>217387.19742424306</v>
      </c>
      <c r="U31" s="119">
        <f t="shared" si="8"/>
        <v>228160.06310181029</v>
      </c>
      <c r="V31" s="119">
        <f t="shared" si="8"/>
        <v>226413.08235518931</v>
      </c>
      <c r="W31" s="119">
        <f t="shared" si="8"/>
        <v>226288.16756358143</v>
      </c>
      <c r="X31" s="119">
        <f t="shared" si="8"/>
        <v>220908.73411400904</v>
      </c>
      <c r="Y31" s="119">
        <f t="shared" si="8"/>
        <v>181320.55130214902</v>
      </c>
      <c r="Z31" s="119">
        <f t="shared" si="8"/>
        <v>143080.02077617423</v>
      </c>
      <c r="AA31" s="119">
        <f t="shared" si="8"/>
        <v>117490.68118794452</v>
      </c>
      <c r="AB31" s="119">
        <f t="shared" si="8"/>
        <v>100363.00947516259</v>
      </c>
      <c r="AC31" s="516">
        <f>MAX(E31:AB31)</f>
        <v>239756.73202431377</v>
      </c>
      <c r="AD31" s="36"/>
      <c r="AE31" s="36"/>
      <c r="AF31" s="36"/>
      <c r="AG31" s="36"/>
      <c r="AH31" s="36"/>
      <c r="AI31" s="36"/>
      <c r="AJ31" s="36"/>
      <c r="AK31" s="36"/>
    </row>
    <row r="32" spans="1:37" x14ac:dyDescent="0.35">
      <c r="A32" s="36"/>
      <c r="B32" s="1086"/>
      <c r="C32" s="1084"/>
      <c r="D32" s="534" t="s">
        <v>341</v>
      </c>
      <c r="E32" s="253">
        <f>E24*IF($AD$21="kW/cliente",$Q$16,$Q$40/365)</f>
        <v>15525.041924621179</v>
      </c>
      <c r="F32" s="119">
        <f t="shared" ref="F32:AB32" si="9">F24*IF($AD$21="kW/cliente",$Q$16,$Q$40/365)</f>
        <v>14461.366881766047</v>
      </c>
      <c r="G32" s="119">
        <f t="shared" si="9"/>
        <v>13510.763605693592</v>
      </c>
      <c r="H32" s="119">
        <f t="shared" si="9"/>
        <v>12742.982597982973</v>
      </c>
      <c r="I32" s="119">
        <f t="shared" si="9"/>
        <v>12013.031043671732</v>
      </c>
      <c r="J32" s="119">
        <f t="shared" si="9"/>
        <v>12350.532056265933</v>
      </c>
      <c r="K32" s="119">
        <f t="shared" si="9"/>
        <v>15903.882063618019</v>
      </c>
      <c r="L32" s="119">
        <f t="shared" si="9"/>
        <v>20552.109245994277</v>
      </c>
      <c r="M32" s="119">
        <f t="shared" si="9"/>
        <v>30962.700822234932</v>
      </c>
      <c r="N32" s="119">
        <f t="shared" si="9"/>
        <v>35782.17607103043</v>
      </c>
      <c r="O32" s="119">
        <f t="shared" si="9"/>
        <v>38215.847943852772</v>
      </c>
      <c r="P32" s="119">
        <f t="shared" si="9"/>
        <v>37350.688798131901</v>
      </c>
      <c r="Q32" s="119">
        <f t="shared" si="9"/>
        <v>36194.115890094166</v>
      </c>
      <c r="R32" s="119">
        <f t="shared" si="9"/>
        <v>33181.611640146053</v>
      </c>
      <c r="S32" s="119">
        <f t="shared" si="9"/>
        <v>32384.864426985321</v>
      </c>
      <c r="T32" s="119">
        <f t="shared" si="9"/>
        <v>33821.432708711574</v>
      </c>
      <c r="U32" s="119">
        <f t="shared" si="9"/>
        <v>37577.414735931641</v>
      </c>
      <c r="V32" s="119">
        <f t="shared" si="9"/>
        <v>35208.69077683147</v>
      </c>
      <c r="W32" s="119">
        <f t="shared" si="9"/>
        <v>31397.269658203306</v>
      </c>
      <c r="X32" s="119">
        <f t="shared" si="9"/>
        <v>30714.323024773585</v>
      </c>
      <c r="Y32" s="119">
        <f t="shared" si="9"/>
        <v>25985.561804825462</v>
      </c>
      <c r="Z32" s="119">
        <f t="shared" si="9"/>
        <v>21881.393710334254</v>
      </c>
      <c r="AA32" s="119">
        <f t="shared" si="9"/>
        <v>18449.86170466337</v>
      </c>
      <c r="AB32" s="119">
        <f t="shared" si="9"/>
        <v>16642.148763624613</v>
      </c>
      <c r="AC32" s="516">
        <f>MAX(E32:AB32)</f>
        <v>38215.847943852772</v>
      </c>
      <c r="AD32" s="36"/>
      <c r="AE32" s="36"/>
      <c r="AF32" s="36"/>
      <c r="AG32" s="36"/>
      <c r="AH32" s="36"/>
      <c r="AI32" s="36"/>
      <c r="AJ32" s="36"/>
      <c r="AK32" s="36"/>
    </row>
    <row r="33" spans="1:37" ht="18.75" thickBot="1" x14ac:dyDescent="0.4">
      <c r="A33" s="36"/>
      <c r="B33" s="1087"/>
      <c r="C33" s="553" t="s">
        <v>179</v>
      </c>
      <c r="D33" s="555" t="s">
        <v>342</v>
      </c>
      <c r="E33" s="517">
        <f>E25*IF($AD$21="kW/cliente",$Q$17,$Q$41/365)</f>
        <v>222053.47530742997</v>
      </c>
      <c r="F33" s="518">
        <f t="shared" ref="F33:AB33" si="10">F25*IF($AD$21="kW/cliente",$Q$17,$Q$41/365)</f>
        <v>216464.03243733541</v>
      </c>
      <c r="G33" s="518">
        <f t="shared" si="10"/>
        <v>211999.10166449632</v>
      </c>
      <c r="H33" s="518">
        <f t="shared" si="10"/>
        <v>211338.50225365922</v>
      </c>
      <c r="I33" s="518">
        <f t="shared" si="10"/>
        <v>214219.47920194757</v>
      </c>
      <c r="J33" s="518">
        <f t="shared" si="10"/>
        <v>215655.63608643948</v>
      </c>
      <c r="K33" s="518">
        <f t="shared" si="10"/>
        <v>232464.31782515428</v>
      </c>
      <c r="L33" s="518">
        <f t="shared" si="10"/>
        <v>278269.41551737732</v>
      </c>
      <c r="M33" s="518">
        <f t="shared" si="10"/>
        <v>327980.07400517759</v>
      </c>
      <c r="N33" s="518">
        <f t="shared" si="10"/>
        <v>361809.02858610329</v>
      </c>
      <c r="O33" s="518">
        <f t="shared" si="10"/>
        <v>382342.26013631059</v>
      </c>
      <c r="P33" s="518">
        <f t="shared" si="10"/>
        <v>397641.17943925766</v>
      </c>
      <c r="Q33" s="518">
        <f t="shared" si="10"/>
        <v>398683.36515551049</v>
      </c>
      <c r="R33" s="518">
        <f t="shared" si="10"/>
        <v>381800.9777329971</v>
      </c>
      <c r="S33" s="518">
        <f t="shared" si="10"/>
        <v>370670.3664548822</v>
      </c>
      <c r="T33" s="518">
        <f t="shared" si="10"/>
        <v>368401.50103756844</v>
      </c>
      <c r="U33" s="518">
        <f t="shared" si="10"/>
        <v>362359.17018682091</v>
      </c>
      <c r="V33" s="518">
        <f t="shared" si="10"/>
        <v>325941.80292135401</v>
      </c>
      <c r="W33" s="518">
        <f t="shared" si="10"/>
        <v>293715.33897875727</v>
      </c>
      <c r="X33" s="518">
        <f t="shared" si="10"/>
        <v>288098.8004692648</v>
      </c>
      <c r="Y33" s="518">
        <f t="shared" si="10"/>
        <v>278294.04577594833</v>
      </c>
      <c r="Z33" s="518">
        <f t="shared" si="10"/>
        <v>256868.92803278676</v>
      </c>
      <c r="AA33" s="518">
        <f t="shared" si="10"/>
        <v>242485.7842080477</v>
      </c>
      <c r="AB33" s="518">
        <f t="shared" si="10"/>
        <v>210223.01580687248</v>
      </c>
      <c r="AC33" s="599">
        <f>MAX(E33:AB33)</f>
        <v>398683.36515551049</v>
      </c>
      <c r="AD33" s="36"/>
      <c r="AE33" s="36"/>
      <c r="AF33" s="36"/>
      <c r="AG33" s="36"/>
      <c r="AH33" s="36"/>
      <c r="AI33" s="36"/>
      <c r="AJ33" s="36"/>
      <c r="AK33" s="36"/>
    </row>
    <row r="34" spans="1:37" s="56" customFormat="1" x14ac:dyDescent="0.35">
      <c r="A34" s="36"/>
      <c r="B34" s="36"/>
      <c r="C34" s="115"/>
      <c r="D34" s="115"/>
      <c r="E34" s="115"/>
      <c r="F34" s="115"/>
      <c r="G34" s="115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18.75" thickBot="1" x14ac:dyDescent="0.4">
      <c r="A35" s="36"/>
      <c r="B35" s="36"/>
      <c r="C35" s="115"/>
      <c r="D35" s="115"/>
      <c r="E35" s="115"/>
      <c r="F35" s="115"/>
      <c r="G35" s="115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s="8" customFormat="1" ht="18.75" thickBot="1" x14ac:dyDescent="0.4">
      <c r="A36" s="160" t="s">
        <v>425</v>
      </c>
      <c r="B36" s="160"/>
      <c r="C36" s="711"/>
      <c r="D36" s="711"/>
      <c r="E36" s="720" t="s">
        <v>398</v>
      </c>
      <c r="F36" s="721" t="s">
        <v>399</v>
      </c>
      <c r="G36" s="721" t="s">
        <v>400</v>
      </c>
      <c r="H36" s="721" t="s">
        <v>401</v>
      </c>
      <c r="I36" s="721" t="s">
        <v>402</v>
      </c>
      <c r="J36" s="721" t="s">
        <v>403</v>
      </c>
      <c r="K36" s="721" t="s">
        <v>404</v>
      </c>
      <c r="L36" s="721" t="s">
        <v>405</v>
      </c>
      <c r="M36" s="721" t="s">
        <v>406</v>
      </c>
      <c r="N36" s="721" t="s">
        <v>407</v>
      </c>
      <c r="O36" s="721" t="s">
        <v>408</v>
      </c>
      <c r="P36" s="721" t="s">
        <v>409</v>
      </c>
      <c r="Q36" s="722" t="s">
        <v>170</v>
      </c>
      <c r="R36" s="716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</row>
    <row r="37" spans="1:37" x14ac:dyDescent="0.35">
      <c r="A37" s="36"/>
      <c r="B37" s="1085" t="str">
        <f>B29</f>
        <v>Sureste</v>
      </c>
      <c r="C37" s="1083" t="s">
        <v>180</v>
      </c>
      <c r="D37" s="554" t="s">
        <v>334</v>
      </c>
      <c r="E37" s="611">
        <f>$Q$37/12</f>
        <v>162585622.18120217</v>
      </c>
      <c r="F37" s="567">
        <f t="shared" ref="F37:P37" si="11">$Q$37/12</f>
        <v>162585622.18120217</v>
      </c>
      <c r="G37" s="567">
        <f t="shared" si="11"/>
        <v>162585622.18120217</v>
      </c>
      <c r="H37" s="567">
        <f t="shared" si="11"/>
        <v>162585622.18120217</v>
      </c>
      <c r="I37" s="567">
        <f t="shared" si="11"/>
        <v>162585622.18120217</v>
      </c>
      <c r="J37" s="567">
        <f t="shared" si="11"/>
        <v>162585622.18120217</v>
      </c>
      <c r="K37" s="567">
        <f t="shared" si="11"/>
        <v>162585622.18120217</v>
      </c>
      <c r="L37" s="567">
        <f t="shared" si="11"/>
        <v>162585622.18120217</v>
      </c>
      <c r="M37" s="567">
        <f t="shared" si="11"/>
        <v>162585622.18120217</v>
      </c>
      <c r="N37" s="567">
        <f t="shared" si="11"/>
        <v>162585622.18120217</v>
      </c>
      <c r="O37" s="567">
        <f t="shared" si="11"/>
        <v>162585622.18120217</v>
      </c>
      <c r="P37" s="567">
        <f t="shared" si="11"/>
        <v>162585622.18120217</v>
      </c>
      <c r="Q37" s="600">
        <v>1951027466.1744261</v>
      </c>
      <c r="R37" s="187"/>
      <c r="S37" s="187"/>
      <c r="T37" s="187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</row>
    <row r="38" spans="1:37" x14ac:dyDescent="0.35">
      <c r="A38" s="36"/>
      <c r="B38" s="1086"/>
      <c r="C38" s="1084"/>
      <c r="D38" s="534" t="s">
        <v>336</v>
      </c>
      <c r="E38" s="612">
        <f>$Q$38/12</f>
        <v>241117688.02903685</v>
      </c>
      <c r="F38" s="188">
        <f t="shared" ref="F38:P38" si="12">$Q$38/12</f>
        <v>241117688.02903685</v>
      </c>
      <c r="G38" s="188">
        <f t="shared" si="12"/>
        <v>241117688.02903685</v>
      </c>
      <c r="H38" s="188">
        <f t="shared" si="12"/>
        <v>241117688.02903685</v>
      </c>
      <c r="I38" s="188">
        <f t="shared" si="12"/>
        <v>241117688.02903685</v>
      </c>
      <c r="J38" s="188">
        <f t="shared" si="12"/>
        <v>241117688.02903685</v>
      </c>
      <c r="K38" s="188">
        <f t="shared" si="12"/>
        <v>241117688.02903685</v>
      </c>
      <c r="L38" s="188">
        <f t="shared" si="12"/>
        <v>241117688.02903685</v>
      </c>
      <c r="M38" s="188">
        <f t="shared" si="12"/>
        <v>241117688.02903685</v>
      </c>
      <c r="N38" s="188">
        <f t="shared" si="12"/>
        <v>241117688.02903685</v>
      </c>
      <c r="O38" s="188">
        <f t="shared" si="12"/>
        <v>241117688.02903685</v>
      </c>
      <c r="P38" s="188">
        <f t="shared" si="12"/>
        <v>241117688.02903685</v>
      </c>
      <c r="Q38" s="601">
        <v>2893412256.3484421</v>
      </c>
      <c r="R38" s="187"/>
      <c r="S38" s="187"/>
      <c r="T38" s="187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x14ac:dyDescent="0.35">
      <c r="A39" s="36"/>
      <c r="B39" s="1086"/>
      <c r="C39" s="1084"/>
      <c r="D39" s="534" t="s">
        <v>339</v>
      </c>
      <c r="E39" s="612">
        <f>$Q$39/12</f>
        <v>120220736.71885306</v>
      </c>
      <c r="F39" s="188">
        <f t="shared" ref="F39:P39" si="13">$Q$39/12</f>
        <v>120220736.71885306</v>
      </c>
      <c r="G39" s="188">
        <f t="shared" si="13"/>
        <v>120220736.71885306</v>
      </c>
      <c r="H39" s="188">
        <f t="shared" si="13"/>
        <v>120220736.71885306</v>
      </c>
      <c r="I39" s="188">
        <f t="shared" si="13"/>
        <v>120220736.71885306</v>
      </c>
      <c r="J39" s="188">
        <f t="shared" si="13"/>
        <v>120220736.71885306</v>
      </c>
      <c r="K39" s="188">
        <f t="shared" si="13"/>
        <v>120220736.71885306</v>
      </c>
      <c r="L39" s="188">
        <f t="shared" si="13"/>
        <v>120220736.71885306</v>
      </c>
      <c r="M39" s="188">
        <f t="shared" si="13"/>
        <v>120220736.71885306</v>
      </c>
      <c r="N39" s="188">
        <f t="shared" si="13"/>
        <v>120220736.71885306</v>
      </c>
      <c r="O39" s="188">
        <f t="shared" si="13"/>
        <v>120220736.71885306</v>
      </c>
      <c r="P39" s="188">
        <f t="shared" si="13"/>
        <v>120220736.71885306</v>
      </c>
      <c r="Q39" s="601">
        <v>1442648840.6262367</v>
      </c>
      <c r="R39" s="187"/>
      <c r="S39" s="187"/>
      <c r="T39" s="187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x14ac:dyDescent="0.35">
      <c r="A40" s="36"/>
      <c r="B40" s="1086"/>
      <c r="C40" s="1084"/>
      <c r="D40" s="534" t="s">
        <v>341</v>
      </c>
      <c r="E40" s="612">
        <f>$Q$40/12</f>
        <v>18639631.778624654</v>
      </c>
      <c r="F40" s="188">
        <f t="shared" ref="F40:P40" si="14">$Q$40/12</f>
        <v>18639631.778624654</v>
      </c>
      <c r="G40" s="188">
        <f t="shared" si="14"/>
        <v>18639631.778624654</v>
      </c>
      <c r="H40" s="188">
        <f t="shared" si="14"/>
        <v>18639631.778624654</v>
      </c>
      <c r="I40" s="188">
        <f t="shared" si="14"/>
        <v>18639631.778624654</v>
      </c>
      <c r="J40" s="188">
        <f t="shared" si="14"/>
        <v>18639631.778624654</v>
      </c>
      <c r="K40" s="188">
        <f t="shared" si="14"/>
        <v>18639631.778624654</v>
      </c>
      <c r="L40" s="188">
        <f t="shared" si="14"/>
        <v>18639631.778624654</v>
      </c>
      <c r="M40" s="188">
        <f t="shared" si="14"/>
        <v>18639631.778624654</v>
      </c>
      <c r="N40" s="188">
        <f t="shared" si="14"/>
        <v>18639631.778624654</v>
      </c>
      <c r="O40" s="188">
        <f t="shared" si="14"/>
        <v>18639631.778624654</v>
      </c>
      <c r="P40" s="188">
        <f t="shared" si="14"/>
        <v>18639631.778624654</v>
      </c>
      <c r="Q40" s="601">
        <v>223675581.34349585</v>
      </c>
      <c r="R40" s="187"/>
      <c r="S40" s="187"/>
      <c r="T40" s="187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8.75" thickBot="1" x14ac:dyDescent="0.4">
      <c r="A41" s="36"/>
      <c r="B41" s="1087"/>
      <c r="C41" s="553" t="s">
        <v>179</v>
      </c>
      <c r="D41" s="555" t="s">
        <v>342</v>
      </c>
      <c r="E41" s="613">
        <f>$Q$41/12</f>
        <v>214430796.14298725</v>
      </c>
      <c r="F41" s="570">
        <f t="shared" ref="F41:P41" si="15">$Q$41/12</f>
        <v>214430796.14298725</v>
      </c>
      <c r="G41" s="570">
        <f t="shared" si="15"/>
        <v>214430796.14298725</v>
      </c>
      <c r="H41" s="570">
        <f t="shared" si="15"/>
        <v>214430796.14298725</v>
      </c>
      <c r="I41" s="570">
        <f t="shared" si="15"/>
        <v>214430796.14298725</v>
      </c>
      <c r="J41" s="570">
        <f t="shared" si="15"/>
        <v>214430796.14298725</v>
      </c>
      <c r="K41" s="570">
        <f t="shared" si="15"/>
        <v>214430796.14298725</v>
      </c>
      <c r="L41" s="570">
        <f t="shared" si="15"/>
        <v>214430796.14298725</v>
      </c>
      <c r="M41" s="570">
        <f t="shared" si="15"/>
        <v>214430796.14298725</v>
      </c>
      <c r="N41" s="570">
        <f t="shared" si="15"/>
        <v>214430796.14298725</v>
      </c>
      <c r="O41" s="570">
        <f t="shared" si="15"/>
        <v>214430796.14298725</v>
      </c>
      <c r="P41" s="570">
        <f t="shared" si="15"/>
        <v>214430796.14298725</v>
      </c>
      <c r="Q41" s="602">
        <v>2573169553.715847</v>
      </c>
      <c r="R41" s="187"/>
      <c r="S41" s="187"/>
      <c r="T41" s="187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s="56" customFormat="1" x14ac:dyDescent="0.35">
      <c r="A42" s="36"/>
      <c r="B42" s="36"/>
      <c r="C42" s="115"/>
      <c r="D42" s="115"/>
      <c r="E42" s="115"/>
      <c r="F42" s="115"/>
      <c r="G42" s="115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ht="18.75" thickBot="1" x14ac:dyDescent="0.4">
      <c r="A43" s="36"/>
      <c r="B43" s="36"/>
      <c r="C43" s="115"/>
      <c r="D43" s="115"/>
      <c r="E43" s="115"/>
      <c r="F43" s="115"/>
      <c r="G43" s="115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s="8" customFormat="1" ht="18.75" thickBot="1" x14ac:dyDescent="0.4">
      <c r="A44" s="160" t="s">
        <v>426</v>
      </c>
      <c r="B44" s="160"/>
      <c r="C44" s="711"/>
      <c r="D44" s="711"/>
      <c r="E44" s="720" t="s">
        <v>398</v>
      </c>
      <c r="F44" s="721" t="s">
        <v>399</v>
      </c>
      <c r="G44" s="721" t="s">
        <v>400</v>
      </c>
      <c r="H44" s="721" t="s">
        <v>401</v>
      </c>
      <c r="I44" s="721" t="s">
        <v>402</v>
      </c>
      <c r="J44" s="721" t="s">
        <v>403</v>
      </c>
      <c r="K44" s="721" t="s">
        <v>404</v>
      </c>
      <c r="L44" s="721" t="s">
        <v>405</v>
      </c>
      <c r="M44" s="721" t="s">
        <v>406</v>
      </c>
      <c r="N44" s="721" t="s">
        <v>407</v>
      </c>
      <c r="O44" s="721" t="s">
        <v>408</v>
      </c>
      <c r="P44" s="721" t="s">
        <v>409</v>
      </c>
      <c r="Q44" s="722" t="s">
        <v>170</v>
      </c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</row>
    <row r="45" spans="1:37" x14ac:dyDescent="0.35">
      <c r="A45" s="36"/>
      <c r="B45" s="1085" t="str">
        <f>B37</f>
        <v>Sureste</v>
      </c>
      <c r="C45" s="1083" t="s">
        <v>180</v>
      </c>
      <c r="D45" s="554" t="s">
        <v>334</v>
      </c>
      <c r="E45" s="614">
        <v>0</v>
      </c>
      <c r="F45" s="574">
        <v>0</v>
      </c>
      <c r="G45" s="574">
        <v>0</v>
      </c>
      <c r="H45" s="574">
        <v>0</v>
      </c>
      <c r="I45" s="574">
        <v>0</v>
      </c>
      <c r="J45" s="574">
        <v>0</v>
      </c>
      <c r="K45" s="574">
        <v>0</v>
      </c>
      <c r="L45" s="574">
        <v>0</v>
      </c>
      <c r="M45" s="574">
        <v>0</v>
      </c>
      <c r="N45" s="574">
        <v>0</v>
      </c>
      <c r="O45" s="574">
        <v>0</v>
      </c>
      <c r="P45" s="574">
        <v>0</v>
      </c>
      <c r="Q45" s="603">
        <v>0</v>
      </c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x14ac:dyDescent="0.35">
      <c r="A46" s="36"/>
      <c r="B46" s="1086"/>
      <c r="C46" s="1084"/>
      <c r="D46" s="534" t="s">
        <v>336</v>
      </c>
      <c r="E46" s="535">
        <v>0</v>
      </c>
      <c r="F46" s="179">
        <v>0</v>
      </c>
      <c r="G46" s="179">
        <v>0</v>
      </c>
      <c r="H46" s="179">
        <v>0</v>
      </c>
      <c r="I46" s="179">
        <v>0</v>
      </c>
      <c r="J46" s="179">
        <v>0</v>
      </c>
      <c r="K46" s="179">
        <v>0</v>
      </c>
      <c r="L46" s="179">
        <v>0</v>
      </c>
      <c r="M46" s="179">
        <v>0</v>
      </c>
      <c r="N46" s="179">
        <v>0</v>
      </c>
      <c r="O46" s="179">
        <v>0</v>
      </c>
      <c r="P46" s="179">
        <v>0</v>
      </c>
      <c r="Q46" s="536">
        <v>0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x14ac:dyDescent="0.35">
      <c r="A47" s="36"/>
      <c r="B47" s="1086"/>
      <c r="C47" s="1084"/>
      <c r="D47" s="534" t="s">
        <v>339</v>
      </c>
      <c r="E47" s="535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536">
        <v>0</v>
      </c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x14ac:dyDescent="0.35">
      <c r="A48" s="36"/>
      <c r="B48" s="1086"/>
      <c r="C48" s="1084"/>
      <c r="D48" s="534" t="s">
        <v>341</v>
      </c>
      <c r="E48" s="515">
        <f>$Q$48/12</f>
        <v>48366.04685299722</v>
      </c>
      <c r="F48" s="170">
        <f t="shared" ref="F48:P48" si="16">$Q$48/12</f>
        <v>48366.04685299722</v>
      </c>
      <c r="G48" s="170">
        <f t="shared" si="16"/>
        <v>48366.04685299722</v>
      </c>
      <c r="H48" s="170">
        <f t="shared" si="16"/>
        <v>48366.04685299722</v>
      </c>
      <c r="I48" s="170">
        <f t="shared" si="16"/>
        <v>48366.04685299722</v>
      </c>
      <c r="J48" s="170">
        <f t="shared" si="16"/>
        <v>48366.04685299722</v>
      </c>
      <c r="K48" s="170">
        <f t="shared" si="16"/>
        <v>48366.04685299722</v>
      </c>
      <c r="L48" s="170">
        <f t="shared" si="16"/>
        <v>48366.04685299722</v>
      </c>
      <c r="M48" s="170">
        <f t="shared" si="16"/>
        <v>48366.04685299722</v>
      </c>
      <c r="N48" s="170">
        <f t="shared" si="16"/>
        <v>48366.04685299722</v>
      </c>
      <c r="O48" s="170">
        <f t="shared" si="16"/>
        <v>48366.04685299722</v>
      </c>
      <c r="P48" s="170">
        <f t="shared" si="16"/>
        <v>48366.04685299722</v>
      </c>
      <c r="Q48" s="604">
        <v>580392.56223596667</v>
      </c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8.75" thickBot="1" x14ac:dyDescent="0.4">
      <c r="A49" s="36"/>
      <c r="B49" s="1087"/>
      <c r="C49" s="553" t="s">
        <v>179</v>
      </c>
      <c r="D49" s="555" t="s">
        <v>342</v>
      </c>
      <c r="E49" s="517">
        <f>$Q$49/12</f>
        <v>556404.22816026607</v>
      </c>
      <c r="F49" s="518">
        <f t="shared" ref="F49:P49" si="17">$Q$49/12</f>
        <v>556404.22816026607</v>
      </c>
      <c r="G49" s="518">
        <f t="shared" si="17"/>
        <v>556404.22816026607</v>
      </c>
      <c r="H49" s="518">
        <f t="shared" si="17"/>
        <v>556404.22816026607</v>
      </c>
      <c r="I49" s="518">
        <f t="shared" si="17"/>
        <v>556404.22816026607</v>
      </c>
      <c r="J49" s="518">
        <f t="shared" si="17"/>
        <v>556404.22816026607</v>
      </c>
      <c r="K49" s="518">
        <f t="shared" si="17"/>
        <v>556404.22816026607</v>
      </c>
      <c r="L49" s="518">
        <f t="shared" si="17"/>
        <v>556404.22816026607</v>
      </c>
      <c r="M49" s="518">
        <f t="shared" si="17"/>
        <v>556404.22816026607</v>
      </c>
      <c r="N49" s="518">
        <f t="shared" si="17"/>
        <v>556404.22816026607</v>
      </c>
      <c r="O49" s="518">
        <f t="shared" si="17"/>
        <v>556404.22816026607</v>
      </c>
      <c r="P49" s="518">
        <f t="shared" si="17"/>
        <v>556404.22816026607</v>
      </c>
      <c r="Q49" s="605">
        <v>6676850.7379231928</v>
      </c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s="56" customFormat="1" x14ac:dyDescent="0.35"/>
    <row r="51" spans="1:37" ht="21.75" x14ac:dyDescent="0.35">
      <c r="A51" s="17" t="s">
        <v>600</v>
      </c>
      <c r="B51" s="73"/>
      <c r="C51" s="73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24"/>
      <c r="V51" s="184"/>
      <c r="W51" s="185"/>
      <c r="X51" s="185"/>
      <c r="Y51" s="185"/>
      <c r="Z51" s="185"/>
      <c r="AA51" s="185"/>
      <c r="AB51" s="186"/>
      <c r="AC51" s="186"/>
      <c r="AD51" s="186"/>
      <c r="AE51" s="186"/>
      <c r="AF51" s="186"/>
      <c r="AG51" s="186"/>
      <c r="AH51" s="53"/>
      <c r="AI51" s="53"/>
      <c r="AJ51" s="53"/>
      <c r="AK51" s="53"/>
    </row>
    <row r="52" spans="1:37" x14ac:dyDescent="0.35"/>
    <row r="53" spans="1:37" x14ac:dyDescent="0.35">
      <c r="B53" s="1047"/>
      <c r="C53" s="1047"/>
      <c r="D53" s="180"/>
      <c r="E53" s="180"/>
      <c r="F53" s="180"/>
      <c r="G53" s="180"/>
    </row>
    <row r="54" spans="1:37" ht="18.75" thickBot="1" x14ac:dyDescent="0.4"/>
    <row r="55" spans="1:37" ht="14.45" customHeight="1" x14ac:dyDescent="0.35">
      <c r="B55" s="1077" t="s">
        <v>346</v>
      </c>
      <c r="C55" s="205" t="s">
        <v>334</v>
      </c>
    </row>
    <row r="56" spans="1:37" ht="54" x14ac:dyDescent="0.35">
      <c r="B56" s="1078"/>
      <c r="C56" s="206" t="s">
        <v>363</v>
      </c>
    </row>
    <row r="57" spans="1:37" x14ac:dyDescent="0.35">
      <c r="B57" s="1078"/>
      <c r="C57" s="207" t="s">
        <v>338</v>
      </c>
    </row>
    <row r="58" spans="1:37" ht="18.75" thickBot="1" x14ac:dyDescent="0.4">
      <c r="B58" s="551"/>
      <c r="C58" s="552" t="s">
        <v>344</v>
      </c>
    </row>
    <row r="59" spans="1:37" ht="18.75" thickBot="1" x14ac:dyDescent="0.4">
      <c r="B59" s="432" t="str">
        <f>B45</f>
        <v>Sureste</v>
      </c>
      <c r="C59" s="580">
        <f>(C61+C62+C63+C64+C65)*1/(C66*730)*(1-C67)</f>
        <v>1.1212320990214595</v>
      </c>
      <c r="D59" s="3"/>
      <c r="E59" s="3"/>
    </row>
    <row r="60" spans="1:37" ht="18.75" thickBot="1" x14ac:dyDescent="0.4">
      <c r="C60" s="3"/>
      <c r="D60" s="3"/>
      <c r="E60" s="3"/>
    </row>
    <row r="61" spans="1:37" x14ac:dyDescent="0.35">
      <c r="A61" s="54"/>
      <c r="B61" s="241" t="s">
        <v>516</v>
      </c>
      <c r="C61" s="581">
        <f>(D7/SUM(AC29:AC32)/12)</f>
        <v>295.86021901537862</v>
      </c>
      <c r="D61" s="3"/>
      <c r="E61" s="3"/>
    </row>
    <row r="62" spans="1:37" x14ac:dyDescent="0.35">
      <c r="A62" s="54"/>
      <c r="B62" s="245" t="s">
        <v>517</v>
      </c>
      <c r="C62" s="582">
        <v>0</v>
      </c>
      <c r="D62" s="200"/>
      <c r="E62" s="3"/>
    </row>
    <row r="63" spans="1:37" x14ac:dyDescent="0.35">
      <c r="A63" s="54"/>
      <c r="B63" s="245" t="s">
        <v>518</v>
      </c>
      <c r="C63" s="583">
        <f>(D8/SUM(AC29:AC33)/12)</f>
        <v>162.36159134170589</v>
      </c>
      <c r="D63" s="3"/>
      <c r="E63" s="3"/>
    </row>
    <row r="64" spans="1:37" x14ac:dyDescent="0.35">
      <c r="A64" s="54"/>
      <c r="B64" s="245" t="s">
        <v>519</v>
      </c>
      <c r="C64" s="582">
        <v>0</v>
      </c>
      <c r="D64" s="3"/>
      <c r="E64" s="3"/>
    </row>
    <row r="65" spans="1:5" x14ac:dyDescent="0.35">
      <c r="A65" s="54"/>
      <c r="B65" s="245" t="s">
        <v>520</v>
      </c>
      <c r="C65" s="582">
        <v>0</v>
      </c>
      <c r="D65" s="3"/>
      <c r="E65" s="3"/>
    </row>
    <row r="66" spans="1:5" x14ac:dyDescent="0.35">
      <c r="A66" s="54"/>
      <c r="B66" s="245" t="s">
        <v>411</v>
      </c>
      <c r="C66" s="583">
        <f>Q37/8760/Y29</f>
        <v>0.55983155550578312</v>
      </c>
      <c r="D66" s="3"/>
      <c r="E66" s="3"/>
    </row>
    <row r="67" spans="1:5" ht="18.75" thickBot="1" x14ac:dyDescent="0.4">
      <c r="A67" s="54"/>
      <c r="B67" s="247" t="s">
        <v>412</v>
      </c>
      <c r="C67" s="584">
        <v>0</v>
      </c>
      <c r="D67" s="3"/>
      <c r="E67" s="190"/>
    </row>
    <row r="68" spans="1:5" x14ac:dyDescent="0.35">
      <c r="D68" s="3"/>
      <c r="E68" s="3"/>
    </row>
    <row r="69" spans="1:5" ht="18.75" thickBot="1" x14ac:dyDescent="0.4"/>
    <row r="70" spans="1:5" ht="14.45" customHeight="1" x14ac:dyDescent="0.35">
      <c r="B70" s="1077" t="s">
        <v>346</v>
      </c>
      <c r="C70" s="205" t="s">
        <v>336</v>
      </c>
    </row>
    <row r="71" spans="1:5" ht="54" x14ac:dyDescent="0.35">
      <c r="B71" s="1078"/>
      <c r="C71" s="206" t="s">
        <v>337</v>
      </c>
    </row>
    <row r="72" spans="1:5" x14ac:dyDescent="0.35">
      <c r="B72" s="1078"/>
      <c r="C72" s="207" t="s">
        <v>338</v>
      </c>
    </row>
    <row r="73" spans="1:5" ht="18.75" thickBot="1" x14ac:dyDescent="0.4">
      <c r="B73" s="551"/>
      <c r="C73" s="552" t="s">
        <v>344</v>
      </c>
    </row>
    <row r="74" spans="1:5" ht="18.75" thickBot="1" x14ac:dyDescent="0.4">
      <c r="B74" s="432" t="str">
        <f>B59</f>
        <v>Sureste</v>
      </c>
      <c r="C74" s="580">
        <f>(C76+C77+C78+C79+C80)*1/(C81*730)*(1-C82)</f>
        <v>0.96085896778990698</v>
      </c>
    </row>
    <row r="75" spans="1:5" ht="18.75" thickBot="1" x14ac:dyDescent="0.4">
      <c r="C75" s="3"/>
    </row>
    <row r="76" spans="1:5" x14ac:dyDescent="0.35">
      <c r="B76" s="241" t="s">
        <v>516</v>
      </c>
      <c r="C76" s="581">
        <f>(D7/SUM(AC29:AC32)/12)</f>
        <v>295.86021901537862</v>
      </c>
    </row>
    <row r="77" spans="1:5" x14ac:dyDescent="0.35">
      <c r="B77" s="245" t="s">
        <v>517</v>
      </c>
      <c r="C77" s="582">
        <v>0</v>
      </c>
    </row>
    <row r="78" spans="1:5" x14ac:dyDescent="0.35">
      <c r="B78" s="245" t="s">
        <v>518</v>
      </c>
      <c r="C78" s="583">
        <f>(D8/SUM(AC29:AC33)/12)</f>
        <v>162.36159134170589</v>
      </c>
    </row>
    <row r="79" spans="1:5" x14ac:dyDescent="0.35">
      <c r="B79" s="245" t="s">
        <v>519</v>
      </c>
      <c r="C79" s="582">
        <v>0</v>
      </c>
    </row>
    <row r="80" spans="1:5" x14ac:dyDescent="0.35">
      <c r="B80" s="245" t="s">
        <v>520</v>
      </c>
      <c r="C80" s="582">
        <v>0</v>
      </c>
    </row>
    <row r="81" spans="2:5" x14ac:dyDescent="0.35">
      <c r="B81" s="245" t="s">
        <v>417</v>
      </c>
      <c r="C81" s="582">
        <f>Q38/8760/AC30</f>
        <v>0.65327080364560386</v>
      </c>
    </row>
    <row r="82" spans="2:5" ht="18.75" thickBot="1" x14ac:dyDescent="0.4">
      <c r="B82" s="247" t="s">
        <v>416</v>
      </c>
      <c r="C82" s="584">
        <v>0</v>
      </c>
      <c r="E82" s="11"/>
    </row>
    <row r="83" spans="2:5" x14ac:dyDescent="0.35"/>
    <row r="84" spans="2:5" ht="18.75" thickBot="1" x14ac:dyDescent="0.4"/>
    <row r="85" spans="2:5" ht="14.45" customHeight="1" x14ac:dyDescent="0.35">
      <c r="B85" s="1077" t="s">
        <v>346</v>
      </c>
      <c r="C85" s="205" t="s">
        <v>339</v>
      </c>
    </row>
    <row r="86" spans="2:5" ht="54" x14ac:dyDescent="0.35">
      <c r="B86" s="1078"/>
      <c r="C86" s="206" t="s">
        <v>364</v>
      </c>
    </row>
    <row r="87" spans="2:5" x14ac:dyDescent="0.35">
      <c r="B87" s="1078"/>
      <c r="C87" s="207" t="s">
        <v>338</v>
      </c>
    </row>
    <row r="88" spans="2:5" ht="18.75" thickBot="1" x14ac:dyDescent="0.4">
      <c r="B88" s="551"/>
      <c r="C88" s="552" t="s">
        <v>344</v>
      </c>
    </row>
    <row r="89" spans="2:5" ht="18.75" thickBot="1" x14ac:dyDescent="0.4">
      <c r="B89" s="432" t="str">
        <f>B74</f>
        <v>Sureste</v>
      </c>
      <c r="C89" s="585">
        <f>(C91+C92+C93+C94+C95)*1/(C96*730)*(1-C97)</f>
        <v>0.9138337261266416</v>
      </c>
    </row>
    <row r="90" spans="2:5" ht="18.75" thickBot="1" x14ac:dyDescent="0.4"/>
    <row r="91" spans="2:5" x14ac:dyDescent="0.35">
      <c r="B91" s="241" t="s">
        <v>516</v>
      </c>
      <c r="C91" s="581">
        <f>(D7/SUM(AC29:AC32)/12)</f>
        <v>295.86021901537862</v>
      </c>
    </row>
    <row r="92" spans="2:5" x14ac:dyDescent="0.35">
      <c r="B92" s="245" t="s">
        <v>517</v>
      </c>
      <c r="C92" s="582">
        <v>0</v>
      </c>
    </row>
    <row r="93" spans="2:5" x14ac:dyDescent="0.35">
      <c r="B93" s="245" t="s">
        <v>518</v>
      </c>
      <c r="C93" s="583">
        <f>(D8/SUM(AC29:AC33)/12)</f>
        <v>162.36159134170589</v>
      </c>
    </row>
    <row r="94" spans="2:5" x14ac:dyDescent="0.35">
      <c r="B94" s="245" t="s">
        <v>519</v>
      </c>
      <c r="C94" s="582">
        <v>0</v>
      </c>
    </row>
    <row r="95" spans="2:5" x14ac:dyDescent="0.35">
      <c r="B95" s="245" t="s">
        <v>520</v>
      </c>
      <c r="C95" s="582">
        <v>0</v>
      </c>
    </row>
    <row r="96" spans="2:5" x14ac:dyDescent="0.35">
      <c r="B96" s="245" t="s">
        <v>419</v>
      </c>
      <c r="C96" s="582">
        <f>Q39/8760/AC31</f>
        <v>0.68688766033921733</v>
      </c>
    </row>
    <row r="97" spans="2:6" ht="18.75" thickBot="1" x14ac:dyDescent="0.4">
      <c r="B97" s="247" t="s">
        <v>420</v>
      </c>
      <c r="C97" s="584">
        <v>0</v>
      </c>
      <c r="E97" s="11"/>
    </row>
    <row r="98" spans="2:6" x14ac:dyDescent="0.35">
      <c r="F98" s="183"/>
    </row>
    <row r="99" spans="2:6" ht="18.75" thickBot="1" x14ac:dyDescent="0.4">
      <c r="F99" s="183"/>
    </row>
    <row r="100" spans="2:6" ht="14.45" customHeight="1" x14ac:dyDescent="0.35">
      <c r="B100" s="1077" t="s">
        <v>346</v>
      </c>
      <c r="C100" s="205" t="s">
        <v>341</v>
      </c>
    </row>
    <row r="101" spans="2:6" ht="54" x14ac:dyDescent="0.35">
      <c r="B101" s="1078"/>
      <c r="C101" s="206" t="s">
        <v>365</v>
      </c>
    </row>
    <row r="102" spans="2:6" x14ac:dyDescent="0.35">
      <c r="B102" s="1078"/>
      <c r="C102" s="207" t="s">
        <v>362</v>
      </c>
    </row>
    <row r="103" spans="2:6" ht="18.75" thickBot="1" x14ac:dyDescent="0.4">
      <c r="B103" s="551"/>
      <c r="C103" s="552" t="s">
        <v>345</v>
      </c>
    </row>
    <row r="104" spans="2:6" ht="18.75" thickBot="1" x14ac:dyDescent="0.4">
      <c r="B104" s="432" t="str">
        <f>B89</f>
        <v>Sureste</v>
      </c>
      <c r="C104" s="585">
        <f>(C106+C107+C108+C109+C110)*C111</f>
        <v>362.05843083241592</v>
      </c>
    </row>
    <row r="105" spans="2:6" ht="18.75" thickBot="1" x14ac:dyDescent="0.4"/>
    <row r="106" spans="2:6" x14ac:dyDescent="0.35">
      <c r="B106" s="241" t="s">
        <v>516</v>
      </c>
      <c r="C106" s="581">
        <f>(D7/SUM(AC29:AC32)/12)</f>
        <v>295.86021901537862</v>
      </c>
    </row>
    <row r="107" spans="2:6" x14ac:dyDescent="0.35">
      <c r="B107" s="245" t="s">
        <v>517</v>
      </c>
      <c r="C107" s="582">
        <v>0</v>
      </c>
    </row>
    <row r="108" spans="2:6" x14ac:dyDescent="0.35">
      <c r="B108" s="245" t="s">
        <v>518</v>
      </c>
      <c r="C108" s="583">
        <f>(D8/SUM(AC29:AC33)/12)</f>
        <v>162.36159134170589</v>
      </c>
    </row>
    <row r="109" spans="2:6" x14ac:dyDescent="0.35">
      <c r="B109" s="245" t="s">
        <v>519</v>
      </c>
      <c r="C109" s="582">
        <v>0</v>
      </c>
    </row>
    <row r="110" spans="2:6" x14ac:dyDescent="0.35">
      <c r="B110" s="245" t="s">
        <v>520</v>
      </c>
      <c r="C110" s="582">
        <v>0</v>
      </c>
    </row>
    <row r="111" spans="2:6" ht="18.75" thickBot="1" x14ac:dyDescent="0.4">
      <c r="B111" s="586" t="s">
        <v>421</v>
      </c>
      <c r="C111" s="584">
        <f>12*AC32/Q48</f>
        <v>0.79013792588849041</v>
      </c>
    </row>
    <row r="112" spans="2:6" x14ac:dyDescent="0.35"/>
    <row r="113" spans="2:3" ht="18.75" thickBot="1" x14ac:dyDescent="0.4"/>
    <row r="114" spans="2:3" ht="14.45" customHeight="1" x14ac:dyDescent="0.35">
      <c r="B114" s="1077" t="s">
        <v>346</v>
      </c>
      <c r="C114" s="205" t="s">
        <v>342</v>
      </c>
    </row>
    <row r="115" spans="2:3" ht="54" x14ac:dyDescent="0.35">
      <c r="B115" s="1078"/>
      <c r="C115" s="206" t="s">
        <v>418</v>
      </c>
    </row>
    <row r="116" spans="2:3" x14ac:dyDescent="0.35">
      <c r="B116" s="1078"/>
      <c r="C116" s="207" t="s">
        <v>362</v>
      </c>
    </row>
    <row r="117" spans="2:3" x14ac:dyDescent="0.35">
      <c r="B117" s="208"/>
      <c r="C117" s="209" t="s">
        <v>345</v>
      </c>
    </row>
    <row r="118" spans="2:3" ht="18.75" thickBot="1" x14ac:dyDescent="0.4">
      <c r="B118" s="247" t="str">
        <f>B104</f>
        <v>Sureste</v>
      </c>
      <c r="C118" s="539">
        <f>(C120+C121+C122)*C123</f>
        <v>116.33783916801957</v>
      </c>
    </row>
    <row r="119" spans="2:3" ht="18.75" thickBot="1" x14ac:dyDescent="0.4"/>
    <row r="120" spans="2:3" x14ac:dyDescent="0.35">
      <c r="B120" s="241" t="s">
        <v>518</v>
      </c>
      <c r="C120" s="581">
        <f>(D8/SUM(AC29:AC33)/12)</f>
        <v>162.36159134170589</v>
      </c>
    </row>
    <row r="121" spans="2:3" x14ac:dyDescent="0.35">
      <c r="B121" s="245" t="s">
        <v>519</v>
      </c>
      <c r="C121" s="582">
        <v>0</v>
      </c>
    </row>
    <row r="122" spans="2:3" x14ac:dyDescent="0.35">
      <c r="B122" s="245" t="s">
        <v>520</v>
      </c>
      <c r="C122" s="582">
        <v>0</v>
      </c>
    </row>
    <row r="123" spans="2:3" ht="18.75" thickBot="1" x14ac:dyDescent="0.4">
      <c r="B123" s="586" t="s">
        <v>422</v>
      </c>
      <c r="C123" s="584">
        <f>12*AC33/Q49</f>
        <v>0.71653547003721574</v>
      </c>
    </row>
    <row r="124" spans="2:3" x14ac:dyDescent="0.35"/>
    <row r="125" spans="2:3" x14ac:dyDescent="0.35"/>
    <row r="126" spans="2:3" x14ac:dyDescent="0.35"/>
    <row r="127" spans="2:3" x14ac:dyDescent="0.35"/>
    <row r="128" spans="2:3" x14ac:dyDescent="0.35"/>
  </sheetData>
  <customSheetViews>
    <customSheetView guid="{1EB9453C-0363-4D90-8555-9240052C0B12}" scale="40" showGridLines="0" topLeftCell="A7">
      <selection activeCell="R13" sqref="R13"/>
      <pageMargins left="0.7" right="0.7" top="0.75" bottom="0.75" header="0.3" footer="0.3"/>
    </customSheetView>
    <customSheetView guid="{9BE0F493-361D-434E-B2A3-57925E56343F}" scale="40" showGridLines="0" topLeftCell="A7">
      <selection activeCell="R13" sqref="R13"/>
      <pageMargins left="0.7" right="0.7" top="0.75" bottom="0.75" header="0.3" footer="0.3"/>
    </customSheetView>
  </customSheetViews>
  <mergeCells count="20">
    <mergeCell ref="B7:B9"/>
    <mergeCell ref="B13:B17"/>
    <mergeCell ref="B21:B25"/>
    <mergeCell ref="C21:C24"/>
    <mergeCell ref="B100:B102"/>
    <mergeCell ref="B114:B116"/>
    <mergeCell ref="R13:R16"/>
    <mergeCell ref="S13:S16"/>
    <mergeCell ref="T13:T16"/>
    <mergeCell ref="B53:C53"/>
    <mergeCell ref="B55:B57"/>
    <mergeCell ref="B70:B72"/>
    <mergeCell ref="B85:B87"/>
    <mergeCell ref="B29:B33"/>
    <mergeCell ref="C29:C32"/>
    <mergeCell ref="B37:B41"/>
    <mergeCell ref="C37:C40"/>
    <mergeCell ref="B45:B49"/>
    <mergeCell ref="C45:C48"/>
    <mergeCell ref="C13:C16"/>
  </mergeCells>
  <dataValidations count="1">
    <dataValidation type="list" allowBlank="1" showInputMessage="1" showErrorMessage="1" sqref="AD21" xr:uid="{00000000-0002-0000-1C00-000000000000}">
      <formula1>$AE$21:$AE$22</formula1>
    </dataValidation>
  </dataValidations>
  <hyperlinks>
    <hyperlink ref="C2" location="Contenido!A1" display="regresar" xr:uid="{00000000-0004-0000-1C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AH22"/>
  <sheetViews>
    <sheetView showGridLines="0" zoomScale="70" zoomScaleNormal="70" workbookViewId="0">
      <pane ySplit="2" topLeftCell="A3" activePane="bottomLeft" state="frozen"/>
      <selection pane="bottomLeft" sqref="A1:A1048576"/>
    </sheetView>
  </sheetViews>
  <sheetFormatPr baseColWidth="10" defaultColWidth="0" defaultRowHeight="18" zeroHeight="1" x14ac:dyDescent="0.35"/>
  <cols>
    <col min="1" max="1" width="3.7109375" style="9" customWidth="1"/>
    <col min="2" max="2" width="11.7109375" style="9" bestFit="1" customWidth="1"/>
    <col min="3" max="3" width="26.42578125" style="9" customWidth="1"/>
    <col min="4" max="4" width="18.28515625" style="9" customWidth="1"/>
    <col min="5" max="5" width="18.5703125" style="9" customWidth="1"/>
    <col min="6" max="6" width="20.140625" style="9" bestFit="1" customWidth="1"/>
    <col min="7" max="7" width="23.140625" style="9" bestFit="1" customWidth="1"/>
    <col min="8" max="8" width="19.5703125" style="9" customWidth="1"/>
    <col min="9" max="9" width="11.5703125" style="9" customWidth="1"/>
    <col min="10" max="10" width="15.28515625" style="9" customWidth="1"/>
    <col min="11" max="11" width="14.28515625" style="9" customWidth="1"/>
    <col min="12" max="12" width="11.5703125" style="9" customWidth="1"/>
    <col min="13" max="13" width="13.7109375" style="9" customWidth="1"/>
    <col min="14" max="14" width="11.5703125" style="9" customWidth="1"/>
    <col min="15" max="15" width="11.5703125" style="9" hidden="1" customWidth="1"/>
    <col min="16" max="16" width="23.28515625" style="9" hidden="1" customWidth="1"/>
    <col min="17" max="34" width="0" style="9" hidden="1" customWidth="1"/>
    <col min="35" max="16384" width="11.5703125" style="9" hidden="1"/>
  </cols>
  <sheetData>
    <row r="1" spans="2:34" s="50" customFormat="1" ht="21.75" collapsed="1" x14ac:dyDescent="0.25">
      <c r="B1" s="17" t="s">
        <v>576</v>
      </c>
      <c r="C1" s="33"/>
      <c r="D1" s="33"/>
      <c r="E1" s="34"/>
      <c r="F1" s="34"/>
      <c r="G1" s="34"/>
      <c r="H1" s="34"/>
      <c r="I1" s="34"/>
      <c r="J1" s="34"/>
      <c r="K1" s="34"/>
      <c r="L1" s="34"/>
      <c r="M1" s="34"/>
      <c r="N1" s="34"/>
      <c r="P1" s="51"/>
      <c r="Q1" s="52"/>
      <c r="R1" s="52"/>
      <c r="S1" s="52"/>
      <c r="T1" s="52"/>
      <c r="U1" s="52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</row>
    <row r="2" spans="2:34" ht="18.75" thickBot="1" x14ac:dyDescent="0.4">
      <c r="E2" s="737" t="s">
        <v>601</v>
      </c>
    </row>
    <row r="3" spans="2:34" s="8" customFormat="1" ht="48.6" customHeight="1" thickBot="1" x14ac:dyDescent="0.4">
      <c r="B3" s="659" t="s">
        <v>18</v>
      </c>
      <c r="C3" s="660" t="s">
        <v>1</v>
      </c>
      <c r="D3" s="660" t="s">
        <v>498</v>
      </c>
      <c r="E3" s="661" t="s">
        <v>499</v>
      </c>
      <c r="G3" s="662" t="s">
        <v>487</v>
      </c>
      <c r="H3" s="663" t="s">
        <v>356</v>
      </c>
      <c r="I3" s="664" t="s">
        <v>357</v>
      </c>
      <c r="K3" s="665" t="s">
        <v>512</v>
      </c>
      <c r="M3" s="665" t="s">
        <v>575</v>
      </c>
    </row>
    <row r="4" spans="2:34" x14ac:dyDescent="0.35">
      <c r="B4" s="362">
        <v>1</v>
      </c>
      <c r="C4" s="216" t="s">
        <v>2</v>
      </c>
      <c r="D4" s="363">
        <v>0.73719849999999998</v>
      </c>
      <c r="E4" s="364">
        <v>0.64869350000000003</v>
      </c>
      <c r="F4" s="19"/>
      <c r="G4" s="371">
        <f>IF(E4&gt;=80%,1,E4/80%)</f>
        <v>0.81086687499999999</v>
      </c>
      <c r="H4" s="20">
        <f>1-G4</f>
        <v>0.18913312500000001</v>
      </c>
      <c r="I4" s="372">
        <f>IF(H4&lt;10%,3,IF(AND(H4&gt;10%,H4&lt;=21%),5,IF(AND(H4&gt;21%,H4&lt;=31%),7,IF(H4&gt;31%,9,""))))</f>
        <v>5</v>
      </c>
      <c r="J4" s="21"/>
      <c r="K4" s="378">
        <f>((1-H4)^(1/I4))-1</f>
        <v>-4.1063362306061335E-2</v>
      </c>
      <c r="L4" s="11"/>
      <c r="M4" s="378">
        <f>K4</f>
        <v>-4.1063362306061335E-2</v>
      </c>
    </row>
    <row r="5" spans="2:34" x14ac:dyDescent="0.35">
      <c r="B5" s="365">
        <v>2</v>
      </c>
      <c r="C5" s="6" t="s">
        <v>175</v>
      </c>
      <c r="D5" s="18">
        <v>0.72518150000000003</v>
      </c>
      <c r="E5" s="366">
        <v>0.81695600000000002</v>
      </c>
      <c r="F5" s="19"/>
      <c r="G5" s="371">
        <f t="shared" ref="G5:G19" si="0">IF(E5&gt;=80%,1,E5/80%)</f>
        <v>1</v>
      </c>
      <c r="H5" s="20">
        <f t="shared" ref="H5:H19" si="1">1-G5</f>
        <v>0</v>
      </c>
      <c r="I5" s="372">
        <v>0</v>
      </c>
      <c r="J5" s="22"/>
      <c r="K5" s="376">
        <v>0</v>
      </c>
      <c r="L5" s="11"/>
      <c r="M5" s="376">
        <f>K5</f>
        <v>0</v>
      </c>
    </row>
    <row r="6" spans="2:34" x14ac:dyDescent="0.35">
      <c r="B6" s="365">
        <v>3</v>
      </c>
      <c r="C6" s="6" t="s">
        <v>4</v>
      </c>
      <c r="D6" s="18">
        <v>0.84290818181818183</v>
      </c>
      <c r="E6" s="366">
        <v>0.8547150909090907</v>
      </c>
      <c r="F6" s="19"/>
      <c r="G6" s="371">
        <f t="shared" si="0"/>
        <v>1</v>
      </c>
      <c r="H6" s="20">
        <f t="shared" si="1"/>
        <v>0</v>
      </c>
      <c r="I6" s="372">
        <v>0</v>
      </c>
      <c r="J6" s="22"/>
      <c r="K6" s="376">
        <v>0</v>
      </c>
      <c r="L6" s="11"/>
      <c r="M6" s="376">
        <f>K6</f>
        <v>0</v>
      </c>
    </row>
    <row r="7" spans="2:34" x14ac:dyDescent="0.35">
      <c r="B7" s="365">
        <v>4</v>
      </c>
      <c r="C7" s="6" t="s">
        <v>5</v>
      </c>
      <c r="D7" s="18">
        <v>0.66877950000000008</v>
      </c>
      <c r="E7" s="366">
        <v>0.73469819999999986</v>
      </c>
      <c r="F7" s="19"/>
      <c r="G7" s="371">
        <f t="shared" si="0"/>
        <v>0.91837274999999974</v>
      </c>
      <c r="H7" s="20">
        <f t="shared" si="1"/>
        <v>8.1627250000000262E-2</v>
      </c>
      <c r="I7" s="372">
        <f>IF(H7&lt;10%,3,IF(AND(H7&gt;10%,H7&lt;=21%),5,IF(AND(H7&gt;21%,H7&lt;=31%),7,IF(H7&gt;31%,9,""))))</f>
        <v>3</v>
      </c>
      <c r="J7" s="22"/>
      <c r="K7" s="376">
        <f t="shared" ref="K7:K19" si="2">((1-H7)^(1/I7))-1</f>
        <v>-2.7984934356021673E-2</v>
      </c>
      <c r="L7" s="11"/>
      <c r="M7" s="376">
        <v>0</v>
      </c>
    </row>
    <row r="8" spans="2:34" x14ac:dyDescent="0.35">
      <c r="B8" s="365">
        <v>5</v>
      </c>
      <c r="C8" s="6" t="s">
        <v>6</v>
      </c>
      <c r="D8" s="18">
        <v>0.60064419999999996</v>
      </c>
      <c r="E8" s="366">
        <v>0.69193450000000001</v>
      </c>
      <c r="F8" s="19"/>
      <c r="G8" s="371">
        <f t="shared" si="0"/>
        <v>0.86491812499999998</v>
      </c>
      <c r="H8" s="20">
        <f t="shared" si="1"/>
        <v>0.13508187500000002</v>
      </c>
      <c r="I8" s="372">
        <f t="shared" ref="I8:I19" si="3">IF(H8&lt;10%,3,IF(AND(H8&gt;10%,H8&lt;=21%),5,IF(AND(H8&gt;21%,H8&lt;=31%),7,IF(H8&gt;31%,9,""))))</f>
        <v>5</v>
      </c>
      <c r="J8" s="21"/>
      <c r="K8" s="376">
        <f t="shared" si="2"/>
        <v>-2.8606932732115675E-2</v>
      </c>
      <c r="L8" s="11"/>
      <c r="M8" s="376">
        <f>K8</f>
        <v>-2.8606932732115675E-2</v>
      </c>
    </row>
    <row r="9" spans="2:34" x14ac:dyDescent="0.35">
      <c r="B9" s="365">
        <v>6</v>
      </c>
      <c r="C9" s="6" t="s">
        <v>7</v>
      </c>
      <c r="D9" s="18">
        <v>0.66663008333333329</v>
      </c>
      <c r="E9" s="366">
        <v>0.71155008333333303</v>
      </c>
      <c r="F9" s="19"/>
      <c r="G9" s="371">
        <f t="shared" si="0"/>
        <v>0.88943760416666628</v>
      </c>
      <c r="H9" s="20">
        <f t="shared" si="1"/>
        <v>0.11056239583333372</v>
      </c>
      <c r="I9" s="372">
        <f t="shared" si="3"/>
        <v>5</v>
      </c>
      <c r="J9" s="21"/>
      <c r="K9" s="376">
        <f>((1-H9)^(1/I9))-1</f>
        <v>-2.3160759298889833E-2</v>
      </c>
      <c r="L9" s="11"/>
      <c r="M9" s="376">
        <f t="shared" ref="M9:M15" si="4">K9</f>
        <v>-2.3160759298889833E-2</v>
      </c>
    </row>
    <row r="10" spans="2:34" x14ac:dyDescent="0.35">
      <c r="B10" s="365">
        <v>7</v>
      </c>
      <c r="C10" s="6" t="s">
        <v>8</v>
      </c>
      <c r="D10" s="18">
        <v>0.60439600000000004</v>
      </c>
      <c r="E10" s="366">
        <v>0.71368646153846171</v>
      </c>
      <c r="F10" s="19"/>
      <c r="G10" s="371">
        <f t="shared" si="0"/>
        <v>0.89210807692307714</v>
      </c>
      <c r="H10" s="20">
        <f t="shared" si="1"/>
        <v>0.10789192307692286</v>
      </c>
      <c r="I10" s="372">
        <f t="shared" si="3"/>
        <v>5</v>
      </c>
      <c r="J10" s="21"/>
      <c r="K10" s="376">
        <f t="shared" si="2"/>
        <v>-2.2574884512766791E-2</v>
      </c>
      <c r="L10" s="11"/>
      <c r="M10" s="376">
        <f t="shared" si="4"/>
        <v>-2.2574884512766791E-2</v>
      </c>
    </row>
    <row r="11" spans="2:34" x14ac:dyDescent="0.35">
      <c r="B11" s="365">
        <v>8</v>
      </c>
      <c r="C11" s="6" t="s">
        <v>9</v>
      </c>
      <c r="D11" s="18">
        <v>0.56747239999999999</v>
      </c>
      <c r="E11" s="366">
        <v>0.70514219999999994</v>
      </c>
      <c r="F11" s="19"/>
      <c r="G11" s="371">
        <f t="shared" si="0"/>
        <v>0.88142774999999984</v>
      </c>
      <c r="H11" s="20">
        <f t="shared" si="1"/>
        <v>0.11857225000000016</v>
      </c>
      <c r="I11" s="372">
        <f t="shared" si="3"/>
        <v>5</v>
      </c>
      <c r="J11" s="21"/>
      <c r="K11" s="376">
        <f t="shared" si="2"/>
        <v>-2.4926521844810368E-2</v>
      </c>
      <c r="L11" s="11"/>
      <c r="M11" s="376">
        <f t="shared" si="4"/>
        <v>-2.4926521844810368E-2</v>
      </c>
    </row>
    <row r="12" spans="2:34" x14ac:dyDescent="0.35">
      <c r="B12" s="365">
        <v>9</v>
      </c>
      <c r="C12" s="6" t="s">
        <v>10</v>
      </c>
      <c r="D12" s="18">
        <v>0.42670611111111106</v>
      </c>
      <c r="E12" s="366">
        <v>0.55872477777777774</v>
      </c>
      <c r="F12" s="19"/>
      <c r="G12" s="371">
        <f t="shared" si="0"/>
        <v>0.69840597222222212</v>
      </c>
      <c r="H12" s="20">
        <f t="shared" si="1"/>
        <v>0.30159402777777788</v>
      </c>
      <c r="I12" s="372">
        <f t="shared" si="3"/>
        <v>7</v>
      </c>
      <c r="J12" s="21"/>
      <c r="K12" s="376">
        <f t="shared" si="2"/>
        <v>-4.9986654101140116E-2</v>
      </c>
      <c r="L12" s="11"/>
      <c r="M12" s="376">
        <f t="shared" si="4"/>
        <v>-4.9986654101140116E-2</v>
      </c>
    </row>
    <row r="13" spans="2:34" x14ac:dyDescent="0.35">
      <c r="B13" s="365">
        <v>10</v>
      </c>
      <c r="C13" s="6" t="s">
        <v>11</v>
      </c>
      <c r="D13" s="18">
        <v>0.57037733333333329</v>
      </c>
      <c r="E13" s="366">
        <v>0.63468544444444441</v>
      </c>
      <c r="F13" s="19"/>
      <c r="G13" s="371">
        <f t="shared" si="0"/>
        <v>0.79335680555555543</v>
      </c>
      <c r="H13" s="20">
        <f t="shared" si="1"/>
        <v>0.20664319444444457</v>
      </c>
      <c r="I13" s="372">
        <f t="shared" si="3"/>
        <v>5</v>
      </c>
      <c r="J13" s="21"/>
      <c r="K13" s="376">
        <f t="shared" si="2"/>
        <v>-4.5241111275290291E-2</v>
      </c>
      <c r="L13" s="11"/>
      <c r="M13" s="376">
        <f t="shared" si="4"/>
        <v>-4.5241111275290291E-2</v>
      </c>
    </row>
    <row r="14" spans="2:34" x14ac:dyDescent="0.35">
      <c r="B14" s="365">
        <v>11</v>
      </c>
      <c r="C14" s="6" t="s">
        <v>12</v>
      </c>
      <c r="D14" s="18">
        <v>0.57087012500000001</v>
      </c>
      <c r="E14" s="366">
        <v>0.71029074999999997</v>
      </c>
      <c r="F14" s="19"/>
      <c r="G14" s="371">
        <f t="shared" si="0"/>
        <v>0.88786343749999996</v>
      </c>
      <c r="H14" s="20">
        <f t="shared" si="1"/>
        <v>0.11213656250000004</v>
      </c>
      <c r="I14" s="372">
        <f t="shared" si="3"/>
        <v>5</v>
      </c>
      <c r="J14" s="21"/>
      <c r="K14" s="376">
        <f t="shared" si="2"/>
        <v>-2.3506775146064807E-2</v>
      </c>
      <c r="L14" s="11"/>
      <c r="M14" s="376">
        <f t="shared" si="4"/>
        <v>-2.3506775146064807E-2</v>
      </c>
    </row>
    <row r="15" spans="2:34" x14ac:dyDescent="0.35">
      <c r="B15" s="365">
        <v>12</v>
      </c>
      <c r="C15" s="6" t="s">
        <v>13</v>
      </c>
      <c r="D15" s="18">
        <v>0.56393466666666658</v>
      </c>
      <c r="E15" s="366">
        <v>0.65725977777777778</v>
      </c>
      <c r="F15" s="19"/>
      <c r="G15" s="371">
        <f t="shared" si="0"/>
        <v>0.82157472222222216</v>
      </c>
      <c r="H15" s="20">
        <f t="shared" si="1"/>
        <v>0.17842527777777784</v>
      </c>
      <c r="I15" s="372">
        <f t="shared" si="3"/>
        <v>5</v>
      </c>
      <c r="J15" s="21"/>
      <c r="K15" s="376">
        <f t="shared" si="2"/>
        <v>-3.8544000617775076E-2</v>
      </c>
      <c r="L15" s="11"/>
      <c r="M15" s="376">
        <f t="shared" si="4"/>
        <v>-3.8544000617775076E-2</v>
      </c>
    </row>
    <row r="16" spans="2:34" x14ac:dyDescent="0.35">
      <c r="B16" s="365">
        <v>13</v>
      </c>
      <c r="C16" s="6" t="s">
        <v>14</v>
      </c>
      <c r="D16" s="18">
        <v>0.65698037500000006</v>
      </c>
      <c r="E16" s="366">
        <v>0.76626724999999996</v>
      </c>
      <c r="F16" s="19"/>
      <c r="G16" s="371">
        <f t="shared" si="0"/>
        <v>0.95783406249999992</v>
      </c>
      <c r="H16" s="20">
        <f t="shared" si="1"/>
        <v>4.2165937500000084E-2</v>
      </c>
      <c r="I16" s="372">
        <f t="shared" si="3"/>
        <v>3</v>
      </c>
      <c r="J16" s="21"/>
      <c r="K16" s="376">
        <f t="shared" si="2"/>
        <v>-1.4257626311722893E-2</v>
      </c>
      <c r="L16" s="11"/>
      <c r="M16" s="376">
        <v>0</v>
      </c>
    </row>
    <row r="17" spans="2:13" x14ac:dyDescent="0.35">
      <c r="B17" s="365">
        <v>14</v>
      </c>
      <c r="C17" s="6" t="s">
        <v>15</v>
      </c>
      <c r="D17" s="18">
        <v>0.35151528571428564</v>
      </c>
      <c r="E17" s="366">
        <v>0.45785828571428572</v>
      </c>
      <c r="F17" s="19"/>
      <c r="G17" s="371">
        <f t="shared" si="0"/>
        <v>0.57232285714285713</v>
      </c>
      <c r="H17" s="20">
        <f t="shared" si="1"/>
        <v>0.42767714285714287</v>
      </c>
      <c r="I17" s="372">
        <f t="shared" si="3"/>
        <v>9</v>
      </c>
      <c r="J17" s="21"/>
      <c r="K17" s="376">
        <f t="shared" si="2"/>
        <v>-6.0122544804797506E-2</v>
      </c>
      <c r="L17" s="11"/>
      <c r="M17" s="376">
        <f>K17</f>
        <v>-6.0122544804797506E-2</v>
      </c>
    </row>
    <row r="18" spans="2:13" x14ac:dyDescent="0.35">
      <c r="B18" s="365">
        <v>15</v>
      </c>
      <c r="C18" s="6" t="s">
        <v>16</v>
      </c>
      <c r="D18" s="18">
        <v>0.46889533333333328</v>
      </c>
      <c r="E18" s="366">
        <v>0.55839099999999997</v>
      </c>
      <c r="F18" s="19"/>
      <c r="G18" s="371">
        <f t="shared" si="0"/>
        <v>0.69798874999999994</v>
      </c>
      <c r="H18" s="20">
        <f t="shared" si="1"/>
        <v>0.30201125000000006</v>
      </c>
      <c r="I18" s="372">
        <f t="shared" si="3"/>
        <v>7</v>
      </c>
      <c r="J18" s="21"/>
      <c r="K18" s="376">
        <f t="shared" si="2"/>
        <v>-5.006775064966551E-2</v>
      </c>
      <c r="L18" s="11"/>
      <c r="M18" s="376">
        <f t="shared" ref="M18:M19" si="5">K18</f>
        <v>-5.006775064966551E-2</v>
      </c>
    </row>
    <row r="19" spans="2:13" ht="18.75" thickBot="1" x14ac:dyDescent="0.4">
      <c r="B19" s="367">
        <v>16</v>
      </c>
      <c r="C19" s="368" t="s">
        <v>17</v>
      </c>
      <c r="D19" s="369">
        <v>0.3645092857142857</v>
      </c>
      <c r="E19" s="370">
        <v>0.46333028571428569</v>
      </c>
      <c r="F19" s="19"/>
      <c r="G19" s="373">
        <f t="shared" si="0"/>
        <v>0.57916285714285709</v>
      </c>
      <c r="H19" s="374">
        <f t="shared" si="1"/>
        <v>0.42083714285714291</v>
      </c>
      <c r="I19" s="375">
        <f t="shared" si="3"/>
        <v>9</v>
      </c>
      <c r="J19" s="21"/>
      <c r="K19" s="377">
        <f t="shared" si="2"/>
        <v>-5.8881041011933588E-2</v>
      </c>
      <c r="L19" s="11"/>
      <c r="M19" s="377">
        <f t="shared" si="5"/>
        <v>-5.8881041011933588E-2</v>
      </c>
    </row>
    <row r="20" spans="2:13" x14ac:dyDescent="0.35">
      <c r="B20" s="23" t="s">
        <v>579</v>
      </c>
      <c r="K20" s="11"/>
      <c r="L20" s="11"/>
      <c r="M20" s="11"/>
    </row>
    <row r="21" spans="2:13" x14ac:dyDescent="0.35">
      <c r="B21" s="23" t="s">
        <v>580</v>
      </c>
    </row>
    <row r="22" spans="2:13" x14ac:dyDescent="0.35"/>
  </sheetData>
  <customSheetViews>
    <customSheetView guid="{1EB9453C-0363-4D90-8555-9240052C0B12}" scale="85" showGridLines="0">
      <selection activeCell="N19" sqref="N19"/>
      <pageMargins left="0.7" right="0.7" top="0.75" bottom="0.75" header="0.3" footer="0.3"/>
      <pageSetup orientation="portrait" r:id="rId1"/>
    </customSheetView>
    <customSheetView guid="{9BE0F493-361D-434E-B2A3-57925E56343F}" scale="85" showGridLines="0">
      <selection activeCell="N19" sqref="N19"/>
      <pageMargins left="0.7" right="0.7" top="0.75" bottom="0.75" header="0.3" footer="0.3"/>
      <pageSetup orientation="portrait" r:id="rId2"/>
    </customSheetView>
  </customSheetViews>
  <hyperlinks>
    <hyperlink ref="E2" location="Contenido!A1" display="regresar" xr:uid="{00000000-0004-0000-0200-000000000000}"/>
  </hyperlinks>
  <pageMargins left="0.7" right="0.7" top="0.75" bottom="0.75" header="0.3" footer="0.3"/>
  <pageSetup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3"/>
  </sheetPr>
  <dimension ref="A1:AN128"/>
  <sheetViews>
    <sheetView showGridLines="0" zoomScale="70" zoomScaleNormal="70" workbookViewId="0">
      <pane ySplit="2" topLeftCell="A3" activePane="bottomLeft" state="frozen"/>
      <selection activeCell="G7" sqref="G7"/>
      <selection pane="bottomLeft" activeCell="G7" sqref="G7"/>
    </sheetView>
  </sheetViews>
  <sheetFormatPr baseColWidth="10" defaultColWidth="0" defaultRowHeight="18" zeroHeight="1" x14ac:dyDescent="0.35"/>
  <cols>
    <col min="1" max="1" width="11.5703125" style="9" customWidth="1"/>
    <col min="2" max="2" width="17.28515625" style="9" customWidth="1"/>
    <col min="3" max="3" width="20" style="9" customWidth="1"/>
    <col min="4" max="4" width="14.140625" style="9" customWidth="1"/>
    <col min="5" max="12" width="13" style="9" bestFit="1" customWidth="1"/>
    <col min="13" max="13" width="15.7109375" style="9" bestFit="1" customWidth="1"/>
    <col min="14" max="14" width="13" style="9" bestFit="1" customWidth="1"/>
    <col min="15" max="15" width="15.28515625" style="9" bestFit="1" customWidth="1"/>
    <col min="16" max="16" width="14.42578125" style="9" bestFit="1" customWidth="1"/>
    <col min="17" max="17" width="15.7109375" style="9" bestFit="1" customWidth="1"/>
    <col min="18" max="18" width="10.5703125" style="9" bestFit="1" customWidth="1"/>
    <col min="19" max="20" width="10.7109375" style="9" bestFit="1" customWidth="1"/>
    <col min="21" max="22" width="11.140625" style="9" bestFit="1" customWidth="1"/>
    <col min="23" max="23" width="10.7109375" style="9" bestFit="1" customWidth="1"/>
    <col min="24" max="24" width="10.85546875" style="9" bestFit="1" customWidth="1"/>
    <col min="25" max="25" width="11.140625" style="9" bestFit="1" customWidth="1"/>
    <col min="26" max="26" width="10.5703125" style="9" bestFit="1" customWidth="1"/>
    <col min="27" max="27" width="10.85546875" style="9" bestFit="1" customWidth="1"/>
    <col min="28" max="28" width="11.140625" style="9" bestFit="1" customWidth="1"/>
    <col min="29" max="29" width="13.42578125" style="9" bestFit="1" customWidth="1"/>
    <col min="30" max="32" width="11.5703125" style="9" customWidth="1"/>
    <col min="33" max="40" width="0" style="9" hidden="1" customWidth="1"/>
    <col min="41" max="16384" width="11.5703125" style="9" hidden="1"/>
  </cols>
  <sheetData>
    <row r="1" spans="1:40" ht="21.75" x14ac:dyDescent="0.35">
      <c r="A1" s="17" t="s">
        <v>619</v>
      </c>
      <c r="B1" s="73"/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24"/>
      <c r="V1" s="184"/>
      <c r="W1" s="185"/>
      <c r="X1" s="185"/>
      <c r="Y1" s="185"/>
      <c r="Z1" s="185"/>
      <c r="AA1" s="185"/>
      <c r="AB1" s="186"/>
      <c r="AC1" s="186"/>
      <c r="AD1" s="186"/>
      <c r="AE1" s="186"/>
      <c r="AF1" s="186"/>
      <c r="AG1" s="186"/>
      <c r="AH1" s="53"/>
      <c r="AI1" s="53"/>
      <c r="AJ1" s="53"/>
      <c r="AK1" s="53"/>
    </row>
    <row r="2" spans="1:40" x14ac:dyDescent="0.35">
      <c r="C2" s="737" t="s">
        <v>601</v>
      </c>
    </row>
    <row r="3" spans="1:40" x14ac:dyDescent="0.35"/>
    <row r="4" spans="1:40" s="50" customFormat="1" ht="21.75" collapsed="1" x14ac:dyDescent="0.25">
      <c r="A4" s="17" t="s">
        <v>609</v>
      </c>
      <c r="B4" s="73"/>
      <c r="C4" s="73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24"/>
      <c r="V4" s="184"/>
      <c r="W4" s="185"/>
      <c r="X4" s="185"/>
      <c r="Y4" s="185"/>
      <c r="Z4" s="185"/>
      <c r="AA4" s="185"/>
      <c r="AB4" s="186"/>
      <c r="AC4" s="186"/>
      <c r="AD4" s="186"/>
      <c r="AE4" s="186"/>
      <c r="AF4" s="53"/>
      <c r="AG4" s="53"/>
      <c r="AH4" s="53"/>
      <c r="AI4" s="53"/>
      <c r="AJ4" s="53"/>
      <c r="AK4" s="53"/>
      <c r="AL4" s="53"/>
      <c r="AM4" s="53"/>
      <c r="AN4" s="53"/>
    </row>
    <row r="5" spans="1:40" ht="18.75" thickBot="1" x14ac:dyDescent="0.4">
      <c r="A5" s="36"/>
      <c r="B5" s="162"/>
      <c r="C5" s="162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40" s="8" customFormat="1" ht="72.75" thickBot="1" x14ac:dyDescent="0.4">
      <c r="A6" s="160" t="s">
        <v>392</v>
      </c>
      <c r="B6" s="709"/>
      <c r="C6" s="709"/>
      <c r="D6" s="712" t="s">
        <v>484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</row>
    <row r="7" spans="1:40" x14ac:dyDescent="0.35">
      <c r="A7" s="36"/>
      <c r="B7" s="1085" t="s">
        <v>12</v>
      </c>
      <c r="C7" s="587" t="s">
        <v>180</v>
      </c>
      <c r="D7" s="508">
        <f>'2.6 IR'!M18</f>
        <v>2196403632.0618415</v>
      </c>
      <c r="E7" s="36"/>
      <c r="F7" s="36"/>
      <c r="G7" s="36"/>
      <c r="H7" s="36"/>
      <c r="I7" s="36"/>
      <c r="J7" s="36"/>
      <c r="K7" s="36"/>
      <c r="L7" s="36"/>
      <c r="M7" s="167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</row>
    <row r="8" spans="1:40" x14ac:dyDescent="0.35">
      <c r="A8" s="36"/>
      <c r="B8" s="1086"/>
      <c r="C8" s="588" t="s">
        <v>179</v>
      </c>
      <c r="D8" s="509">
        <f>'2.6 IR'!N18</f>
        <v>1791955925.1934009</v>
      </c>
      <c r="E8" s="36"/>
      <c r="F8" s="36"/>
      <c r="G8" s="36"/>
      <c r="H8" s="36"/>
      <c r="I8" s="36"/>
      <c r="J8" s="36"/>
      <c r="K8" s="36"/>
      <c r="L8" s="36"/>
      <c r="M8" s="167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</row>
    <row r="9" spans="1:40" ht="18.75" thickBot="1" x14ac:dyDescent="0.4">
      <c r="A9" s="36"/>
      <c r="B9" s="1087"/>
      <c r="C9" s="589" t="s">
        <v>354</v>
      </c>
      <c r="D9" s="510">
        <f>SUM(D7:D8)</f>
        <v>3988359557.2552423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</row>
    <row r="10" spans="1:40" x14ac:dyDescent="0.35">
      <c r="A10" s="36"/>
      <c r="B10" s="162"/>
      <c r="C10" s="162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40" ht="18.75" thickBot="1" x14ac:dyDescent="0.4">
      <c r="A11" s="36"/>
      <c r="B11" s="162"/>
      <c r="C11" s="162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40" s="8" customFormat="1" ht="18.75" thickBot="1" x14ac:dyDescent="0.4">
      <c r="A12" s="160" t="s">
        <v>397</v>
      </c>
      <c r="B12" s="709"/>
      <c r="C12" s="709"/>
      <c r="D12" s="160"/>
      <c r="E12" s="720" t="s">
        <v>398</v>
      </c>
      <c r="F12" s="721" t="s">
        <v>399</v>
      </c>
      <c r="G12" s="721" t="s">
        <v>400</v>
      </c>
      <c r="H12" s="721" t="s">
        <v>401</v>
      </c>
      <c r="I12" s="721" t="s">
        <v>402</v>
      </c>
      <c r="J12" s="721" t="s">
        <v>403</v>
      </c>
      <c r="K12" s="721" t="s">
        <v>404</v>
      </c>
      <c r="L12" s="721" t="s">
        <v>405</v>
      </c>
      <c r="M12" s="721" t="s">
        <v>406</v>
      </c>
      <c r="N12" s="721" t="s">
        <v>407</v>
      </c>
      <c r="O12" s="721" t="s">
        <v>408</v>
      </c>
      <c r="P12" s="721" t="s">
        <v>409</v>
      </c>
      <c r="Q12" s="722" t="s">
        <v>117</v>
      </c>
      <c r="R12" s="160"/>
      <c r="S12" s="168"/>
      <c r="T12" s="169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</row>
    <row r="13" spans="1:40" x14ac:dyDescent="0.35">
      <c r="A13" s="36"/>
      <c r="B13" s="1085" t="str">
        <f>B7</f>
        <v>Peninsular</v>
      </c>
      <c r="C13" s="1083" t="s">
        <v>180</v>
      </c>
      <c r="D13" s="554" t="s">
        <v>334</v>
      </c>
      <c r="E13" s="512">
        <f>$Q$13</f>
        <v>778789.83333333337</v>
      </c>
      <c r="F13" s="513">
        <f t="shared" ref="F13:P13" si="0">$Q$13</f>
        <v>778789.83333333337</v>
      </c>
      <c r="G13" s="513">
        <f t="shared" si="0"/>
        <v>778789.83333333337</v>
      </c>
      <c r="H13" s="513">
        <f t="shared" si="0"/>
        <v>778789.83333333337</v>
      </c>
      <c r="I13" s="513">
        <f t="shared" si="0"/>
        <v>778789.83333333337</v>
      </c>
      <c r="J13" s="513">
        <f t="shared" si="0"/>
        <v>778789.83333333337</v>
      </c>
      <c r="K13" s="513">
        <f t="shared" si="0"/>
        <v>778789.83333333337</v>
      </c>
      <c r="L13" s="513">
        <f t="shared" si="0"/>
        <v>778789.83333333337</v>
      </c>
      <c r="M13" s="513">
        <f t="shared" si="0"/>
        <v>778789.83333333337</v>
      </c>
      <c r="N13" s="513">
        <f t="shared" si="0"/>
        <v>778789.83333333337</v>
      </c>
      <c r="O13" s="513">
        <f t="shared" si="0"/>
        <v>778789.83333333337</v>
      </c>
      <c r="P13" s="513">
        <f t="shared" si="0"/>
        <v>778789.83333333337</v>
      </c>
      <c r="Q13" s="514">
        <v>778789.83333333337</v>
      </c>
      <c r="R13" s="1082"/>
      <c r="S13" s="1082"/>
      <c r="T13" s="1082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40" x14ac:dyDescent="0.35">
      <c r="A14" s="36"/>
      <c r="B14" s="1086"/>
      <c r="C14" s="1084"/>
      <c r="D14" s="534" t="s">
        <v>336</v>
      </c>
      <c r="E14" s="515">
        <f>$Q$14</f>
        <v>583871.50000000012</v>
      </c>
      <c r="F14" s="170">
        <f t="shared" ref="F14:P14" si="1">$Q$14</f>
        <v>583871.50000000012</v>
      </c>
      <c r="G14" s="170">
        <f t="shared" si="1"/>
        <v>583871.50000000012</v>
      </c>
      <c r="H14" s="170">
        <f t="shared" si="1"/>
        <v>583871.50000000012</v>
      </c>
      <c r="I14" s="170">
        <f t="shared" si="1"/>
        <v>583871.50000000012</v>
      </c>
      <c r="J14" s="170">
        <f t="shared" si="1"/>
        <v>583871.50000000012</v>
      </c>
      <c r="K14" s="170">
        <f t="shared" si="1"/>
        <v>583871.50000000012</v>
      </c>
      <c r="L14" s="170">
        <f t="shared" si="1"/>
        <v>583871.50000000012</v>
      </c>
      <c r="M14" s="170">
        <f t="shared" si="1"/>
        <v>583871.50000000012</v>
      </c>
      <c r="N14" s="170">
        <f t="shared" si="1"/>
        <v>583871.50000000012</v>
      </c>
      <c r="O14" s="170">
        <f t="shared" si="1"/>
        <v>583871.50000000012</v>
      </c>
      <c r="P14" s="170">
        <f t="shared" si="1"/>
        <v>583871.50000000012</v>
      </c>
      <c r="Q14" s="516">
        <v>583871.50000000012</v>
      </c>
      <c r="R14" s="1082"/>
      <c r="S14" s="1082"/>
      <c r="T14" s="1082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40" x14ac:dyDescent="0.35">
      <c r="A15" s="36"/>
      <c r="B15" s="1086"/>
      <c r="C15" s="1084"/>
      <c r="D15" s="534" t="s">
        <v>339</v>
      </c>
      <c r="E15" s="515">
        <f>$Q$15</f>
        <v>135641</v>
      </c>
      <c r="F15" s="170">
        <f t="shared" ref="F15:P15" si="2">$Q$15</f>
        <v>135641</v>
      </c>
      <c r="G15" s="170">
        <f t="shared" si="2"/>
        <v>135641</v>
      </c>
      <c r="H15" s="170">
        <f t="shared" si="2"/>
        <v>135641</v>
      </c>
      <c r="I15" s="170">
        <f t="shared" si="2"/>
        <v>135641</v>
      </c>
      <c r="J15" s="170">
        <f t="shared" si="2"/>
        <v>135641</v>
      </c>
      <c r="K15" s="170">
        <f t="shared" si="2"/>
        <v>135641</v>
      </c>
      <c r="L15" s="170">
        <f t="shared" si="2"/>
        <v>135641</v>
      </c>
      <c r="M15" s="170">
        <f t="shared" si="2"/>
        <v>135641</v>
      </c>
      <c r="N15" s="170">
        <f t="shared" si="2"/>
        <v>135641</v>
      </c>
      <c r="O15" s="170">
        <f t="shared" si="2"/>
        <v>135641</v>
      </c>
      <c r="P15" s="170">
        <f t="shared" si="2"/>
        <v>135641</v>
      </c>
      <c r="Q15" s="516">
        <v>135641</v>
      </c>
      <c r="R15" s="1082"/>
      <c r="S15" s="1082"/>
      <c r="T15" s="108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40" x14ac:dyDescent="0.35">
      <c r="A16" s="36"/>
      <c r="B16" s="1086"/>
      <c r="C16" s="1084"/>
      <c r="D16" s="534" t="s">
        <v>341</v>
      </c>
      <c r="E16" s="515">
        <f>$Q$16</f>
        <v>9409</v>
      </c>
      <c r="F16" s="170">
        <f t="shared" ref="F16:O16" si="3">$Q$16</f>
        <v>9409</v>
      </c>
      <c r="G16" s="170">
        <f t="shared" si="3"/>
        <v>9409</v>
      </c>
      <c r="H16" s="170">
        <f t="shared" si="3"/>
        <v>9409</v>
      </c>
      <c r="I16" s="170">
        <f t="shared" si="3"/>
        <v>9409</v>
      </c>
      <c r="J16" s="170">
        <f t="shared" si="3"/>
        <v>9409</v>
      </c>
      <c r="K16" s="170">
        <f t="shared" si="3"/>
        <v>9409</v>
      </c>
      <c r="L16" s="170">
        <f t="shared" si="3"/>
        <v>9409</v>
      </c>
      <c r="M16" s="170">
        <f t="shared" si="3"/>
        <v>9409</v>
      </c>
      <c r="N16" s="170">
        <f t="shared" si="3"/>
        <v>9409</v>
      </c>
      <c r="O16" s="170">
        <f t="shared" si="3"/>
        <v>9409</v>
      </c>
      <c r="P16" s="170">
        <f>$Q$16</f>
        <v>9409</v>
      </c>
      <c r="Q16" s="516">
        <v>9409</v>
      </c>
      <c r="R16" s="1082"/>
      <c r="S16" s="1082"/>
      <c r="T16" s="108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1:37" ht="18.75" thickBot="1" x14ac:dyDescent="0.4">
      <c r="A17" s="36"/>
      <c r="B17" s="1087"/>
      <c r="C17" s="553" t="s">
        <v>179</v>
      </c>
      <c r="D17" s="555" t="s">
        <v>342</v>
      </c>
      <c r="E17" s="517">
        <f>$Q$17</f>
        <v>18114</v>
      </c>
      <c r="F17" s="518">
        <f t="shared" ref="F17:P17" si="4">$Q$17</f>
        <v>18114</v>
      </c>
      <c r="G17" s="518">
        <f t="shared" si="4"/>
        <v>18114</v>
      </c>
      <c r="H17" s="518">
        <f t="shared" si="4"/>
        <v>18114</v>
      </c>
      <c r="I17" s="518">
        <f t="shared" si="4"/>
        <v>18114</v>
      </c>
      <c r="J17" s="518">
        <f t="shared" si="4"/>
        <v>18114</v>
      </c>
      <c r="K17" s="518">
        <f t="shared" si="4"/>
        <v>18114</v>
      </c>
      <c r="L17" s="518">
        <f t="shared" si="4"/>
        <v>18114</v>
      </c>
      <c r="M17" s="518">
        <f t="shared" si="4"/>
        <v>18114</v>
      </c>
      <c r="N17" s="518">
        <f t="shared" si="4"/>
        <v>18114</v>
      </c>
      <c r="O17" s="518">
        <f t="shared" si="4"/>
        <v>18114</v>
      </c>
      <c r="P17" s="518">
        <f t="shared" si="4"/>
        <v>18114</v>
      </c>
      <c r="Q17" s="519">
        <v>18114</v>
      </c>
      <c r="R17" s="171"/>
      <c r="S17" s="172"/>
      <c r="T17" s="167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1:37" x14ac:dyDescent="0.35">
      <c r="A18" s="36"/>
      <c r="B18" s="162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148"/>
      <c r="AE18" s="148"/>
      <c r="AF18" s="148"/>
      <c r="AG18" s="36"/>
      <c r="AH18" s="36"/>
      <c r="AI18" s="36"/>
      <c r="AJ18" s="36"/>
      <c r="AK18" s="36"/>
    </row>
    <row r="19" spans="1:37" ht="18.75" thickBot="1" x14ac:dyDescent="0.4">
      <c r="A19" s="36"/>
      <c r="B19" s="162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48"/>
      <c r="AE19" s="148"/>
      <c r="AF19" s="148"/>
      <c r="AG19" s="36"/>
      <c r="AH19" s="36"/>
      <c r="AI19" s="36"/>
      <c r="AJ19" s="36"/>
      <c r="AK19" s="36"/>
    </row>
    <row r="20" spans="1:37" s="8" customFormat="1" ht="18.75" thickBot="1" x14ac:dyDescent="0.4">
      <c r="A20" s="160" t="s">
        <v>423</v>
      </c>
      <c r="B20" s="160"/>
      <c r="C20" s="709"/>
      <c r="D20" s="160"/>
      <c r="E20" s="723">
        <v>0</v>
      </c>
      <c r="F20" s="724">
        <v>1</v>
      </c>
      <c r="G20" s="724">
        <v>2</v>
      </c>
      <c r="H20" s="724">
        <v>3</v>
      </c>
      <c r="I20" s="724">
        <v>4</v>
      </c>
      <c r="J20" s="724">
        <v>5</v>
      </c>
      <c r="K20" s="724">
        <v>6</v>
      </c>
      <c r="L20" s="724">
        <v>7</v>
      </c>
      <c r="M20" s="724">
        <v>8</v>
      </c>
      <c r="N20" s="724">
        <v>9</v>
      </c>
      <c r="O20" s="724">
        <v>10</v>
      </c>
      <c r="P20" s="724">
        <v>11</v>
      </c>
      <c r="Q20" s="724">
        <v>12</v>
      </c>
      <c r="R20" s="724">
        <v>13</v>
      </c>
      <c r="S20" s="724">
        <v>14</v>
      </c>
      <c r="T20" s="724">
        <v>15</v>
      </c>
      <c r="U20" s="724">
        <v>16</v>
      </c>
      <c r="V20" s="724">
        <v>17</v>
      </c>
      <c r="W20" s="724">
        <v>18</v>
      </c>
      <c r="X20" s="724">
        <v>19</v>
      </c>
      <c r="Y20" s="724">
        <v>20</v>
      </c>
      <c r="Z20" s="724">
        <v>21</v>
      </c>
      <c r="AA20" s="724">
        <v>22</v>
      </c>
      <c r="AB20" s="725">
        <v>23</v>
      </c>
      <c r="AC20" s="160"/>
      <c r="AD20" s="976" t="s">
        <v>413</v>
      </c>
      <c r="AE20" s="976"/>
      <c r="AF20" s="976"/>
      <c r="AG20" s="160"/>
      <c r="AH20" s="160"/>
      <c r="AI20" s="160"/>
      <c r="AJ20" s="160"/>
      <c r="AK20" s="160"/>
    </row>
    <row r="21" spans="1:37" x14ac:dyDescent="0.35">
      <c r="A21" s="36"/>
      <c r="B21" s="1085" t="str">
        <f>B7</f>
        <v>Peninsular</v>
      </c>
      <c r="C21" s="1083" t="s">
        <v>180</v>
      </c>
      <c r="D21" s="554" t="s">
        <v>334</v>
      </c>
      <c r="E21" s="520">
        <v>3.6593185170528127E-2</v>
      </c>
      <c r="F21" s="521">
        <v>3.343970453142138E-2</v>
      </c>
      <c r="G21" s="521">
        <v>3.1530913116893461E-2</v>
      </c>
      <c r="H21" s="521">
        <v>3.095247745414147E-2</v>
      </c>
      <c r="I21" s="521">
        <v>3.2619873667010767E-2</v>
      </c>
      <c r="J21" s="521">
        <v>3.7254733788067748E-2</v>
      </c>
      <c r="K21" s="521">
        <v>4.082017565716696E-2</v>
      </c>
      <c r="L21" s="521">
        <v>3.7380828223522178E-2</v>
      </c>
      <c r="M21" s="521">
        <v>3.2789150309187297E-2</v>
      </c>
      <c r="N21" s="521">
        <v>3.2059739291458104E-2</v>
      </c>
      <c r="O21" s="521">
        <v>3.0980345576283159E-2</v>
      </c>
      <c r="P21" s="521">
        <v>3.0146469621198047E-2</v>
      </c>
      <c r="Q21" s="521">
        <v>3.8396744798886107E-2</v>
      </c>
      <c r="R21" s="521">
        <v>3.2510907785908254E-2</v>
      </c>
      <c r="S21" s="521">
        <v>3.5108560030052853E-2</v>
      </c>
      <c r="T21" s="521">
        <v>3.6611904150060236E-2</v>
      </c>
      <c r="U21" s="521">
        <v>3.7347953300404781E-2</v>
      </c>
      <c r="V21" s="521">
        <v>3.9435098033759199E-2</v>
      </c>
      <c r="W21" s="521">
        <v>5.5303308251332686E-2</v>
      </c>
      <c r="X21" s="521">
        <v>7.512890898588552E-2</v>
      </c>
      <c r="Y21" s="521">
        <v>7.6455925596804336E-2</v>
      </c>
      <c r="Z21" s="521">
        <v>6.8509183908562379E-2</v>
      </c>
      <c r="AA21" s="521">
        <v>5.5162475469708615E-2</v>
      </c>
      <c r="AB21" s="522">
        <v>4.3461433281756404E-2</v>
      </c>
      <c r="AC21" s="36"/>
      <c r="AD21" s="983" t="s">
        <v>415</v>
      </c>
      <c r="AE21" s="148" t="s">
        <v>414</v>
      </c>
      <c r="AF21" s="977"/>
      <c r="AG21" s="174"/>
      <c r="AH21" s="36"/>
      <c r="AI21" s="36"/>
      <c r="AJ21" s="36"/>
      <c r="AK21" s="36"/>
    </row>
    <row r="22" spans="1:37" x14ac:dyDescent="0.35">
      <c r="A22" s="36"/>
      <c r="B22" s="1086"/>
      <c r="C22" s="1084"/>
      <c r="D22" s="534" t="s">
        <v>336</v>
      </c>
      <c r="E22" s="523">
        <v>4.3518958244881667E-2</v>
      </c>
      <c r="F22" s="173">
        <v>3.7797142512986513E-2</v>
      </c>
      <c r="G22" s="173">
        <v>3.5164125856575142E-2</v>
      </c>
      <c r="H22" s="173">
        <v>3.3777995695967539E-2</v>
      </c>
      <c r="I22" s="173">
        <v>3.3262089706165697E-2</v>
      </c>
      <c r="J22" s="173">
        <v>3.3443627624261466E-2</v>
      </c>
      <c r="K22" s="173">
        <v>3.0811048024796336E-2</v>
      </c>
      <c r="L22" s="173">
        <v>2.9628962864162691E-2</v>
      </c>
      <c r="M22" s="173">
        <v>3.0645011759859151E-2</v>
      </c>
      <c r="N22" s="173">
        <v>3.1270087013661782E-2</v>
      </c>
      <c r="O22" s="173">
        <v>3.345545087994313E-2</v>
      </c>
      <c r="P22" s="173">
        <v>3.6345117652641701E-2</v>
      </c>
      <c r="Q22" s="173">
        <v>4.6282852061178784E-2</v>
      </c>
      <c r="R22" s="173">
        <v>3.8229658577505612E-2</v>
      </c>
      <c r="S22" s="173">
        <v>4.0178008157331337E-2</v>
      </c>
      <c r="T22" s="173">
        <v>4.1689067077394198E-2</v>
      </c>
      <c r="U22" s="173">
        <v>4.3114964308841985E-2</v>
      </c>
      <c r="V22" s="173">
        <v>4.4089364617048168E-2</v>
      </c>
      <c r="W22" s="173">
        <v>5.0918107903560224E-2</v>
      </c>
      <c r="X22" s="173">
        <v>5.9048675979695778E-2</v>
      </c>
      <c r="Y22" s="173">
        <v>6.3291648105276391E-2</v>
      </c>
      <c r="Z22" s="173">
        <v>6.0361819828993447E-2</v>
      </c>
      <c r="AA22" s="173">
        <v>5.4211404137188446E-2</v>
      </c>
      <c r="AB22" s="524">
        <v>4.9464811410082944E-2</v>
      </c>
      <c r="AC22" s="36"/>
      <c r="AD22" s="976"/>
      <c r="AE22" s="148" t="s">
        <v>415</v>
      </c>
      <c r="AF22" s="148"/>
      <c r="AG22" s="36"/>
      <c r="AH22" s="36"/>
      <c r="AI22" s="36"/>
      <c r="AJ22" s="36"/>
      <c r="AK22" s="36"/>
    </row>
    <row r="23" spans="1:37" x14ac:dyDescent="0.35">
      <c r="A23" s="36"/>
      <c r="B23" s="1086"/>
      <c r="C23" s="1084"/>
      <c r="D23" s="534" t="s">
        <v>339</v>
      </c>
      <c r="E23" s="523">
        <v>2.2361898990678628E-2</v>
      </c>
      <c r="F23" s="173">
        <v>2.1512367405781972E-2</v>
      </c>
      <c r="G23" s="173">
        <v>2.0612005356572753E-2</v>
      </c>
      <c r="H23" s="173">
        <v>1.9995268185767377E-2</v>
      </c>
      <c r="I23" s="173">
        <v>2.0254258571430137E-2</v>
      </c>
      <c r="J23" s="173">
        <v>2.0712279484375658E-2</v>
      </c>
      <c r="K23" s="173">
        <v>2.3716134092845211E-2</v>
      </c>
      <c r="L23" s="173">
        <v>3.2232445473864647E-2</v>
      </c>
      <c r="M23" s="173">
        <v>5.1011799401290095E-2</v>
      </c>
      <c r="N23" s="173">
        <v>6.9069035833919892E-2</v>
      </c>
      <c r="O23" s="173">
        <v>7.3525750245317226E-2</v>
      </c>
      <c r="P23" s="173">
        <v>7.2548533425963305E-2</v>
      </c>
      <c r="Q23" s="173">
        <v>7.0013621334093959E-2</v>
      </c>
      <c r="R23" s="173">
        <v>5.7839955938371497E-2</v>
      </c>
      <c r="S23" s="173">
        <v>5.001237089409806E-2</v>
      </c>
      <c r="T23" s="173">
        <v>4.8604163344370052E-2</v>
      </c>
      <c r="U23" s="173">
        <v>5.0173985483570667E-2</v>
      </c>
      <c r="V23" s="173">
        <v>5.044313463055318E-2</v>
      </c>
      <c r="W23" s="173">
        <v>5.2995959656673468E-2</v>
      </c>
      <c r="X23" s="173">
        <v>4.7786471091042587E-2</v>
      </c>
      <c r="Y23" s="173">
        <v>3.9406510270667071E-2</v>
      </c>
      <c r="Z23" s="173">
        <v>3.1838736059714177E-2</v>
      </c>
      <c r="AA23" s="173">
        <v>2.7942360920817231E-2</v>
      </c>
      <c r="AB23" s="524">
        <v>2.5390953908220916E-2</v>
      </c>
      <c r="AC23" s="36"/>
      <c r="AD23" s="148"/>
      <c r="AE23" s="148"/>
      <c r="AF23" s="148"/>
      <c r="AG23" s="36"/>
      <c r="AH23" s="36"/>
      <c r="AI23" s="36"/>
      <c r="AJ23" s="36"/>
      <c r="AK23" s="36"/>
    </row>
    <row r="24" spans="1:37" x14ac:dyDescent="0.35">
      <c r="A24" s="36"/>
      <c r="B24" s="1086"/>
      <c r="C24" s="1084"/>
      <c r="D24" s="534" t="s">
        <v>341</v>
      </c>
      <c r="E24" s="523">
        <v>3.0253644847352143E-2</v>
      </c>
      <c r="F24" s="173">
        <v>2.9133231749340047E-2</v>
      </c>
      <c r="G24" s="173">
        <v>2.7878021864218862E-2</v>
      </c>
      <c r="H24" s="173">
        <v>2.7649339478277735E-2</v>
      </c>
      <c r="I24" s="173">
        <v>2.7862172291625568E-2</v>
      </c>
      <c r="J24" s="173">
        <v>2.7823676511108526E-2</v>
      </c>
      <c r="K24" s="173">
        <v>2.7870737829846195E-2</v>
      </c>
      <c r="L24" s="173">
        <v>3.1438360710441135E-2</v>
      </c>
      <c r="M24" s="173">
        <v>4.1685821326669398E-2</v>
      </c>
      <c r="N24" s="173">
        <v>5.0772766915482902E-2</v>
      </c>
      <c r="O24" s="173">
        <v>5.5384028799969523E-2</v>
      </c>
      <c r="P24" s="173">
        <v>5.7523709993598446E-2</v>
      </c>
      <c r="Q24" s="173">
        <v>5.7266762605516004E-2</v>
      </c>
      <c r="R24" s="173">
        <v>5.5609112134867793E-2</v>
      </c>
      <c r="S24" s="173">
        <v>5.4941002319027474E-2</v>
      </c>
      <c r="T24" s="173">
        <v>5.4232047180040911E-2</v>
      </c>
      <c r="U24" s="173">
        <v>5.3980431578379388E-2</v>
      </c>
      <c r="V24" s="173">
        <v>5.3519594552477262E-2</v>
      </c>
      <c r="W24" s="173">
        <v>5.0591245101015002E-2</v>
      </c>
      <c r="X24" s="173">
        <v>4.462380149557954E-2</v>
      </c>
      <c r="Y24" s="173">
        <v>3.869260175960889E-2</v>
      </c>
      <c r="Z24" s="173">
        <v>3.5590874696295627E-2</v>
      </c>
      <c r="AA24" s="173">
        <v>3.344529550274538E-2</v>
      </c>
      <c r="AB24" s="524">
        <v>3.2231718756516474E-2</v>
      </c>
      <c r="AC24" s="36"/>
      <c r="AD24" s="148"/>
      <c r="AE24" s="148"/>
      <c r="AF24" s="148"/>
      <c r="AG24" s="36"/>
      <c r="AH24" s="36"/>
      <c r="AI24" s="36"/>
      <c r="AJ24" s="36"/>
      <c r="AK24" s="36"/>
    </row>
    <row r="25" spans="1:37" ht="18.75" thickBot="1" x14ac:dyDescent="0.4">
      <c r="A25" s="36"/>
      <c r="B25" s="1087"/>
      <c r="C25" s="553" t="s">
        <v>179</v>
      </c>
      <c r="D25" s="555" t="s">
        <v>342</v>
      </c>
      <c r="E25" s="525">
        <v>2.9480353085459817E-2</v>
      </c>
      <c r="F25" s="526">
        <v>2.8387661308364707E-2</v>
      </c>
      <c r="G25" s="526">
        <v>2.8150243702890539E-2</v>
      </c>
      <c r="H25" s="526">
        <v>2.7516257171397728E-2</v>
      </c>
      <c r="I25" s="526">
        <v>2.7248907875820381E-2</v>
      </c>
      <c r="J25" s="526">
        <v>2.7166794632935878E-2</v>
      </c>
      <c r="K25" s="526">
        <v>2.4954239402532028E-2</v>
      </c>
      <c r="L25" s="526">
        <v>2.6757339051201971E-2</v>
      </c>
      <c r="M25" s="526">
        <v>3.9240825517691744E-2</v>
      </c>
      <c r="N25" s="526">
        <v>5.6417194478080468E-2</v>
      </c>
      <c r="O25" s="526">
        <v>6.1866275651722626E-2</v>
      </c>
      <c r="P25" s="526">
        <v>6.3019486029637736E-2</v>
      </c>
      <c r="Q25" s="526">
        <v>6.0615574716948693E-2</v>
      </c>
      <c r="R25" s="526">
        <v>5.7382940898244396E-2</v>
      </c>
      <c r="S25" s="526">
        <v>5.6154233779663103E-2</v>
      </c>
      <c r="T25" s="526">
        <v>5.3351555037886328E-2</v>
      </c>
      <c r="U25" s="526">
        <v>5.1336767045240261E-2</v>
      </c>
      <c r="V25" s="526">
        <v>4.8181703091097865E-2</v>
      </c>
      <c r="W25" s="526">
        <v>4.4852993824256476E-2</v>
      </c>
      <c r="X25" s="526">
        <v>4.2208995958227899E-2</v>
      </c>
      <c r="Y25" s="526">
        <v>4.0978682512575387E-2</v>
      </c>
      <c r="Z25" s="526">
        <v>3.7831769691472686E-2</v>
      </c>
      <c r="AA25" s="526">
        <v>3.406753540592726E-2</v>
      </c>
      <c r="AB25" s="527">
        <v>3.2831670130724036E-2</v>
      </c>
      <c r="AC25" s="36"/>
      <c r="AD25" s="36"/>
      <c r="AE25" s="36"/>
      <c r="AF25" s="36"/>
      <c r="AG25" s="36"/>
      <c r="AH25" s="36"/>
      <c r="AI25" s="36"/>
      <c r="AJ25" s="36"/>
      <c r="AK25" s="36"/>
    </row>
    <row r="26" spans="1:37" s="56" customFormat="1" x14ac:dyDescent="0.35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1:37" ht="18.75" thickBot="1" x14ac:dyDescent="0.4">
      <c r="A27" s="36"/>
      <c r="B27" s="162"/>
      <c r="C27" s="162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1:37" s="8" customFormat="1" ht="18.75" thickBot="1" x14ac:dyDescent="0.4">
      <c r="A28" s="160" t="s">
        <v>424</v>
      </c>
      <c r="B28" s="709"/>
      <c r="C28" s="709"/>
      <c r="D28" s="160"/>
      <c r="E28" s="726">
        <v>0</v>
      </c>
      <c r="F28" s="721">
        <v>1</v>
      </c>
      <c r="G28" s="721">
        <v>2</v>
      </c>
      <c r="H28" s="721">
        <v>3</v>
      </c>
      <c r="I28" s="721">
        <v>4</v>
      </c>
      <c r="J28" s="721">
        <v>5</v>
      </c>
      <c r="K28" s="721">
        <v>6</v>
      </c>
      <c r="L28" s="721">
        <v>7</v>
      </c>
      <c r="M28" s="721">
        <v>8</v>
      </c>
      <c r="N28" s="721">
        <v>9</v>
      </c>
      <c r="O28" s="721">
        <v>10</v>
      </c>
      <c r="P28" s="721">
        <v>11</v>
      </c>
      <c r="Q28" s="721">
        <v>12</v>
      </c>
      <c r="R28" s="721">
        <v>13</v>
      </c>
      <c r="S28" s="721">
        <v>14</v>
      </c>
      <c r="T28" s="721">
        <v>15</v>
      </c>
      <c r="U28" s="721">
        <v>16</v>
      </c>
      <c r="V28" s="721">
        <v>17</v>
      </c>
      <c r="W28" s="721">
        <v>18</v>
      </c>
      <c r="X28" s="721">
        <v>19</v>
      </c>
      <c r="Y28" s="721">
        <v>20</v>
      </c>
      <c r="Z28" s="721">
        <v>21</v>
      </c>
      <c r="AA28" s="721">
        <v>22</v>
      </c>
      <c r="AB28" s="721">
        <v>23</v>
      </c>
      <c r="AC28" s="722" t="s">
        <v>410</v>
      </c>
      <c r="AD28" s="160"/>
      <c r="AE28" s="160"/>
      <c r="AF28" s="160"/>
      <c r="AG28" s="160"/>
      <c r="AH28" s="160"/>
      <c r="AI28" s="160"/>
      <c r="AJ28" s="160"/>
      <c r="AK28" s="160"/>
    </row>
    <row r="29" spans="1:37" x14ac:dyDescent="0.35">
      <c r="B29" s="1085" t="str">
        <f>B21</f>
        <v>Peninsular</v>
      </c>
      <c r="C29" s="1083" t="s">
        <v>180</v>
      </c>
      <c r="D29" s="554" t="s">
        <v>334</v>
      </c>
      <c r="E29" s="251">
        <f t="shared" ref="E29" si="5">E21*IF($AD$21="kW/cliente",$Q$13,$Q$37/365)</f>
        <v>76304.722386372625</v>
      </c>
      <c r="F29" s="561">
        <f t="shared" ref="F29:AB29" si="6">F21*IF($AD$21="kW/cliente",$Q$13,$Q$37/365)</f>
        <v>69729.031759921243</v>
      </c>
      <c r="G29" s="561">
        <f t="shared" si="6"/>
        <v>65748.787944022173</v>
      </c>
      <c r="H29" s="561">
        <f t="shared" si="6"/>
        <v>64542.624215475902</v>
      </c>
      <c r="I29" s="561">
        <f t="shared" si="6"/>
        <v>68019.506715268537</v>
      </c>
      <c r="J29" s="561">
        <f t="shared" si="6"/>
        <v>77684.194639777474</v>
      </c>
      <c r="K29" s="561">
        <f t="shared" si="6"/>
        <v>85118.913720353157</v>
      </c>
      <c r="L29" s="561">
        <f t="shared" si="6"/>
        <v>77947.128867748586</v>
      </c>
      <c r="M29" s="561">
        <f t="shared" si="6"/>
        <v>68372.485203683391</v>
      </c>
      <c r="N29" s="561">
        <f t="shared" si="6"/>
        <v>66851.505137203305</v>
      </c>
      <c r="O29" s="561">
        <f t="shared" si="6"/>
        <v>64600.735290353412</v>
      </c>
      <c r="P29" s="561">
        <f t="shared" si="6"/>
        <v>62861.923187473476</v>
      </c>
      <c r="Q29" s="561">
        <f t="shared" si="6"/>
        <v>80065.535119885724</v>
      </c>
      <c r="R29" s="561">
        <f t="shared" si="6"/>
        <v>67792.289235610326</v>
      </c>
      <c r="S29" s="561">
        <f t="shared" si="6"/>
        <v>73208.957186817555</v>
      </c>
      <c r="T29" s="561">
        <f t="shared" si="6"/>
        <v>76343.755515899262</v>
      </c>
      <c r="U29" s="561">
        <f t="shared" si="6"/>
        <v>77878.577527649148</v>
      </c>
      <c r="V29" s="561">
        <f t="shared" si="6"/>
        <v>82230.726670081669</v>
      </c>
      <c r="W29" s="561">
        <f t="shared" si="6"/>
        <v>115319.38429247774</v>
      </c>
      <c r="X29" s="561">
        <f t="shared" si="6"/>
        <v>156660.05887828849</v>
      </c>
      <c r="Y29" s="561">
        <f t="shared" si="6"/>
        <v>159427.17613321982</v>
      </c>
      <c r="Z29" s="561">
        <f t="shared" si="6"/>
        <v>142856.49731497129</v>
      </c>
      <c r="AA29" s="561">
        <f t="shared" si="6"/>
        <v>115025.71741831397</v>
      </c>
      <c r="AB29" s="561">
        <f t="shared" si="6"/>
        <v>90626.508340935863</v>
      </c>
      <c r="AC29" s="610">
        <f>MAX(E29:AB29)</f>
        <v>159427.17613321982</v>
      </c>
      <c r="AD29" s="178"/>
    </row>
    <row r="30" spans="1:37" x14ac:dyDescent="0.35">
      <c r="B30" s="1086"/>
      <c r="C30" s="1084"/>
      <c r="D30" s="534" t="s">
        <v>336</v>
      </c>
      <c r="E30" s="253">
        <f>E22*IF($AD$21="kW/cliente",$Q$14,$Q$38/365)</f>
        <v>289334.71008328506</v>
      </c>
      <c r="F30" s="119">
        <f t="shared" ref="F30:AB30" si="7">F22*IF($AD$21="kW/cliente",$Q$14,$Q$38/365)</f>
        <v>251293.36068741404</v>
      </c>
      <c r="G30" s="119">
        <f t="shared" si="7"/>
        <v>233787.8150206162</v>
      </c>
      <c r="H30" s="119">
        <f t="shared" si="7"/>
        <v>224572.16316837393</v>
      </c>
      <c r="I30" s="119">
        <f t="shared" si="7"/>
        <v>221142.17504343754</v>
      </c>
      <c r="J30" s="119">
        <f t="shared" si="7"/>
        <v>222349.12537082826</v>
      </c>
      <c r="K30" s="119">
        <f t="shared" si="7"/>
        <v>204846.4854662529</v>
      </c>
      <c r="L30" s="119">
        <f t="shared" si="7"/>
        <v>196987.42171474607</v>
      </c>
      <c r="M30" s="119">
        <f t="shared" si="7"/>
        <v>203742.59749382973</v>
      </c>
      <c r="N30" s="119">
        <f t="shared" si="7"/>
        <v>207898.39475169469</v>
      </c>
      <c r="O30" s="119">
        <f t="shared" si="7"/>
        <v>222427.73199177827</v>
      </c>
      <c r="P30" s="119">
        <f t="shared" si="7"/>
        <v>241639.60956502822</v>
      </c>
      <c r="Q30" s="119">
        <f t="shared" si="7"/>
        <v>307710.38928818336</v>
      </c>
      <c r="R30" s="119">
        <f t="shared" si="7"/>
        <v>254168.93297087317</v>
      </c>
      <c r="S30" s="119">
        <f t="shared" si="7"/>
        <v>267122.48663012392</v>
      </c>
      <c r="T30" s="119">
        <f t="shared" si="7"/>
        <v>277168.72422834515</v>
      </c>
      <c r="U30" s="119">
        <f t="shared" si="7"/>
        <v>286648.76646069856</v>
      </c>
      <c r="V30" s="119">
        <f t="shared" si="7"/>
        <v>293127.0426430807</v>
      </c>
      <c r="W30" s="119">
        <f t="shared" si="7"/>
        <v>338527.77231860138</v>
      </c>
      <c r="X30" s="119">
        <f t="shared" si="7"/>
        <v>392583.65168694011</v>
      </c>
      <c r="Y30" s="119">
        <f t="shared" si="7"/>
        <v>420792.94619574677</v>
      </c>
      <c r="Z30" s="119">
        <f t="shared" si="7"/>
        <v>401314.05586610897</v>
      </c>
      <c r="AA30" s="119">
        <f t="shared" si="7"/>
        <v>360423.17031074571</v>
      </c>
      <c r="AB30" s="119">
        <f t="shared" si="7"/>
        <v>328865.56677500345</v>
      </c>
      <c r="AC30" s="516">
        <f>MAX(E30:AB30)</f>
        <v>420792.94619574677</v>
      </c>
    </row>
    <row r="31" spans="1:37" x14ac:dyDescent="0.35">
      <c r="A31" s="36"/>
      <c r="B31" s="1086"/>
      <c r="C31" s="1084"/>
      <c r="D31" s="534" t="s">
        <v>339</v>
      </c>
      <c r="E31" s="253">
        <f>E23*IF($AD$21="kW/cliente",$Q$15,$Q$39/365)</f>
        <v>63962.961857986738</v>
      </c>
      <c r="F31" s="119">
        <f t="shared" ref="F31:AB31" si="8">F23*IF($AD$21="kW/cliente",$Q$15,$Q$39/365)</f>
        <v>61533.000235114261</v>
      </c>
      <c r="G31" s="119">
        <f t="shared" si="8"/>
        <v>58957.645457062812</v>
      </c>
      <c r="H31" s="119">
        <f t="shared" si="8"/>
        <v>57193.558420041911</v>
      </c>
      <c r="I31" s="119">
        <f t="shared" si="8"/>
        <v>57934.362775103065</v>
      </c>
      <c r="J31" s="119">
        <f t="shared" si="8"/>
        <v>59244.465025234269</v>
      </c>
      <c r="K31" s="119">
        <f t="shared" si="8"/>
        <v>67836.554535546689</v>
      </c>
      <c r="L31" s="119">
        <f t="shared" si="8"/>
        <v>92196.225432099352</v>
      </c>
      <c r="M31" s="119">
        <f t="shared" si="8"/>
        <v>145911.83784400814</v>
      </c>
      <c r="N31" s="119">
        <f t="shared" si="8"/>
        <v>197561.938118694</v>
      </c>
      <c r="O31" s="119">
        <f t="shared" si="8"/>
        <v>210309.72192842208</v>
      </c>
      <c r="P31" s="119">
        <f t="shared" si="8"/>
        <v>207514.5352508786</v>
      </c>
      <c r="Q31" s="119">
        <f t="shared" si="8"/>
        <v>200263.78765054396</v>
      </c>
      <c r="R31" s="119">
        <f t="shared" si="8"/>
        <v>165442.7871754471</v>
      </c>
      <c r="S31" s="119">
        <f t="shared" si="8"/>
        <v>143053.11786177603</v>
      </c>
      <c r="T31" s="119">
        <f t="shared" si="8"/>
        <v>139025.14484262737</v>
      </c>
      <c r="U31" s="119">
        <f t="shared" si="8"/>
        <v>143515.3929049841</v>
      </c>
      <c r="V31" s="119">
        <f t="shared" si="8"/>
        <v>144285.25492026861</v>
      </c>
      <c r="W31" s="119">
        <f t="shared" si="8"/>
        <v>151587.2398654609</v>
      </c>
      <c r="X31" s="119">
        <f t="shared" si="8"/>
        <v>136686.25500000006</v>
      </c>
      <c r="Y31" s="119">
        <f t="shared" si="8"/>
        <v>112716.59506420782</v>
      </c>
      <c r="Z31" s="119">
        <f t="shared" si="8"/>
        <v>91070.076876874504</v>
      </c>
      <c r="AA31" s="119">
        <f t="shared" si="8"/>
        <v>79925.062113255364</v>
      </c>
      <c r="AB31" s="119">
        <f t="shared" si="8"/>
        <v>72627.133189646294</v>
      </c>
      <c r="AC31" s="516">
        <f>MAX(E31:AB31)</f>
        <v>210309.72192842208</v>
      </c>
      <c r="AD31" s="36"/>
      <c r="AE31" s="36"/>
      <c r="AF31" s="36"/>
      <c r="AG31" s="36"/>
      <c r="AH31" s="36"/>
      <c r="AI31" s="36"/>
      <c r="AJ31" s="36"/>
      <c r="AK31" s="36"/>
    </row>
    <row r="32" spans="1:37" x14ac:dyDescent="0.35">
      <c r="A32" s="36"/>
      <c r="B32" s="1086"/>
      <c r="C32" s="1084"/>
      <c r="D32" s="534" t="s">
        <v>341</v>
      </c>
      <c r="E32" s="253">
        <f>E24*IF($AD$21="kW/cliente",$Q$16,$Q$40/365)</f>
        <v>11778.527282868947</v>
      </c>
      <c r="F32" s="119">
        <f t="shared" ref="F32:AB32" si="9">F24*IF($AD$21="kW/cliente",$Q$16,$Q$40/365)</f>
        <v>11342.321453468719</v>
      </c>
      <c r="G32" s="119">
        <f t="shared" si="9"/>
        <v>10853.63574461534</v>
      </c>
      <c r="H32" s="119">
        <f t="shared" si="9"/>
        <v>10764.603770599988</v>
      </c>
      <c r="I32" s="119">
        <f t="shared" si="9"/>
        <v>10847.465095619033</v>
      </c>
      <c r="J32" s="119">
        <f t="shared" si="9"/>
        <v>10832.477691510103</v>
      </c>
      <c r="K32" s="119">
        <f t="shared" si="9"/>
        <v>10850.799881431887</v>
      </c>
      <c r="L32" s="119">
        <f t="shared" si="9"/>
        <v>12239.767843675711</v>
      </c>
      <c r="M32" s="119">
        <f t="shared" si="9"/>
        <v>16229.369594386204</v>
      </c>
      <c r="N32" s="119">
        <f t="shared" si="9"/>
        <v>19767.15279623909</v>
      </c>
      <c r="O32" s="119">
        <f t="shared" si="9"/>
        <v>21562.436445165542</v>
      </c>
      <c r="P32" s="119">
        <f t="shared" si="9"/>
        <v>22395.469735632214</v>
      </c>
      <c r="Q32" s="119">
        <f t="shared" si="9"/>
        <v>22295.433464430469</v>
      </c>
      <c r="R32" s="119">
        <f t="shared" si="9"/>
        <v>21650.067215421324</v>
      </c>
      <c r="S32" s="119">
        <f t="shared" si="9"/>
        <v>21389.954765052673</v>
      </c>
      <c r="T32" s="119">
        <f t="shared" si="9"/>
        <v>21113.940172793908</v>
      </c>
      <c r="U32" s="119">
        <f t="shared" si="9"/>
        <v>21015.979704099336</v>
      </c>
      <c r="V32" s="119">
        <f t="shared" si="9"/>
        <v>20836.563917673211</v>
      </c>
      <c r="W32" s="119">
        <f t="shared" si="9"/>
        <v>19696.481653805382</v>
      </c>
      <c r="X32" s="119">
        <f t="shared" si="9"/>
        <v>17373.201345920257</v>
      </c>
      <c r="Y32" s="119">
        <f t="shared" si="9"/>
        <v>15064.03171486373</v>
      </c>
      <c r="Z32" s="119">
        <f t="shared" si="9"/>
        <v>13856.449057515065</v>
      </c>
      <c r="AA32" s="119">
        <f t="shared" si="9"/>
        <v>13021.119522964806</v>
      </c>
      <c r="AB32" s="119">
        <f t="shared" si="9"/>
        <v>12548.64267307002</v>
      </c>
      <c r="AC32" s="516">
        <f>MAX(E32:AB32)</f>
        <v>22395.469735632214</v>
      </c>
      <c r="AD32" s="36"/>
      <c r="AE32" s="36"/>
      <c r="AF32" s="36"/>
      <c r="AG32" s="36"/>
      <c r="AH32" s="36"/>
      <c r="AI32" s="36"/>
      <c r="AJ32" s="36"/>
      <c r="AK32" s="36"/>
    </row>
    <row r="33" spans="1:37" ht="18.75" thickBot="1" x14ac:dyDescent="0.4">
      <c r="A33" s="36"/>
      <c r="B33" s="1087"/>
      <c r="C33" s="553" t="s">
        <v>179</v>
      </c>
      <c r="D33" s="555" t="s">
        <v>342</v>
      </c>
      <c r="E33" s="255">
        <f>E25*IF($AD$21="kW/cliente",$Q$17,$Q$41/365)</f>
        <v>418270.66165522253</v>
      </c>
      <c r="F33" s="615">
        <f t="shared" ref="F33:AB33" si="10">F25*IF($AD$21="kW/cliente",$Q$17,$Q$41/365)</f>
        <v>402767.42425281118</v>
      </c>
      <c r="G33" s="615">
        <f t="shared" si="10"/>
        <v>399398.91578744759</v>
      </c>
      <c r="H33" s="615">
        <f t="shared" si="10"/>
        <v>390403.84150053927</v>
      </c>
      <c r="I33" s="615">
        <f t="shared" si="10"/>
        <v>386610.65875167499</v>
      </c>
      <c r="J33" s="615">
        <f t="shared" si="10"/>
        <v>385445.62655777985</v>
      </c>
      <c r="K33" s="615">
        <f t="shared" si="10"/>
        <v>354053.63686596754</v>
      </c>
      <c r="L33" s="615">
        <f t="shared" si="10"/>
        <v>379636.2233734355</v>
      </c>
      <c r="M33" s="615">
        <f t="shared" si="10"/>
        <v>556753.37420830829</v>
      </c>
      <c r="N33" s="615">
        <f t="shared" si="10"/>
        <v>800453.68502444518</v>
      </c>
      <c r="O33" s="615">
        <f t="shared" si="10"/>
        <v>877765.87939692219</v>
      </c>
      <c r="P33" s="615">
        <f t="shared" si="10"/>
        <v>894127.76171223703</v>
      </c>
      <c r="Q33" s="615">
        <f t="shared" si="10"/>
        <v>860020.78977726237</v>
      </c>
      <c r="R33" s="615">
        <f t="shared" si="10"/>
        <v>814155.80700996378</v>
      </c>
      <c r="S33" s="615">
        <f t="shared" si="10"/>
        <v>796722.76820002636</v>
      </c>
      <c r="T33" s="615">
        <f t="shared" si="10"/>
        <v>756958.03782750631</v>
      </c>
      <c r="U33" s="615">
        <f t="shared" si="10"/>
        <v>728371.99259473349</v>
      </c>
      <c r="V33" s="615">
        <f t="shared" si="10"/>
        <v>683607.58004383475</v>
      </c>
      <c r="W33" s="615">
        <f t="shared" si="10"/>
        <v>636379.46769852086</v>
      </c>
      <c r="X33" s="615">
        <f t="shared" si="10"/>
        <v>598866.11995696276</v>
      </c>
      <c r="Y33" s="615">
        <f t="shared" si="10"/>
        <v>581410.2903926213</v>
      </c>
      <c r="Z33" s="615">
        <f t="shared" si="10"/>
        <v>536761.52706070826</v>
      </c>
      <c r="AA33" s="615">
        <f t="shared" si="10"/>
        <v>483354.13534202112</v>
      </c>
      <c r="AB33" s="615">
        <f t="shared" si="10"/>
        <v>465819.53577744117</v>
      </c>
      <c r="AC33" s="599">
        <f>MAX(E33:AB33)</f>
        <v>894127.76171223703</v>
      </c>
      <c r="AD33" s="36"/>
      <c r="AE33" s="36"/>
      <c r="AF33" s="36"/>
      <c r="AG33" s="36"/>
      <c r="AH33" s="36"/>
      <c r="AI33" s="36"/>
      <c r="AJ33" s="36"/>
      <c r="AK33" s="36"/>
    </row>
    <row r="34" spans="1:37" s="56" customFormat="1" x14ac:dyDescent="0.35">
      <c r="A34" s="36"/>
      <c r="B34" s="36"/>
      <c r="C34" s="115"/>
      <c r="D34" s="115"/>
      <c r="E34" s="115"/>
      <c r="F34" s="115"/>
      <c r="G34" s="115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18.75" thickBot="1" x14ac:dyDescent="0.4">
      <c r="A35" s="36"/>
      <c r="B35" s="36"/>
      <c r="C35" s="115"/>
      <c r="D35" s="115"/>
      <c r="E35" s="115"/>
      <c r="F35" s="115"/>
      <c r="G35" s="115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s="8" customFormat="1" ht="18.75" thickBot="1" x14ac:dyDescent="0.4">
      <c r="A36" s="160" t="s">
        <v>425</v>
      </c>
      <c r="B36" s="160"/>
      <c r="C36" s="711"/>
      <c r="D36" s="711"/>
      <c r="E36" s="720" t="s">
        <v>398</v>
      </c>
      <c r="F36" s="721" t="s">
        <v>399</v>
      </c>
      <c r="G36" s="721" t="s">
        <v>400</v>
      </c>
      <c r="H36" s="721" t="s">
        <v>401</v>
      </c>
      <c r="I36" s="721" t="s">
        <v>402</v>
      </c>
      <c r="J36" s="721" t="s">
        <v>403</v>
      </c>
      <c r="K36" s="721" t="s">
        <v>404</v>
      </c>
      <c r="L36" s="721" t="s">
        <v>405</v>
      </c>
      <c r="M36" s="721" t="s">
        <v>406</v>
      </c>
      <c r="N36" s="721" t="s">
        <v>407</v>
      </c>
      <c r="O36" s="721" t="s">
        <v>408</v>
      </c>
      <c r="P36" s="721" t="s">
        <v>409</v>
      </c>
      <c r="Q36" s="722" t="s">
        <v>170</v>
      </c>
      <c r="R36" s="716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</row>
    <row r="37" spans="1:37" x14ac:dyDescent="0.35">
      <c r="A37" s="36"/>
      <c r="B37" s="1085" t="str">
        <f>B29</f>
        <v>Peninsular</v>
      </c>
      <c r="C37" s="1083" t="s">
        <v>180</v>
      </c>
      <c r="D37" s="554" t="s">
        <v>334</v>
      </c>
      <c r="E37" s="611">
        <f>$Q$37/12</f>
        <v>63425342.590513207</v>
      </c>
      <c r="F37" s="567">
        <f t="shared" ref="F37:P37" si="11">$Q$37/12</f>
        <v>63425342.590513207</v>
      </c>
      <c r="G37" s="567">
        <f t="shared" si="11"/>
        <v>63425342.590513207</v>
      </c>
      <c r="H37" s="567">
        <f t="shared" si="11"/>
        <v>63425342.590513207</v>
      </c>
      <c r="I37" s="567">
        <f t="shared" si="11"/>
        <v>63425342.590513207</v>
      </c>
      <c r="J37" s="567">
        <f t="shared" si="11"/>
        <v>63425342.590513207</v>
      </c>
      <c r="K37" s="567">
        <f t="shared" si="11"/>
        <v>63425342.590513207</v>
      </c>
      <c r="L37" s="567">
        <f t="shared" si="11"/>
        <v>63425342.590513207</v>
      </c>
      <c r="M37" s="567">
        <f t="shared" si="11"/>
        <v>63425342.590513207</v>
      </c>
      <c r="N37" s="567">
        <f t="shared" si="11"/>
        <v>63425342.590513207</v>
      </c>
      <c r="O37" s="567">
        <f t="shared" si="11"/>
        <v>63425342.590513207</v>
      </c>
      <c r="P37" s="567">
        <f t="shared" si="11"/>
        <v>63425342.590513207</v>
      </c>
      <c r="Q37" s="600">
        <v>761104111.08615851</v>
      </c>
      <c r="R37" s="187"/>
      <c r="S37" s="187"/>
      <c r="T37" s="187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</row>
    <row r="38" spans="1:37" x14ac:dyDescent="0.35">
      <c r="A38" s="36"/>
      <c r="B38" s="1086"/>
      <c r="C38" s="1084"/>
      <c r="D38" s="534" t="s">
        <v>336</v>
      </c>
      <c r="E38" s="612">
        <f>$Q$38/12</f>
        <v>202224450.82850695</v>
      </c>
      <c r="F38" s="188">
        <f t="shared" ref="F38:P38" si="12">$Q$38/12</f>
        <v>202224450.82850695</v>
      </c>
      <c r="G38" s="188">
        <f t="shared" si="12"/>
        <v>202224450.82850695</v>
      </c>
      <c r="H38" s="188">
        <f t="shared" si="12"/>
        <v>202224450.82850695</v>
      </c>
      <c r="I38" s="188">
        <f t="shared" si="12"/>
        <v>202224450.82850695</v>
      </c>
      <c r="J38" s="188">
        <f t="shared" si="12"/>
        <v>202224450.82850695</v>
      </c>
      <c r="K38" s="188">
        <f t="shared" si="12"/>
        <v>202224450.82850695</v>
      </c>
      <c r="L38" s="188">
        <f t="shared" si="12"/>
        <v>202224450.82850695</v>
      </c>
      <c r="M38" s="188">
        <f t="shared" si="12"/>
        <v>202224450.82850695</v>
      </c>
      <c r="N38" s="188">
        <f t="shared" si="12"/>
        <v>202224450.82850695</v>
      </c>
      <c r="O38" s="188">
        <f t="shared" si="12"/>
        <v>202224450.82850695</v>
      </c>
      <c r="P38" s="188">
        <f t="shared" si="12"/>
        <v>202224450.82850695</v>
      </c>
      <c r="Q38" s="601">
        <v>2426693409.9420834</v>
      </c>
      <c r="R38" s="187"/>
      <c r="S38" s="187"/>
      <c r="T38" s="187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x14ac:dyDescent="0.35">
      <c r="A39" s="36"/>
      <c r="B39" s="1086"/>
      <c r="C39" s="1084"/>
      <c r="D39" s="534" t="s">
        <v>339</v>
      </c>
      <c r="E39" s="612">
        <f>$Q$39/12</f>
        <v>87002454.069669083</v>
      </c>
      <c r="F39" s="188">
        <f t="shared" ref="F39:P39" si="13">$Q$39/12</f>
        <v>87002454.069669083</v>
      </c>
      <c r="G39" s="188">
        <f t="shared" si="13"/>
        <v>87002454.069669083</v>
      </c>
      <c r="H39" s="188">
        <f t="shared" si="13"/>
        <v>87002454.069669083</v>
      </c>
      <c r="I39" s="188">
        <f t="shared" si="13"/>
        <v>87002454.069669083</v>
      </c>
      <c r="J39" s="188">
        <f t="shared" si="13"/>
        <v>87002454.069669083</v>
      </c>
      <c r="K39" s="188">
        <f t="shared" si="13"/>
        <v>87002454.069669083</v>
      </c>
      <c r="L39" s="188">
        <f t="shared" si="13"/>
        <v>87002454.069669083</v>
      </c>
      <c r="M39" s="188">
        <f t="shared" si="13"/>
        <v>87002454.069669083</v>
      </c>
      <c r="N39" s="188">
        <f t="shared" si="13"/>
        <v>87002454.069669083</v>
      </c>
      <c r="O39" s="188">
        <f t="shared" si="13"/>
        <v>87002454.069669083</v>
      </c>
      <c r="P39" s="188">
        <f t="shared" si="13"/>
        <v>87002454.069669083</v>
      </c>
      <c r="Q39" s="601">
        <v>1044029448.8360289</v>
      </c>
      <c r="R39" s="187"/>
      <c r="S39" s="187"/>
      <c r="T39" s="187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x14ac:dyDescent="0.35">
      <c r="A40" s="36"/>
      <c r="B40" s="1086"/>
      <c r="C40" s="1084"/>
      <c r="D40" s="534" t="s">
        <v>341</v>
      </c>
      <c r="E40" s="612">
        <f>$Q$40/12</f>
        <v>11841995.898177529</v>
      </c>
      <c r="F40" s="188">
        <f t="shared" ref="F40:P40" si="14">$Q$40/12</f>
        <v>11841995.898177529</v>
      </c>
      <c r="G40" s="188">
        <f t="shared" si="14"/>
        <v>11841995.898177529</v>
      </c>
      <c r="H40" s="188">
        <f t="shared" si="14"/>
        <v>11841995.898177529</v>
      </c>
      <c r="I40" s="188">
        <f t="shared" si="14"/>
        <v>11841995.898177529</v>
      </c>
      <c r="J40" s="188">
        <f t="shared" si="14"/>
        <v>11841995.898177529</v>
      </c>
      <c r="K40" s="188">
        <f t="shared" si="14"/>
        <v>11841995.898177529</v>
      </c>
      <c r="L40" s="188">
        <f t="shared" si="14"/>
        <v>11841995.898177529</v>
      </c>
      <c r="M40" s="188">
        <f t="shared" si="14"/>
        <v>11841995.898177529</v>
      </c>
      <c r="N40" s="188">
        <f t="shared" si="14"/>
        <v>11841995.898177529</v>
      </c>
      <c r="O40" s="188">
        <f t="shared" si="14"/>
        <v>11841995.898177529</v>
      </c>
      <c r="P40" s="188">
        <f t="shared" si="14"/>
        <v>11841995.898177529</v>
      </c>
      <c r="Q40" s="601">
        <v>142103950.77813035</v>
      </c>
      <c r="R40" s="187"/>
      <c r="S40" s="187"/>
      <c r="T40" s="187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8.75" thickBot="1" x14ac:dyDescent="0.4">
      <c r="A41" s="36"/>
      <c r="B41" s="1087"/>
      <c r="C41" s="553" t="s">
        <v>179</v>
      </c>
      <c r="D41" s="555" t="s">
        <v>342</v>
      </c>
      <c r="E41" s="613">
        <f>$Q$41/12</f>
        <v>431555187.11503863</v>
      </c>
      <c r="F41" s="570">
        <f t="shared" ref="F41:P41" si="15">$Q$41/12</f>
        <v>431555187.11503863</v>
      </c>
      <c r="G41" s="570">
        <f t="shared" si="15"/>
        <v>431555187.11503863</v>
      </c>
      <c r="H41" s="570">
        <f t="shared" si="15"/>
        <v>431555187.11503863</v>
      </c>
      <c r="I41" s="570">
        <f t="shared" si="15"/>
        <v>431555187.11503863</v>
      </c>
      <c r="J41" s="570">
        <f t="shared" si="15"/>
        <v>431555187.11503863</v>
      </c>
      <c r="K41" s="570">
        <f t="shared" si="15"/>
        <v>431555187.11503863</v>
      </c>
      <c r="L41" s="570">
        <f t="shared" si="15"/>
        <v>431555187.11503863</v>
      </c>
      <c r="M41" s="570">
        <f t="shared" si="15"/>
        <v>431555187.11503863</v>
      </c>
      <c r="N41" s="570">
        <f t="shared" si="15"/>
        <v>431555187.11503863</v>
      </c>
      <c r="O41" s="570">
        <f t="shared" si="15"/>
        <v>431555187.11503863</v>
      </c>
      <c r="P41" s="570">
        <f t="shared" si="15"/>
        <v>431555187.11503863</v>
      </c>
      <c r="Q41" s="602">
        <v>5178662245.3804636</v>
      </c>
      <c r="R41" s="187"/>
      <c r="S41" s="187"/>
      <c r="T41" s="187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s="56" customFormat="1" x14ac:dyDescent="0.35">
      <c r="A42" s="36"/>
      <c r="B42" s="36"/>
      <c r="C42" s="115"/>
      <c r="D42" s="115"/>
      <c r="E42" s="115"/>
      <c r="F42" s="115"/>
      <c r="G42" s="115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ht="18.75" thickBot="1" x14ac:dyDescent="0.4">
      <c r="A43" s="36"/>
      <c r="B43" s="36"/>
      <c r="C43" s="115"/>
      <c r="D43" s="115"/>
      <c r="E43" s="115"/>
      <c r="F43" s="115"/>
      <c r="G43" s="115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s="8" customFormat="1" ht="18.75" thickBot="1" x14ac:dyDescent="0.4">
      <c r="A44" s="160" t="s">
        <v>426</v>
      </c>
      <c r="B44" s="160"/>
      <c r="C44" s="711"/>
      <c r="D44" s="711"/>
      <c r="E44" s="720" t="s">
        <v>398</v>
      </c>
      <c r="F44" s="721" t="s">
        <v>399</v>
      </c>
      <c r="G44" s="721" t="s">
        <v>400</v>
      </c>
      <c r="H44" s="721" t="s">
        <v>401</v>
      </c>
      <c r="I44" s="721" t="s">
        <v>402</v>
      </c>
      <c r="J44" s="721" t="s">
        <v>403</v>
      </c>
      <c r="K44" s="721" t="s">
        <v>404</v>
      </c>
      <c r="L44" s="721" t="s">
        <v>405</v>
      </c>
      <c r="M44" s="721" t="s">
        <v>406</v>
      </c>
      <c r="N44" s="721" t="s">
        <v>407</v>
      </c>
      <c r="O44" s="721" t="s">
        <v>408</v>
      </c>
      <c r="P44" s="721" t="s">
        <v>409</v>
      </c>
      <c r="Q44" s="722" t="s">
        <v>170</v>
      </c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</row>
    <row r="45" spans="1:37" x14ac:dyDescent="0.35">
      <c r="A45" s="36"/>
      <c r="B45" s="1085" t="str">
        <f>B37</f>
        <v>Peninsular</v>
      </c>
      <c r="C45" s="1083" t="s">
        <v>180</v>
      </c>
      <c r="D45" s="554" t="s">
        <v>334</v>
      </c>
      <c r="E45" s="614">
        <v>0</v>
      </c>
      <c r="F45" s="574">
        <v>0</v>
      </c>
      <c r="G45" s="574">
        <v>0</v>
      </c>
      <c r="H45" s="574">
        <v>0</v>
      </c>
      <c r="I45" s="574">
        <v>0</v>
      </c>
      <c r="J45" s="574">
        <v>0</v>
      </c>
      <c r="K45" s="574">
        <v>0</v>
      </c>
      <c r="L45" s="574">
        <v>0</v>
      </c>
      <c r="M45" s="574">
        <v>0</v>
      </c>
      <c r="N45" s="574">
        <v>0</v>
      </c>
      <c r="O45" s="574">
        <v>0</v>
      </c>
      <c r="P45" s="574">
        <v>0</v>
      </c>
      <c r="Q45" s="603">
        <v>0</v>
      </c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x14ac:dyDescent="0.35">
      <c r="A46" s="36"/>
      <c r="B46" s="1086"/>
      <c r="C46" s="1084"/>
      <c r="D46" s="534" t="s">
        <v>336</v>
      </c>
      <c r="E46" s="535">
        <v>0</v>
      </c>
      <c r="F46" s="179">
        <v>0</v>
      </c>
      <c r="G46" s="179">
        <v>0</v>
      </c>
      <c r="H46" s="179">
        <v>0</v>
      </c>
      <c r="I46" s="179">
        <v>0</v>
      </c>
      <c r="J46" s="179">
        <v>0</v>
      </c>
      <c r="K46" s="179">
        <v>0</v>
      </c>
      <c r="L46" s="179">
        <v>0</v>
      </c>
      <c r="M46" s="179">
        <v>0</v>
      </c>
      <c r="N46" s="179">
        <v>0</v>
      </c>
      <c r="O46" s="179">
        <v>0</v>
      </c>
      <c r="P46" s="179">
        <v>0</v>
      </c>
      <c r="Q46" s="536">
        <v>0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x14ac:dyDescent="0.35">
      <c r="A47" s="36"/>
      <c r="B47" s="1086"/>
      <c r="C47" s="1084"/>
      <c r="D47" s="534" t="s">
        <v>339</v>
      </c>
      <c r="E47" s="535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536">
        <v>0</v>
      </c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x14ac:dyDescent="0.35">
      <c r="A48" s="36"/>
      <c r="B48" s="1086"/>
      <c r="C48" s="1084"/>
      <c r="D48" s="534" t="s">
        <v>341</v>
      </c>
      <c r="E48" s="515">
        <f>$Q$48/12</f>
        <v>30727.566684073001</v>
      </c>
      <c r="F48" s="170">
        <f t="shared" ref="F48:P48" si="16">$Q$48/12</f>
        <v>30727.566684073001</v>
      </c>
      <c r="G48" s="170">
        <f t="shared" si="16"/>
        <v>30727.566684073001</v>
      </c>
      <c r="H48" s="170">
        <f t="shared" si="16"/>
        <v>30727.566684073001</v>
      </c>
      <c r="I48" s="170">
        <f t="shared" si="16"/>
        <v>30727.566684073001</v>
      </c>
      <c r="J48" s="170">
        <f t="shared" si="16"/>
        <v>30727.566684073001</v>
      </c>
      <c r="K48" s="170">
        <f t="shared" si="16"/>
        <v>30727.566684073001</v>
      </c>
      <c r="L48" s="170">
        <f t="shared" si="16"/>
        <v>30727.566684073001</v>
      </c>
      <c r="M48" s="170">
        <f t="shared" si="16"/>
        <v>30727.566684073001</v>
      </c>
      <c r="N48" s="170">
        <f t="shared" si="16"/>
        <v>30727.566684073001</v>
      </c>
      <c r="O48" s="170">
        <f t="shared" si="16"/>
        <v>30727.566684073001</v>
      </c>
      <c r="P48" s="170">
        <f t="shared" si="16"/>
        <v>30727.566684073001</v>
      </c>
      <c r="Q48" s="604">
        <v>368730.80020887603</v>
      </c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8.75" thickBot="1" x14ac:dyDescent="0.4">
      <c r="A49" s="36"/>
      <c r="B49" s="1087"/>
      <c r="C49" s="553" t="s">
        <v>179</v>
      </c>
      <c r="D49" s="555" t="s">
        <v>342</v>
      </c>
      <c r="E49" s="517">
        <f>$Q$49/12</f>
        <v>1119797.7861127069</v>
      </c>
      <c r="F49" s="518">
        <f t="shared" ref="F49:P49" si="17">$Q$49/12</f>
        <v>1119797.7861127069</v>
      </c>
      <c r="G49" s="518">
        <f t="shared" si="17"/>
        <v>1119797.7861127069</v>
      </c>
      <c r="H49" s="518">
        <f t="shared" si="17"/>
        <v>1119797.7861127069</v>
      </c>
      <c r="I49" s="518">
        <f t="shared" si="17"/>
        <v>1119797.7861127069</v>
      </c>
      <c r="J49" s="518">
        <f t="shared" si="17"/>
        <v>1119797.7861127069</v>
      </c>
      <c r="K49" s="518">
        <f t="shared" si="17"/>
        <v>1119797.7861127069</v>
      </c>
      <c r="L49" s="518">
        <f t="shared" si="17"/>
        <v>1119797.7861127069</v>
      </c>
      <c r="M49" s="518">
        <f t="shared" si="17"/>
        <v>1119797.7861127069</v>
      </c>
      <c r="N49" s="518">
        <f t="shared" si="17"/>
        <v>1119797.7861127069</v>
      </c>
      <c r="O49" s="518">
        <f t="shared" si="17"/>
        <v>1119797.7861127069</v>
      </c>
      <c r="P49" s="518">
        <f t="shared" si="17"/>
        <v>1119797.7861127069</v>
      </c>
      <c r="Q49" s="605">
        <v>13437573.433352482</v>
      </c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s="56" customFormat="1" x14ac:dyDescent="0.35"/>
    <row r="51" spans="1:37" ht="21.75" x14ac:dyDescent="0.35">
      <c r="A51" s="17" t="s">
        <v>600</v>
      </c>
      <c r="B51" s="73"/>
      <c r="C51" s="73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24"/>
      <c r="V51" s="184"/>
      <c r="W51" s="185"/>
      <c r="X51" s="185"/>
      <c r="Y51" s="185"/>
      <c r="Z51" s="185"/>
      <c r="AA51" s="185"/>
      <c r="AB51" s="186"/>
      <c r="AC51" s="186"/>
      <c r="AD51" s="186"/>
      <c r="AE51" s="186"/>
      <c r="AF51" s="186"/>
      <c r="AG51" s="186"/>
      <c r="AH51" s="53"/>
      <c r="AI51" s="53"/>
      <c r="AJ51" s="53"/>
      <c r="AK51" s="53"/>
    </row>
    <row r="52" spans="1:37" x14ac:dyDescent="0.35"/>
    <row r="53" spans="1:37" x14ac:dyDescent="0.35">
      <c r="B53" s="1047"/>
      <c r="C53" s="1047"/>
      <c r="D53" s="180"/>
      <c r="E53" s="180"/>
      <c r="F53" s="180"/>
      <c r="G53" s="180"/>
    </row>
    <row r="54" spans="1:37" ht="18.75" thickBot="1" x14ac:dyDescent="0.4"/>
    <row r="55" spans="1:37" ht="13.9" customHeight="1" x14ac:dyDescent="0.35">
      <c r="B55" s="1077" t="s">
        <v>346</v>
      </c>
      <c r="C55" s="205" t="s">
        <v>334</v>
      </c>
    </row>
    <row r="56" spans="1:37" ht="54" x14ac:dyDescent="0.35">
      <c r="B56" s="1078"/>
      <c r="C56" s="206" t="s">
        <v>363</v>
      </c>
    </row>
    <row r="57" spans="1:37" x14ac:dyDescent="0.35">
      <c r="B57" s="1078"/>
      <c r="C57" s="207" t="s">
        <v>338</v>
      </c>
    </row>
    <row r="58" spans="1:37" ht="18.75" thickBot="1" x14ac:dyDescent="0.4">
      <c r="B58" s="551"/>
      <c r="C58" s="552" t="s">
        <v>344</v>
      </c>
    </row>
    <row r="59" spans="1:37" ht="18.75" thickBot="1" x14ac:dyDescent="0.4">
      <c r="B59" s="432" t="str">
        <f>B45</f>
        <v>Peninsular</v>
      </c>
      <c r="C59" s="580">
        <f>(C61+C62+C63+C64+C65)*1/(C66*730)*(1-C67)</f>
        <v>0.78583876049581669</v>
      </c>
      <c r="D59" s="3"/>
      <c r="E59" s="3"/>
    </row>
    <row r="60" spans="1:37" ht="18.75" thickBot="1" x14ac:dyDescent="0.4">
      <c r="C60" s="3"/>
      <c r="D60" s="3"/>
      <c r="E60" s="3"/>
    </row>
    <row r="61" spans="1:37" x14ac:dyDescent="0.35">
      <c r="A61" s="54"/>
      <c r="B61" s="241" t="s">
        <v>516</v>
      </c>
      <c r="C61" s="581">
        <f>(D7/SUM(AC29:AC32)/12)</f>
        <v>225.1543073571022</v>
      </c>
      <c r="D61" s="3"/>
      <c r="E61" s="3"/>
    </row>
    <row r="62" spans="1:37" x14ac:dyDescent="0.35">
      <c r="A62" s="54"/>
      <c r="B62" s="245" t="s">
        <v>517</v>
      </c>
      <c r="C62" s="582">
        <v>0</v>
      </c>
      <c r="D62" s="200"/>
      <c r="E62" s="3"/>
    </row>
    <row r="63" spans="1:37" x14ac:dyDescent="0.35">
      <c r="A63" s="54"/>
      <c r="B63" s="245" t="s">
        <v>518</v>
      </c>
      <c r="C63" s="583">
        <f>(D8/SUM(AC29:AC33)/12)</f>
        <v>87.478041871128596</v>
      </c>
      <c r="D63" s="3"/>
      <c r="E63" s="3"/>
    </row>
    <row r="64" spans="1:37" x14ac:dyDescent="0.35">
      <c r="A64" s="54"/>
      <c r="B64" s="245" t="s">
        <v>519</v>
      </c>
      <c r="C64" s="582">
        <v>0</v>
      </c>
      <c r="D64" s="3"/>
      <c r="E64" s="3"/>
    </row>
    <row r="65" spans="1:5" x14ac:dyDescent="0.35">
      <c r="A65" s="54"/>
      <c r="B65" s="245" t="s">
        <v>520</v>
      </c>
      <c r="C65" s="582">
        <v>0</v>
      </c>
      <c r="D65" s="3"/>
      <c r="E65" s="3"/>
    </row>
    <row r="66" spans="1:5" x14ac:dyDescent="0.35">
      <c r="A66" s="54"/>
      <c r="B66" s="245" t="s">
        <v>411</v>
      </c>
      <c r="C66" s="583">
        <f>Q37/8760/Y29</f>
        <v>0.54497628982217483</v>
      </c>
      <c r="D66" s="3"/>
      <c r="E66" s="3"/>
    </row>
    <row r="67" spans="1:5" ht="18.75" thickBot="1" x14ac:dyDescent="0.4">
      <c r="A67" s="54"/>
      <c r="B67" s="247" t="s">
        <v>412</v>
      </c>
      <c r="C67" s="584">
        <v>0</v>
      </c>
      <c r="D67" s="3"/>
      <c r="E67" s="190"/>
    </row>
    <row r="68" spans="1:5" x14ac:dyDescent="0.35">
      <c r="D68" s="3"/>
      <c r="E68" s="3"/>
    </row>
    <row r="69" spans="1:5" ht="18.75" thickBot="1" x14ac:dyDescent="0.4"/>
    <row r="70" spans="1:5" ht="13.9" customHeight="1" x14ac:dyDescent="0.35">
      <c r="B70" s="1077" t="s">
        <v>346</v>
      </c>
      <c r="C70" s="205" t="s">
        <v>336</v>
      </c>
    </row>
    <row r="71" spans="1:5" ht="54" x14ac:dyDescent="0.35">
      <c r="B71" s="1078"/>
      <c r="C71" s="206" t="s">
        <v>337</v>
      </c>
    </row>
    <row r="72" spans="1:5" x14ac:dyDescent="0.35">
      <c r="B72" s="1078"/>
      <c r="C72" s="207" t="s">
        <v>338</v>
      </c>
    </row>
    <row r="73" spans="1:5" ht="18.75" thickBot="1" x14ac:dyDescent="0.4">
      <c r="B73" s="551"/>
      <c r="C73" s="552" t="s">
        <v>344</v>
      </c>
    </row>
    <row r="74" spans="1:5" ht="18.75" thickBot="1" x14ac:dyDescent="0.4">
      <c r="B74" s="432" t="str">
        <f>B59</f>
        <v>Peninsular</v>
      </c>
      <c r="C74" s="580">
        <f>(C76+C77+C78+C79+C80)*1/(C81*730)*(1-C82)</f>
        <v>0.65053205370999645</v>
      </c>
    </row>
    <row r="75" spans="1:5" ht="18.75" thickBot="1" x14ac:dyDescent="0.4">
      <c r="C75" s="3"/>
    </row>
    <row r="76" spans="1:5" x14ac:dyDescent="0.35">
      <c r="B76" s="241" t="s">
        <v>516</v>
      </c>
      <c r="C76" s="581">
        <f>(D7/SUM(AC29:AC32)/12)</f>
        <v>225.1543073571022</v>
      </c>
    </row>
    <row r="77" spans="1:5" x14ac:dyDescent="0.35">
      <c r="B77" s="245" t="s">
        <v>517</v>
      </c>
      <c r="C77" s="582">
        <v>0</v>
      </c>
    </row>
    <row r="78" spans="1:5" x14ac:dyDescent="0.35">
      <c r="B78" s="245" t="s">
        <v>518</v>
      </c>
      <c r="C78" s="583">
        <f>(D8/SUM(AC29:AC33)/12)</f>
        <v>87.478041871128596</v>
      </c>
    </row>
    <row r="79" spans="1:5" x14ac:dyDescent="0.35">
      <c r="B79" s="245" t="s">
        <v>519</v>
      </c>
      <c r="C79" s="582">
        <v>0</v>
      </c>
    </row>
    <row r="80" spans="1:5" x14ac:dyDescent="0.35">
      <c r="B80" s="245" t="s">
        <v>520</v>
      </c>
      <c r="C80" s="582">
        <v>0</v>
      </c>
    </row>
    <row r="81" spans="2:5" x14ac:dyDescent="0.35">
      <c r="B81" s="245" t="s">
        <v>417</v>
      </c>
      <c r="C81" s="582">
        <f>Q38/8760/AC30</f>
        <v>0.6583280403341728</v>
      </c>
    </row>
    <row r="82" spans="2:5" ht="18.75" thickBot="1" x14ac:dyDescent="0.4">
      <c r="B82" s="247" t="s">
        <v>416</v>
      </c>
      <c r="C82" s="584">
        <v>0</v>
      </c>
      <c r="E82" s="11"/>
    </row>
    <row r="83" spans="2:5" x14ac:dyDescent="0.35"/>
    <row r="84" spans="2:5" ht="18.75" thickBot="1" x14ac:dyDescent="0.4"/>
    <row r="85" spans="2:5" ht="13.9" customHeight="1" x14ac:dyDescent="0.35">
      <c r="B85" s="1077" t="s">
        <v>346</v>
      </c>
      <c r="C85" s="205" t="s">
        <v>339</v>
      </c>
    </row>
    <row r="86" spans="2:5" ht="39" customHeight="1" x14ac:dyDescent="0.35">
      <c r="B86" s="1078"/>
      <c r="C86" s="206" t="s">
        <v>364</v>
      </c>
    </row>
    <row r="87" spans="2:5" x14ac:dyDescent="0.35">
      <c r="B87" s="1078"/>
      <c r="C87" s="207" t="s">
        <v>338</v>
      </c>
    </row>
    <row r="88" spans="2:5" ht="18.75" thickBot="1" x14ac:dyDescent="0.4">
      <c r="B88" s="551"/>
      <c r="C88" s="552" t="s">
        <v>344</v>
      </c>
    </row>
    <row r="89" spans="2:5" ht="18.75" thickBot="1" x14ac:dyDescent="0.4">
      <c r="B89" s="432" t="str">
        <f>B74</f>
        <v>Peninsular</v>
      </c>
      <c r="C89" s="585">
        <f>(C91+C92+C93+C94+C95)*1/(C96*730)*(1-C97)</f>
        <v>0.75572146941243912</v>
      </c>
    </row>
    <row r="90" spans="2:5" ht="18.75" thickBot="1" x14ac:dyDescent="0.4"/>
    <row r="91" spans="2:5" x14ac:dyDescent="0.35">
      <c r="B91" s="241" t="s">
        <v>516</v>
      </c>
      <c r="C91" s="581">
        <f>(D7/SUM(AC29:AC32)/12)</f>
        <v>225.1543073571022</v>
      </c>
    </row>
    <row r="92" spans="2:5" x14ac:dyDescent="0.35">
      <c r="B92" s="245" t="s">
        <v>517</v>
      </c>
      <c r="C92" s="582">
        <v>0</v>
      </c>
    </row>
    <row r="93" spans="2:5" x14ac:dyDescent="0.35">
      <c r="B93" s="245" t="s">
        <v>518</v>
      </c>
      <c r="C93" s="583">
        <f>(D8/SUM(AC29:AC33)/12)</f>
        <v>87.478041871128596</v>
      </c>
    </row>
    <row r="94" spans="2:5" x14ac:dyDescent="0.35">
      <c r="B94" s="245" t="s">
        <v>519</v>
      </c>
      <c r="C94" s="582">
        <v>0</v>
      </c>
    </row>
    <row r="95" spans="2:5" x14ac:dyDescent="0.35">
      <c r="B95" s="245" t="s">
        <v>520</v>
      </c>
      <c r="C95" s="582">
        <v>0</v>
      </c>
    </row>
    <row r="96" spans="2:5" x14ac:dyDescent="0.35">
      <c r="B96" s="245" t="s">
        <v>419</v>
      </c>
      <c r="C96" s="582">
        <f>Q39/8760/AC31</f>
        <v>0.56669488618132635</v>
      </c>
    </row>
    <row r="97" spans="2:6" ht="18.75" thickBot="1" x14ac:dyDescent="0.4">
      <c r="B97" s="247" t="s">
        <v>420</v>
      </c>
      <c r="C97" s="584">
        <v>0</v>
      </c>
      <c r="E97" s="11"/>
    </row>
    <row r="98" spans="2:6" x14ac:dyDescent="0.35">
      <c r="F98" s="183"/>
    </row>
    <row r="99" spans="2:6" ht="18.75" thickBot="1" x14ac:dyDescent="0.4">
      <c r="F99" s="183"/>
    </row>
    <row r="100" spans="2:6" ht="13.9" customHeight="1" x14ac:dyDescent="0.35">
      <c r="B100" s="1077" t="s">
        <v>346</v>
      </c>
      <c r="C100" s="205" t="s">
        <v>341</v>
      </c>
    </row>
    <row r="101" spans="2:6" ht="54" x14ac:dyDescent="0.35">
      <c r="B101" s="1078"/>
      <c r="C101" s="206" t="s">
        <v>365</v>
      </c>
    </row>
    <row r="102" spans="2:6" x14ac:dyDescent="0.35">
      <c r="B102" s="1078"/>
      <c r="C102" s="207" t="s">
        <v>362</v>
      </c>
    </row>
    <row r="103" spans="2:6" ht="18.75" thickBot="1" x14ac:dyDescent="0.4">
      <c r="B103" s="551"/>
      <c r="C103" s="552" t="s">
        <v>345</v>
      </c>
    </row>
    <row r="104" spans="2:6" ht="18.75" thickBot="1" x14ac:dyDescent="0.4">
      <c r="B104" s="432" t="str">
        <f>B89</f>
        <v>Peninsular</v>
      </c>
      <c r="C104" s="585">
        <f>(C106+C107+C108+C109+C110)*C111</f>
        <v>227.85886001020549</v>
      </c>
    </row>
    <row r="105" spans="2:6" ht="18.75" thickBot="1" x14ac:dyDescent="0.4"/>
    <row r="106" spans="2:6" x14ac:dyDescent="0.35">
      <c r="B106" s="241" t="s">
        <v>516</v>
      </c>
      <c r="C106" s="581">
        <f>(D7/SUM(AC29:AC32)/12)</f>
        <v>225.1543073571022</v>
      </c>
    </row>
    <row r="107" spans="2:6" x14ac:dyDescent="0.35">
      <c r="B107" s="245" t="s">
        <v>517</v>
      </c>
      <c r="C107" s="582">
        <v>0</v>
      </c>
    </row>
    <row r="108" spans="2:6" x14ac:dyDescent="0.35">
      <c r="B108" s="245" t="s">
        <v>518</v>
      </c>
      <c r="C108" s="583">
        <f>(D8/SUM(AC29:AC33)/12)</f>
        <v>87.478041871128596</v>
      </c>
    </row>
    <row r="109" spans="2:6" x14ac:dyDescent="0.35">
      <c r="B109" s="245" t="s">
        <v>519</v>
      </c>
      <c r="C109" s="582">
        <v>0</v>
      </c>
    </row>
    <row r="110" spans="2:6" x14ac:dyDescent="0.35">
      <c r="B110" s="245" t="s">
        <v>520</v>
      </c>
      <c r="C110" s="582">
        <v>0</v>
      </c>
    </row>
    <row r="111" spans="2:6" ht="18.75" thickBot="1" x14ac:dyDescent="0.4">
      <c r="B111" s="586" t="s">
        <v>421</v>
      </c>
      <c r="C111" s="584">
        <f>12*AC32/Q48</f>
        <v>0.72883967565321217</v>
      </c>
    </row>
    <row r="112" spans="2:6" x14ac:dyDescent="0.35"/>
    <row r="113" spans="2:3" ht="18.75" thickBot="1" x14ac:dyDescent="0.4"/>
    <row r="114" spans="2:3" ht="13.9" customHeight="1" x14ac:dyDescent="0.35">
      <c r="B114" s="1077" t="s">
        <v>346</v>
      </c>
      <c r="C114" s="205" t="s">
        <v>342</v>
      </c>
    </row>
    <row r="115" spans="2:3" ht="54" x14ac:dyDescent="0.35">
      <c r="B115" s="1078"/>
      <c r="C115" s="206" t="s">
        <v>418</v>
      </c>
    </row>
    <row r="116" spans="2:3" x14ac:dyDescent="0.35">
      <c r="B116" s="1078"/>
      <c r="C116" s="207" t="s">
        <v>362</v>
      </c>
    </row>
    <row r="117" spans="2:3" ht="18.75" thickBot="1" x14ac:dyDescent="0.4">
      <c r="B117" s="551"/>
      <c r="C117" s="552" t="s">
        <v>345</v>
      </c>
    </row>
    <row r="118" spans="2:3" ht="18.75" thickBot="1" x14ac:dyDescent="0.4">
      <c r="B118" s="432" t="str">
        <f>B104</f>
        <v>Peninsular</v>
      </c>
      <c r="C118" s="545">
        <f>(C120+C121+C122)*C123</f>
        <v>69.848812658153548</v>
      </c>
    </row>
    <row r="119" spans="2:3" ht="18.75" thickBot="1" x14ac:dyDescent="0.4"/>
    <row r="120" spans="2:3" x14ac:dyDescent="0.35">
      <c r="B120" s="241" t="s">
        <v>518</v>
      </c>
      <c r="C120" s="581">
        <f>(D8/SUM(AC29:AC33)/12)</f>
        <v>87.478041871128596</v>
      </c>
    </row>
    <row r="121" spans="2:3" x14ac:dyDescent="0.35">
      <c r="B121" s="245" t="s">
        <v>519</v>
      </c>
      <c r="C121" s="582">
        <v>0</v>
      </c>
    </row>
    <row r="122" spans="2:3" x14ac:dyDescent="0.35">
      <c r="B122" s="245" t="s">
        <v>520</v>
      </c>
      <c r="C122" s="582">
        <v>0</v>
      </c>
    </row>
    <row r="123" spans="2:3" ht="18.75" thickBot="1" x14ac:dyDescent="0.4">
      <c r="B123" s="586" t="s">
        <v>422</v>
      </c>
      <c r="C123" s="584">
        <f>(AC33/Q49)*12</f>
        <v>0.79847252137918023</v>
      </c>
    </row>
    <row r="124" spans="2:3" x14ac:dyDescent="0.35"/>
    <row r="125" spans="2:3" x14ac:dyDescent="0.35"/>
    <row r="126" spans="2:3" x14ac:dyDescent="0.35"/>
    <row r="127" spans="2:3" x14ac:dyDescent="0.35"/>
    <row r="128" spans="2:3" x14ac:dyDescent="0.35"/>
  </sheetData>
  <customSheetViews>
    <customSheetView guid="{1EB9453C-0363-4D90-8555-9240052C0B12}" scale="40" showGridLines="0">
      <selection activeCell="AD63" sqref="AD63"/>
      <pageMargins left="0.7" right="0.7" top="0.75" bottom="0.75" header="0.3" footer="0.3"/>
    </customSheetView>
    <customSheetView guid="{9BE0F493-361D-434E-B2A3-57925E56343F}" scale="40" showGridLines="0">
      <selection activeCell="AD63" sqref="AD63"/>
      <pageMargins left="0.7" right="0.7" top="0.75" bottom="0.75" header="0.3" footer="0.3"/>
    </customSheetView>
  </customSheetViews>
  <mergeCells count="20">
    <mergeCell ref="B7:B9"/>
    <mergeCell ref="B13:B17"/>
    <mergeCell ref="B21:B25"/>
    <mergeCell ref="C21:C24"/>
    <mergeCell ref="B100:B102"/>
    <mergeCell ref="B114:B116"/>
    <mergeCell ref="R13:R16"/>
    <mergeCell ref="S13:S16"/>
    <mergeCell ref="T13:T16"/>
    <mergeCell ref="B53:C53"/>
    <mergeCell ref="B55:B57"/>
    <mergeCell ref="B70:B72"/>
    <mergeCell ref="B85:B87"/>
    <mergeCell ref="B29:B33"/>
    <mergeCell ref="C29:C32"/>
    <mergeCell ref="B37:B41"/>
    <mergeCell ref="C37:C40"/>
    <mergeCell ref="B45:B49"/>
    <mergeCell ref="C45:C48"/>
    <mergeCell ref="C13:C16"/>
  </mergeCells>
  <dataValidations count="1">
    <dataValidation type="list" allowBlank="1" showInputMessage="1" showErrorMessage="1" sqref="AD21" xr:uid="{00000000-0002-0000-1D00-000000000000}">
      <formula1>$AE$21:$AE$22</formula1>
    </dataValidation>
  </dataValidations>
  <hyperlinks>
    <hyperlink ref="C2" location="Contenido!A1" display="regresar" xr:uid="{00000000-0004-0000-1D00-000000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3"/>
  </sheetPr>
  <dimension ref="A1:AN128"/>
  <sheetViews>
    <sheetView showGridLines="0" zoomScale="70" zoomScaleNormal="70" workbookViewId="0">
      <pane ySplit="2" topLeftCell="A3" activePane="bottomLeft" state="frozen"/>
      <selection activeCell="G7" sqref="G7"/>
      <selection pane="bottomLeft" activeCell="G7" sqref="G7"/>
    </sheetView>
  </sheetViews>
  <sheetFormatPr baseColWidth="10" defaultColWidth="0" defaultRowHeight="18" zeroHeight="1" x14ac:dyDescent="0.35"/>
  <cols>
    <col min="1" max="1" width="11.5703125" style="9" customWidth="1"/>
    <col min="2" max="2" width="15.28515625" style="9" customWidth="1"/>
    <col min="3" max="3" width="20" style="9" customWidth="1"/>
    <col min="4" max="4" width="15.28515625" style="9" customWidth="1"/>
    <col min="5" max="12" width="12.7109375" style="9" bestFit="1" customWidth="1"/>
    <col min="13" max="13" width="15.7109375" style="9" bestFit="1" customWidth="1"/>
    <col min="14" max="14" width="12.7109375" style="9" bestFit="1" customWidth="1"/>
    <col min="15" max="15" width="15.28515625" style="9" bestFit="1" customWidth="1"/>
    <col min="16" max="16" width="14.42578125" style="9" bestFit="1" customWidth="1"/>
    <col min="17" max="17" width="15.28515625" style="9" bestFit="1" customWidth="1"/>
    <col min="18" max="18" width="10.7109375" style="9" bestFit="1" customWidth="1"/>
    <col min="19" max="19" width="11.140625" style="9" bestFit="1" customWidth="1"/>
    <col min="20" max="20" width="11.28515625" style="9" bestFit="1" customWidth="1"/>
    <col min="21" max="21" width="11.140625" style="9" bestFit="1" customWidth="1"/>
    <col min="22" max="22" width="10.7109375" style="9" bestFit="1" customWidth="1"/>
    <col min="23" max="23" width="10.5703125" style="9" bestFit="1" customWidth="1"/>
    <col min="24" max="24" width="11.28515625" style="9" bestFit="1" customWidth="1"/>
    <col min="25" max="26" width="11.140625" style="9" bestFit="1" customWidth="1"/>
    <col min="27" max="27" width="10.5703125" style="9" bestFit="1" customWidth="1"/>
    <col min="28" max="28" width="10.7109375" style="9" bestFit="1" customWidth="1"/>
    <col min="29" max="29" width="13.42578125" style="9" bestFit="1" customWidth="1"/>
    <col min="30" max="32" width="11.5703125" style="9" customWidth="1"/>
    <col min="33" max="40" width="0" style="9" hidden="1" customWidth="1"/>
    <col min="41" max="16384" width="11.5703125" style="9" hidden="1"/>
  </cols>
  <sheetData>
    <row r="1" spans="1:40" ht="21.75" x14ac:dyDescent="0.35">
      <c r="A1" s="17" t="s">
        <v>620</v>
      </c>
      <c r="B1" s="73"/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24"/>
      <c r="V1" s="184"/>
      <c r="W1" s="185"/>
      <c r="X1" s="185"/>
      <c r="Y1" s="185"/>
      <c r="Z1" s="185"/>
      <c r="AA1" s="185"/>
      <c r="AB1" s="186"/>
      <c r="AC1" s="186"/>
      <c r="AD1" s="186"/>
      <c r="AE1" s="186"/>
      <c r="AF1" s="186"/>
      <c r="AG1" s="186"/>
      <c r="AH1" s="53"/>
      <c r="AI1" s="53"/>
      <c r="AJ1" s="53"/>
      <c r="AK1" s="53"/>
    </row>
    <row r="2" spans="1:40" x14ac:dyDescent="0.35">
      <c r="C2" s="737" t="s">
        <v>601</v>
      </c>
    </row>
    <row r="3" spans="1:40" x14ac:dyDescent="0.35"/>
    <row r="4" spans="1:40" s="50" customFormat="1" ht="21.75" collapsed="1" x14ac:dyDescent="0.25">
      <c r="A4" s="17" t="s">
        <v>609</v>
      </c>
      <c r="B4" s="73"/>
      <c r="C4" s="73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24"/>
      <c r="V4" s="184"/>
      <c r="W4" s="185"/>
      <c r="X4" s="185"/>
      <c r="Y4" s="185"/>
      <c r="Z4" s="185"/>
      <c r="AA4" s="185"/>
      <c r="AB4" s="186"/>
      <c r="AC4" s="186"/>
      <c r="AD4" s="186"/>
      <c r="AE4" s="186"/>
      <c r="AF4" s="53"/>
      <c r="AG4" s="53"/>
      <c r="AH4" s="53"/>
      <c r="AI4" s="53"/>
      <c r="AJ4" s="53"/>
      <c r="AK4" s="53"/>
      <c r="AL4" s="53"/>
      <c r="AM4" s="53"/>
      <c r="AN4" s="53"/>
    </row>
    <row r="5" spans="1:40" ht="18.75" thickBot="1" x14ac:dyDescent="0.4">
      <c r="A5" s="36"/>
      <c r="B5" s="162"/>
      <c r="C5" s="162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40" s="8" customFormat="1" ht="72.75" thickBot="1" x14ac:dyDescent="0.4">
      <c r="A6" s="160" t="s">
        <v>392</v>
      </c>
      <c r="B6" s="709"/>
      <c r="C6" s="709"/>
      <c r="D6" s="712" t="s">
        <v>484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</row>
    <row r="7" spans="1:40" x14ac:dyDescent="0.35">
      <c r="A7" s="36"/>
      <c r="B7" s="1085" t="s">
        <v>13</v>
      </c>
      <c r="C7" s="587" t="s">
        <v>180</v>
      </c>
      <c r="D7" s="508">
        <f>'2.6 IR'!M19</f>
        <v>3188882025.4589567</v>
      </c>
      <c r="E7" s="36"/>
      <c r="F7" s="36"/>
      <c r="G7" s="36"/>
      <c r="H7" s="36"/>
      <c r="I7" s="36"/>
      <c r="J7" s="36"/>
      <c r="K7" s="36"/>
      <c r="L7" s="167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40" x14ac:dyDescent="0.35">
      <c r="A8" s="36"/>
      <c r="B8" s="1086"/>
      <c r="C8" s="588" t="s">
        <v>179</v>
      </c>
      <c r="D8" s="509">
        <f>'2.6 IR'!N19</f>
        <v>3817791251.5290914</v>
      </c>
      <c r="E8" s="36"/>
      <c r="F8" s="36"/>
      <c r="G8" s="36"/>
      <c r="H8" s="36"/>
      <c r="I8" s="36"/>
      <c r="J8" s="36"/>
      <c r="K8" s="36"/>
      <c r="L8" s="167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</row>
    <row r="9" spans="1:40" ht="18.75" thickBot="1" x14ac:dyDescent="0.4">
      <c r="A9" s="36"/>
      <c r="B9" s="1087"/>
      <c r="C9" s="589" t="s">
        <v>354</v>
      </c>
      <c r="D9" s="510">
        <f>SUM(D7:D8)</f>
        <v>7006673276.9880486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</row>
    <row r="10" spans="1:40" x14ac:dyDescent="0.35">
      <c r="A10" s="36"/>
      <c r="B10" s="162"/>
      <c r="C10" s="162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</row>
    <row r="11" spans="1:40" ht="18.75" thickBot="1" x14ac:dyDescent="0.4">
      <c r="A11" s="36"/>
      <c r="B11" s="162"/>
      <c r="C11" s="162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40" s="8" customFormat="1" ht="18.75" thickBot="1" x14ac:dyDescent="0.4">
      <c r="A12" s="160" t="s">
        <v>397</v>
      </c>
      <c r="B12" s="709"/>
      <c r="C12" s="709"/>
      <c r="D12" s="160"/>
      <c r="E12" s="720" t="s">
        <v>398</v>
      </c>
      <c r="F12" s="721" t="s">
        <v>399</v>
      </c>
      <c r="G12" s="721" t="s">
        <v>400</v>
      </c>
      <c r="H12" s="721" t="s">
        <v>401</v>
      </c>
      <c r="I12" s="721" t="s">
        <v>402</v>
      </c>
      <c r="J12" s="721" t="s">
        <v>403</v>
      </c>
      <c r="K12" s="721" t="s">
        <v>404</v>
      </c>
      <c r="L12" s="721" t="s">
        <v>405</v>
      </c>
      <c r="M12" s="721" t="s">
        <v>406</v>
      </c>
      <c r="N12" s="721" t="s">
        <v>407</v>
      </c>
      <c r="O12" s="721" t="s">
        <v>408</v>
      </c>
      <c r="P12" s="721" t="s">
        <v>409</v>
      </c>
      <c r="Q12" s="722" t="s">
        <v>117</v>
      </c>
      <c r="R12" s="160"/>
      <c r="S12" s="168"/>
      <c r="T12" s="169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</row>
    <row r="13" spans="1:40" x14ac:dyDescent="0.35">
      <c r="A13" s="36"/>
      <c r="B13" s="1085" t="str">
        <f>B7</f>
        <v>Oriente</v>
      </c>
      <c r="C13" s="1083" t="s">
        <v>180</v>
      </c>
      <c r="D13" s="554" t="s">
        <v>334</v>
      </c>
      <c r="E13" s="512">
        <f>$Q$13</f>
        <v>1802004.833333334</v>
      </c>
      <c r="F13" s="513">
        <f t="shared" ref="F13:P13" si="0">$Q$13</f>
        <v>1802004.833333334</v>
      </c>
      <c r="G13" s="513">
        <f t="shared" si="0"/>
        <v>1802004.833333334</v>
      </c>
      <c r="H13" s="513">
        <f t="shared" si="0"/>
        <v>1802004.833333334</v>
      </c>
      <c r="I13" s="513">
        <f t="shared" si="0"/>
        <v>1802004.833333334</v>
      </c>
      <c r="J13" s="513">
        <f t="shared" si="0"/>
        <v>1802004.833333334</v>
      </c>
      <c r="K13" s="513">
        <f t="shared" si="0"/>
        <v>1802004.833333334</v>
      </c>
      <c r="L13" s="513">
        <f t="shared" si="0"/>
        <v>1802004.833333334</v>
      </c>
      <c r="M13" s="513">
        <f t="shared" si="0"/>
        <v>1802004.833333334</v>
      </c>
      <c r="N13" s="513">
        <f t="shared" si="0"/>
        <v>1802004.833333334</v>
      </c>
      <c r="O13" s="513">
        <f t="shared" si="0"/>
        <v>1802004.833333334</v>
      </c>
      <c r="P13" s="513">
        <f t="shared" si="0"/>
        <v>1802004.833333334</v>
      </c>
      <c r="Q13" s="514">
        <v>1802004.833333334</v>
      </c>
      <c r="R13" s="1082"/>
      <c r="S13" s="1082"/>
      <c r="T13" s="1082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40" x14ac:dyDescent="0.35">
      <c r="A14" s="36"/>
      <c r="B14" s="1086"/>
      <c r="C14" s="1084"/>
      <c r="D14" s="534" t="s">
        <v>336</v>
      </c>
      <c r="E14" s="515">
        <f>$Q$14</f>
        <v>642132.33333333349</v>
      </c>
      <c r="F14" s="170">
        <f t="shared" ref="F14:P14" si="1">$Q$14</f>
        <v>642132.33333333349</v>
      </c>
      <c r="G14" s="170">
        <f t="shared" si="1"/>
        <v>642132.33333333349</v>
      </c>
      <c r="H14" s="170">
        <f t="shared" si="1"/>
        <v>642132.33333333349</v>
      </c>
      <c r="I14" s="170">
        <f t="shared" si="1"/>
        <v>642132.33333333349</v>
      </c>
      <c r="J14" s="170">
        <f t="shared" si="1"/>
        <v>642132.33333333349</v>
      </c>
      <c r="K14" s="170">
        <f t="shared" si="1"/>
        <v>642132.33333333349</v>
      </c>
      <c r="L14" s="170">
        <f t="shared" si="1"/>
        <v>642132.33333333349</v>
      </c>
      <c r="M14" s="170">
        <f t="shared" si="1"/>
        <v>642132.33333333349</v>
      </c>
      <c r="N14" s="170">
        <f t="shared" si="1"/>
        <v>642132.33333333349</v>
      </c>
      <c r="O14" s="170">
        <f t="shared" si="1"/>
        <v>642132.33333333349</v>
      </c>
      <c r="P14" s="170">
        <f t="shared" si="1"/>
        <v>642132.33333333349</v>
      </c>
      <c r="Q14" s="516">
        <v>642132.33333333349</v>
      </c>
      <c r="R14" s="1082"/>
      <c r="S14" s="1082"/>
      <c r="T14" s="1082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40" x14ac:dyDescent="0.35">
      <c r="A15" s="36"/>
      <c r="B15" s="1086"/>
      <c r="C15" s="1084"/>
      <c r="D15" s="534" t="s">
        <v>339</v>
      </c>
      <c r="E15" s="515">
        <f>$Q$15</f>
        <v>258562</v>
      </c>
      <c r="F15" s="170">
        <f t="shared" ref="F15:P15" si="2">$Q$15</f>
        <v>258562</v>
      </c>
      <c r="G15" s="170">
        <f t="shared" si="2"/>
        <v>258562</v>
      </c>
      <c r="H15" s="170">
        <f t="shared" si="2"/>
        <v>258562</v>
      </c>
      <c r="I15" s="170">
        <f t="shared" si="2"/>
        <v>258562</v>
      </c>
      <c r="J15" s="170">
        <f t="shared" si="2"/>
        <v>258562</v>
      </c>
      <c r="K15" s="170">
        <f t="shared" si="2"/>
        <v>258562</v>
      </c>
      <c r="L15" s="170">
        <f t="shared" si="2"/>
        <v>258562</v>
      </c>
      <c r="M15" s="170">
        <f t="shared" si="2"/>
        <v>258562</v>
      </c>
      <c r="N15" s="170">
        <f t="shared" si="2"/>
        <v>258562</v>
      </c>
      <c r="O15" s="170">
        <f t="shared" si="2"/>
        <v>258562</v>
      </c>
      <c r="P15" s="170">
        <f t="shared" si="2"/>
        <v>258562</v>
      </c>
      <c r="Q15" s="516">
        <v>258562</v>
      </c>
      <c r="R15" s="1082"/>
      <c r="S15" s="1082"/>
      <c r="T15" s="108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40" x14ac:dyDescent="0.35">
      <c r="A16" s="36"/>
      <c r="B16" s="1086"/>
      <c r="C16" s="1084"/>
      <c r="D16" s="534" t="s">
        <v>341</v>
      </c>
      <c r="E16" s="515">
        <f>$Q$16</f>
        <v>2350</v>
      </c>
      <c r="F16" s="170">
        <f t="shared" ref="F16:O16" si="3">$Q$16</f>
        <v>2350</v>
      </c>
      <c r="G16" s="170">
        <f t="shared" si="3"/>
        <v>2350</v>
      </c>
      <c r="H16" s="170">
        <f t="shared" si="3"/>
        <v>2350</v>
      </c>
      <c r="I16" s="170">
        <f t="shared" si="3"/>
        <v>2350</v>
      </c>
      <c r="J16" s="170">
        <f t="shared" si="3"/>
        <v>2350</v>
      </c>
      <c r="K16" s="170">
        <f t="shared" si="3"/>
        <v>2350</v>
      </c>
      <c r="L16" s="170">
        <f t="shared" si="3"/>
        <v>2350</v>
      </c>
      <c r="M16" s="170">
        <f t="shared" si="3"/>
        <v>2350</v>
      </c>
      <c r="N16" s="170">
        <f t="shared" si="3"/>
        <v>2350</v>
      </c>
      <c r="O16" s="170">
        <f t="shared" si="3"/>
        <v>2350</v>
      </c>
      <c r="P16" s="170">
        <f>$Q$16</f>
        <v>2350</v>
      </c>
      <c r="Q16" s="516">
        <v>2350</v>
      </c>
      <c r="R16" s="1082"/>
      <c r="S16" s="1082"/>
      <c r="T16" s="108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1:37" ht="18.75" thickBot="1" x14ac:dyDescent="0.4">
      <c r="A17" s="36"/>
      <c r="B17" s="1087"/>
      <c r="C17" s="553" t="s">
        <v>179</v>
      </c>
      <c r="D17" s="555" t="s">
        <v>342</v>
      </c>
      <c r="E17" s="517">
        <f>$Q$17</f>
        <v>13587</v>
      </c>
      <c r="F17" s="518">
        <f t="shared" ref="F17:P17" si="4">$Q$17</f>
        <v>13587</v>
      </c>
      <c r="G17" s="518">
        <f t="shared" si="4"/>
        <v>13587</v>
      </c>
      <c r="H17" s="518">
        <f t="shared" si="4"/>
        <v>13587</v>
      </c>
      <c r="I17" s="518">
        <f t="shared" si="4"/>
        <v>13587</v>
      </c>
      <c r="J17" s="518">
        <f t="shared" si="4"/>
        <v>13587</v>
      </c>
      <c r="K17" s="518">
        <f t="shared" si="4"/>
        <v>13587</v>
      </c>
      <c r="L17" s="518">
        <f t="shared" si="4"/>
        <v>13587</v>
      </c>
      <c r="M17" s="518">
        <f t="shared" si="4"/>
        <v>13587</v>
      </c>
      <c r="N17" s="518">
        <f t="shared" si="4"/>
        <v>13587</v>
      </c>
      <c r="O17" s="518">
        <f t="shared" si="4"/>
        <v>13587</v>
      </c>
      <c r="P17" s="518">
        <f t="shared" si="4"/>
        <v>13587</v>
      </c>
      <c r="Q17" s="519">
        <v>13587</v>
      </c>
      <c r="R17" s="171"/>
      <c r="S17" s="172"/>
      <c r="T17" s="167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1:37" x14ac:dyDescent="0.35">
      <c r="A18" s="36"/>
      <c r="B18" s="162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1:37" ht="18.75" thickBot="1" x14ac:dyDescent="0.4">
      <c r="A19" s="36"/>
      <c r="B19" s="162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48"/>
      <c r="AE19" s="148"/>
      <c r="AF19" s="36"/>
      <c r="AG19" s="36"/>
      <c r="AH19" s="36"/>
      <c r="AI19" s="36"/>
      <c r="AJ19" s="36"/>
      <c r="AK19" s="36"/>
    </row>
    <row r="20" spans="1:37" s="8" customFormat="1" ht="18.75" thickBot="1" x14ac:dyDescent="0.4">
      <c r="A20" s="160" t="s">
        <v>423</v>
      </c>
      <c r="B20" s="160"/>
      <c r="C20" s="709"/>
      <c r="D20" s="160"/>
      <c r="E20" s="723">
        <v>0</v>
      </c>
      <c r="F20" s="724">
        <v>1</v>
      </c>
      <c r="G20" s="724">
        <v>2</v>
      </c>
      <c r="H20" s="724">
        <v>3</v>
      </c>
      <c r="I20" s="724">
        <v>4</v>
      </c>
      <c r="J20" s="724">
        <v>5</v>
      </c>
      <c r="K20" s="724">
        <v>6</v>
      </c>
      <c r="L20" s="724">
        <v>7</v>
      </c>
      <c r="M20" s="724">
        <v>8</v>
      </c>
      <c r="N20" s="724">
        <v>9</v>
      </c>
      <c r="O20" s="724">
        <v>10</v>
      </c>
      <c r="P20" s="724">
        <v>11</v>
      </c>
      <c r="Q20" s="724">
        <v>12</v>
      </c>
      <c r="R20" s="724">
        <v>13</v>
      </c>
      <c r="S20" s="724">
        <v>14</v>
      </c>
      <c r="T20" s="724">
        <v>15</v>
      </c>
      <c r="U20" s="724">
        <v>16</v>
      </c>
      <c r="V20" s="724">
        <v>17</v>
      </c>
      <c r="W20" s="724">
        <v>18</v>
      </c>
      <c r="X20" s="724">
        <v>19</v>
      </c>
      <c r="Y20" s="724">
        <v>20</v>
      </c>
      <c r="Z20" s="724">
        <v>21</v>
      </c>
      <c r="AA20" s="724">
        <v>22</v>
      </c>
      <c r="AB20" s="725">
        <v>23</v>
      </c>
      <c r="AC20" s="160"/>
      <c r="AD20" s="976" t="s">
        <v>413</v>
      </c>
      <c r="AE20" s="976"/>
      <c r="AF20" s="160"/>
      <c r="AG20" s="160"/>
      <c r="AH20" s="160"/>
      <c r="AI20" s="160"/>
      <c r="AJ20" s="160"/>
      <c r="AK20" s="160"/>
    </row>
    <row r="21" spans="1:37" x14ac:dyDescent="0.35">
      <c r="A21" s="36"/>
      <c r="B21" s="1085" t="str">
        <f>B7</f>
        <v>Oriente</v>
      </c>
      <c r="C21" s="1083" t="s">
        <v>180</v>
      </c>
      <c r="D21" s="554" t="s">
        <v>334</v>
      </c>
      <c r="E21" s="520">
        <v>3.1195108016674012E-2</v>
      </c>
      <c r="F21" s="521">
        <v>2.9037861865163283E-2</v>
      </c>
      <c r="G21" s="521">
        <v>2.8588104970527235E-2</v>
      </c>
      <c r="H21" s="521">
        <v>2.8136467047953917E-2</v>
      </c>
      <c r="I21" s="521">
        <v>2.8659739351333952E-2</v>
      </c>
      <c r="J21" s="521">
        <v>3.1946806294357255E-2</v>
      </c>
      <c r="K21" s="521">
        <v>3.6395480216822193E-2</v>
      </c>
      <c r="L21" s="521">
        <v>3.7133609691256855E-2</v>
      </c>
      <c r="M21" s="521">
        <v>3.6873159567300279E-2</v>
      </c>
      <c r="N21" s="521">
        <v>3.6814241194132361E-2</v>
      </c>
      <c r="O21" s="521">
        <v>3.717115173735832E-2</v>
      </c>
      <c r="P21" s="521">
        <v>3.7979402422323165E-2</v>
      </c>
      <c r="Q21" s="521">
        <v>4.0319422131118839E-2</v>
      </c>
      <c r="R21" s="521">
        <v>4.0902282829192699E-2</v>
      </c>
      <c r="S21" s="521">
        <v>3.9842995924759532E-2</v>
      </c>
      <c r="T21" s="521">
        <v>3.9679775987270766E-2</v>
      </c>
      <c r="U21" s="521">
        <v>4.2547415974373677E-2</v>
      </c>
      <c r="V21" s="521">
        <v>4.6337769820219733E-2</v>
      </c>
      <c r="W21" s="521">
        <v>5.2574578014639328E-2</v>
      </c>
      <c r="X21" s="521">
        <v>6.8889882535675448E-2</v>
      </c>
      <c r="Y21" s="521">
        <v>7.4427149125280492E-2</v>
      </c>
      <c r="Z21" s="521">
        <v>6.5323764003638901E-2</v>
      </c>
      <c r="AA21" s="521">
        <v>5.0609395885327514E-2</v>
      </c>
      <c r="AB21" s="522">
        <v>3.8614435393300249E-2</v>
      </c>
      <c r="AC21" s="36"/>
      <c r="AD21" s="983" t="s">
        <v>415</v>
      </c>
      <c r="AE21" s="148" t="s">
        <v>414</v>
      </c>
      <c r="AF21" s="114"/>
      <c r="AG21" s="174"/>
      <c r="AH21" s="36"/>
      <c r="AI21" s="36"/>
      <c r="AJ21" s="36"/>
      <c r="AK21" s="36"/>
    </row>
    <row r="22" spans="1:37" x14ac:dyDescent="0.35">
      <c r="A22" s="36"/>
      <c r="B22" s="1086"/>
      <c r="C22" s="1084"/>
      <c r="D22" s="534" t="s">
        <v>336</v>
      </c>
      <c r="E22" s="523">
        <v>3.7971273922708618E-2</v>
      </c>
      <c r="F22" s="173">
        <v>3.5314142778483486E-2</v>
      </c>
      <c r="G22" s="173">
        <v>3.295820658181467E-2</v>
      </c>
      <c r="H22" s="173">
        <v>3.1821308422035732E-2</v>
      </c>
      <c r="I22" s="173">
        <v>3.0952111222895165E-2</v>
      </c>
      <c r="J22" s="173">
        <v>3.0814569049362986E-2</v>
      </c>
      <c r="K22" s="173">
        <v>3.2344169169580293E-2</v>
      </c>
      <c r="L22" s="173">
        <v>3.1751949842039225E-2</v>
      </c>
      <c r="M22" s="173">
        <v>3.2993134269839852E-2</v>
      </c>
      <c r="N22" s="173">
        <v>3.5413401157590604E-2</v>
      </c>
      <c r="O22" s="173">
        <v>3.7725538494176314E-2</v>
      </c>
      <c r="P22" s="173">
        <v>3.9298387619306062E-2</v>
      </c>
      <c r="Q22" s="173">
        <v>4.1335148296403397E-2</v>
      </c>
      <c r="R22" s="173">
        <v>4.2119526549518664E-2</v>
      </c>
      <c r="S22" s="173">
        <v>4.28544974839851E-2</v>
      </c>
      <c r="T22" s="173">
        <v>4.4007490889967395E-2</v>
      </c>
      <c r="U22" s="173">
        <v>4.4719007373332779E-2</v>
      </c>
      <c r="V22" s="173">
        <v>4.5349871862347346E-2</v>
      </c>
      <c r="W22" s="173">
        <v>4.7010730861001222E-2</v>
      </c>
      <c r="X22" s="173">
        <v>5.4347881020169256E-2</v>
      </c>
      <c r="Y22" s="173">
        <v>6.3781614659868716E-2</v>
      </c>
      <c r="Z22" s="173">
        <v>6.3462163873497457E-2</v>
      </c>
      <c r="AA22" s="173">
        <v>5.6077668039999952E-2</v>
      </c>
      <c r="AB22" s="524">
        <v>4.5576206560075889E-2</v>
      </c>
      <c r="AC22" s="36"/>
      <c r="AD22" s="976"/>
      <c r="AE22" s="148" t="s">
        <v>415</v>
      </c>
      <c r="AF22" s="36"/>
      <c r="AG22" s="36"/>
      <c r="AH22" s="36"/>
      <c r="AI22" s="36"/>
      <c r="AJ22" s="36"/>
      <c r="AK22" s="36"/>
    </row>
    <row r="23" spans="1:37" x14ac:dyDescent="0.35">
      <c r="A23" s="36"/>
      <c r="B23" s="1086"/>
      <c r="C23" s="1084"/>
      <c r="D23" s="534" t="s">
        <v>339</v>
      </c>
      <c r="E23" s="523">
        <v>2.2597572133457904E-2</v>
      </c>
      <c r="F23" s="173">
        <v>2.1969017909205892E-2</v>
      </c>
      <c r="G23" s="173">
        <v>2.1432566632621101E-2</v>
      </c>
      <c r="H23" s="173">
        <v>2.0993602122168074E-2</v>
      </c>
      <c r="I23" s="173">
        <v>2.1471177826151495E-2</v>
      </c>
      <c r="J23" s="173">
        <v>2.3244707952208583E-2</v>
      </c>
      <c r="K23" s="173">
        <v>2.648886844899144E-2</v>
      </c>
      <c r="L23" s="173">
        <v>3.489622849276109E-2</v>
      </c>
      <c r="M23" s="173">
        <v>4.4257471293036248E-2</v>
      </c>
      <c r="N23" s="173">
        <v>5.3109071236717452E-2</v>
      </c>
      <c r="O23" s="173">
        <v>5.8034834505172425E-2</v>
      </c>
      <c r="P23" s="173">
        <v>5.8877412861929303E-2</v>
      </c>
      <c r="Q23" s="173">
        <v>6.0660089083693407E-2</v>
      </c>
      <c r="R23" s="173">
        <v>5.7125025285305296E-2</v>
      </c>
      <c r="S23" s="173">
        <v>5.4493906910887721E-2</v>
      </c>
      <c r="T23" s="173">
        <v>5.5000444200548088E-2</v>
      </c>
      <c r="U23" s="173">
        <v>5.7726052721194847E-2</v>
      </c>
      <c r="V23" s="173">
        <v>5.7284054672494471E-2</v>
      </c>
      <c r="W23" s="173">
        <v>5.7252450377912927E-2</v>
      </c>
      <c r="X23" s="173">
        <v>5.5891417010817443E-2</v>
      </c>
      <c r="Y23" s="173">
        <v>4.5875336645718703E-2</v>
      </c>
      <c r="Z23" s="173">
        <v>3.6200221504100537E-2</v>
      </c>
      <c r="AA23" s="173">
        <v>2.9725943989934705E-2</v>
      </c>
      <c r="AB23" s="524">
        <v>2.5392526182970911E-2</v>
      </c>
      <c r="AC23" s="36"/>
      <c r="AD23" s="148"/>
      <c r="AE23" s="148"/>
      <c r="AF23" s="36"/>
      <c r="AG23" s="36"/>
      <c r="AH23" s="36"/>
      <c r="AI23" s="36"/>
      <c r="AJ23" s="36"/>
      <c r="AK23" s="36"/>
    </row>
    <row r="24" spans="1:37" x14ac:dyDescent="0.35">
      <c r="A24" s="36"/>
      <c r="B24" s="1086"/>
      <c r="C24" s="1084"/>
      <c r="D24" s="534" t="s">
        <v>341</v>
      </c>
      <c r="E24" s="523">
        <v>2.5334192800351062E-2</v>
      </c>
      <c r="F24" s="173">
        <v>2.3598458446559865E-2</v>
      </c>
      <c r="G24" s="173">
        <v>2.2047237729115484E-2</v>
      </c>
      <c r="H24" s="173">
        <v>2.0794351445636849E-2</v>
      </c>
      <c r="I24" s="173">
        <v>1.9603196310492947E-2</v>
      </c>
      <c r="J24" s="173">
        <v>2.0153939797363359E-2</v>
      </c>
      <c r="K24" s="173">
        <v>2.5952394617032592E-2</v>
      </c>
      <c r="L24" s="173">
        <v>3.353750029274729E-2</v>
      </c>
      <c r="M24" s="173">
        <v>5.0525791560413348E-2</v>
      </c>
      <c r="N24" s="173">
        <v>5.8390344567247447E-2</v>
      </c>
      <c r="O24" s="173">
        <v>6.2361677639211251E-2</v>
      </c>
      <c r="P24" s="173">
        <v>6.0949887016867127E-2</v>
      </c>
      <c r="Q24" s="173">
        <v>5.9062559357324879E-2</v>
      </c>
      <c r="R24" s="173">
        <v>5.4146671603165088E-2</v>
      </c>
      <c r="S24" s="173">
        <v>5.2846517464492843E-2</v>
      </c>
      <c r="T24" s="173">
        <v>5.5190749318862545E-2</v>
      </c>
      <c r="U24" s="173">
        <v>6.1319864672898426E-2</v>
      </c>
      <c r="V24" s="173">
        <v>5.7454515402859736E-2</v>
      </c>
      <c r="W24" s="173">
        <v>5.1234933006143485E-2</v>
      </c>
      <c r="X24" s="173">
        <v>5.0120481800944479E-2</v>
      </c>
      <c r="Y24" s="173">
        <v>4.2403958455329599E-2</v>
      </c>
      <c r="Z24" s="173">
        <v>3.5706663446676876E-2</v>
      </c>
      <c r="AA24" s="173">
        <v>3.0106994611363066E-2</v>
      </c>
      <c r="AB24" s="524">
        <v>2.7157118636900408E-2</v>
      </c>
      <c r="AC24" s="36"/>
      <c r="AD24" s="148"/>
      <c r="AE24" s="148"/>
      <c r="AF24" s="36"/>
      <c r="AG24" s="36"/>
      <c r="AH24" s="36"/>
      <c r="AI24" s="36"/>
      <c r="AJ24" s="36"/>
      <c r="AK24" s="36"/>
    </row>
    <row r="25" spans="1:37" ht="18.75" thickBot="1" x14ac:dyDescent="0.4">
      <c r="A25" s="36"/>
      <c r="B25" s="1087"/>
      <c r="C25" s="553" t="s">
        <v>179</v>
      </c>
      <c r="D25" s="555" t="s">
        <v>342</v>
      </c>
      <c r="E25" s="525">
        <v>3.1497931556888834E-2</v>
      </c>
      <c r="F25" s="526">
        <v>3.0705077994387136E-2</v>
      </c>
      <c r="G25" s="526">
        <v>3.0071734680600117E-2</v>
      </c>
      <c r="H25" s="526">
        <v>2.9978029707055969E-2</v>
      </c>
      <c r="I25" s="526">
        <v>3.0386691695383449E-2</v>
      </c>
      <c r="J25" s="526">
        <v>3.0590408260458831E-2</v>
      </c>
      <c r="K25" s="526">
        <v>3.2974692974915856E-2</v>
      </c>
      <c r="L25" s="526">
        <v>3.9472073077023058E-2</v>
      </c>
      <c r="M25" s="526">
        <v>4.6523450753183287E-2</v>
      </c>
      <c r="N25" s="526">
        <v>5.1322034042888029E-2</v>
      </c>
      <c r="O25" s="526">
        <v>5.4234640211806386E-2</v>
      </c>
      <c r="P25" s="526">
        <v>5.6404767531054278E-2</v>
      </c>
      <c r="Q25" s="526">
        <v>5.655259991383798E-2</v>
      </c>
      <c r="R25" s="526">
        <v>5.4157860165608446E-2</v>
      </c>
      <c r="S25" s="526">
        <v>5.2579000696108998E-2</v>
      </c>
      <c r="T25" s="526">
        <v>5.2257165752848604E-2</v>
      </c>
      <c r="U25" s="526">
        <v>5.1400070752117687E-2</v>
      </c>
      <c r="V25" s="526">
        <v>4.6234325248600328E-2</v>
      </c>
      <c r="W25" s="526">
        <v>4.1663052701845033E-2</v>
      </c>
      <c r="X25" s="526">
        <v>4.086635566608058E-2</v>
      </c>
      <c r="Y25" s="526">
        <v>3.9475566839944909E-2</v>
      </c>
      <c r="Z25" s="526">
        <v>3.6436448036070886E-2</v>
      </c>
      <c r="AA25" s="526">
        <v>3.4396222008816445E-2</v>
      </c>
      <c r="AB25" s="527">
        <v>2.9819799732474932E-2</v>
      </c>
      <c r="AC25" s="36"/>
      <c r="AD25" s="148"/>
      <c r="AE25" s="148"/>
      <c r="AF25" s="36"/>
      <c r="AG25" s="36"/>
      <c r="AH25" s="36"/>
      <c r="AI25" s="36"/>
      <c r="AJ25" s="36"/>
      <c r="AK25" s="36"/>
    </row>
    <row r="26" spans="1:37" s="56" customFormat="1" ht="18.75" thickBot="1" x14ac:dyDescent="0.4">
      <c r="A26" s="36"/>
      <c r="B26" s="162"/>
      <c r="C26" s="162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1:37" s="8" customFormat="1" ht="18.75" thickBot="1" x14ac:dyDescent="0.4">
      <c r="A27" s="160" t="s">
        <v>424</v>
      </c>
      <c r="B27" s="709"/>
      <c r="C27" s="709"/>
      <c r="D27" s="160"/>
      <c r="E27" s="723">
        <v>0</v>
      </c>
      <c r="F27" s="721">
        <v>1</v>
      </c>
      <c r="G27" s="721">
        <v>2</v>
      </c>
      <c r="H27" s="721">
        <v>3</v>
      </c>
      <c r="I27" s="721">
        <v>4</v>
      </c>
      <c r="J27" s="721">
        <v>5</v>
      </c>
      <c r="K27" s="721">
        <v>6</v>
      </c>
      <c r="L27" s="721">
        <v>7</v>
      </c>
      <c r="M27" s="721">
        <v>8</v>
      </c>
      <c r="N27" s="721">
        <v>9</v>
      </c>
      <c r="O27" s="721">
        <v>10</v>
      </c>
      <c r="P27" s="721">
        <v>11</v>
      </c>
      <c r="Q27" s="721">
        <v>12</v>
      </c>
      <c r="R27" s="721">
        <v>13</v>
      </c>
      <c r="S27" s="721">
        <v>14</v>
      </c>
      <c r="T27" s="721">
        <v>15</v>
      </c>
      <c r="U27" s="721">
        <v>16</v>
      </c>
      <c r="V27" s="721">
        <v>17</v>
      </c>
      <c r="W27" s="721">
        <v>18</v>
      </c>
      <c r="X27" s="721">
        <v>19</v>
      </c>
      <c r="Y27" s="721">
        <v>20</v>
      </c>
      <c r="Z27" s="721">
        <v>21</v>
      </c>
      <c r="AA27" s="721">
        <v>22</v>
      </c>
      <c r="AB27" s="721">
        <v>23</v>
      </c>
      <c r="AC27" s="722" t="s">
        <v>410</v>
      </c>
      <c r="AD27" s="160"/>
      <c r="AE27" s="160"/>
      <c r="AF27" s="160"/>
      <c r="AG27" s="160"/>
      <c r="AH27" s="160"/>
      <c r="AI27" s="160"/>
      <c r="AJ27" s="160"/>
      <c r="AK27" s="160"/>
    </row>
    <row r="28" spans="1:37" x14ac:dyDescent="0.35">
      <c r="B28" s="1085" t="str">
        <f>B21</f>
        <v>Oriente</v>
      </c>
      <c r="C28" s="1083" t="s">
        <v>180</v>
      </c>
      <c r="D28" s="554" t="s">
        <v>334</v>
      </c>
      <c r="E28" s="251">
        <f t="shared" ref="E28" si="5">E21*IF($AD$21="kW/cliente",$Q$13,$Q$36/365)</f>
        <v>145488.37327749535</v>
      </c>
      <c r="F28" s="561">
        <f t="shared" ref="F28:AB28" si="6">F21*IF($AD$21="kW/cliente",$Q$13,$Q$36/365)</f>
        <v>135427.36521255531</v>
      </c>
      <c r="G28" s="561">
        <f t="shared" si="6"/>
        <v>133329.77994578972</v>
      </c>
      <c r="H28" s="561">
        <f t="shared" si="6"/>
        <v>131223.42190303191</v>
      </c>
      <c r="I28" s="561">
        <f t="shared" si="6"/>
        <v>133663.86981426328</v>
      </c>
      <c r="J28" s="561">
        <f t="shared" si="6"/>
        <v>148994.15884993749</v>
      </c>
      <c r="K28" s="561">
        <f t="shared" si="6"/>
        <v>169741.97392002761</v>
      </c>
      <c r="L28" s="561">
        <f t="shared" si="6"/>
        <v>173184.477034499</v>
      </c>
      <c r="M28" s="561">
        <f t="shared" si="6"/>
        <v>171969.78449892226</v>
      </c>
      <c r="N28" s="561">
        <f t="shared" si="6"/>
        <v>171694.99980307266</v>
      </c>
      <c r="O28" s="561">
        <f t="shared" si="6"/>
        <v>173359.56638549248</v>
      </c>
      <c r="P28" s="561">
        <f t="shared" si="6"/>
        <v>177129.10221441486</v>
      </c>
      <c r="Q28" s="561">
        <f t="shared" si="6"/>
        <v>188042.53327828521</v>
      </c>
      <c r="R28" s="561">
        <f t="shared" si="6"/>
        <v>190760.89074525808</v>
      </c>
      <c r="S28" s="561">
        <f t="shared" si="6"/>
        <v>185820.5671381797</v>
      </c>
      <c r="T28" s="561">
        <f t="shared" si="6"/>
        <v>185059.33870521505</v>
      </c>
      <c r="U28" s="561">
        <f t="shared" si="6"/>
        <v>198433.49585338391</v>
      </c>
      <c r="V28" s="561">
        <f t="shared" si="6"/>
        <v>216111.02448651081</v>
      </c>
      <c r="W28" s="561">
        <f t="shared" si="6"/>
        <v>245198.37620091607</v>
      </c>
      <c r="X28" s="561">
        <f t="shared" si="6"/>
        <v>321290.02214180387</v>
      </c>
      <c r="Y28" s="561">
        <f t="shared" si="6"/>
        <v>347114.83762552839</v>
      </c>
      <c r="Z28" s="561">
        <f t="shared" si="6"/>
        <v>304658.28668304515</v>
      </c>
      <c r="AA28" s="561">
        <f t="shared" si="6"/>
        <v>236033.12019235347</v>
      </c>
      <c r="AB28" s="561">
        <f t="shared" si="6"/>
        <v>180090.78177890452</v>
      </c>
      <c r="AC28" s="514">
        <f>MAX(E28:AB28)</f>
        <v>347114.83762552839</v>
      </c>
      <c r="AD28" s="178"/>
    </row>
    <row r="29" spans="1:37" x14ac:dyDescent="0.35">
      <c r="B29" s="1086"/>
      <c r="C29" s="1084"/>
      <c r="D29" s="534" t="s">
        <v>336</v>
      </c>
      <c r="E29" s="253">
        <f>E22*IF($AD$21="kW/cliente",$Q$14,$Q$37/365)</f>
        <v>231278.09317838238</v>
      </c>
      <c r="F29" s="119">
        <f t="shared" ref="F29:AB29" si="7">F22*IF($AD$21="kW/cliente",$Q$14,$Q$37/365)</f>
        <v>215093.85280730121</v>
      </c>
      <c r="G29" s="119">
        <f t="shared" si="7"/>
        <v>200744.15170628991</v>
      </c>
      <c r="H29" s="119">
        <f t="shared" si="7"/>
        <v>193819.45281241281</v>
      </c>
      <c r="I29" s="119">
        <f t="shared" si="7"/>
        <v>188525.2856685236</v>
      </c>
      <c r="J29" s="119">
        <f t="shared" si="7"/>
        <v>187687.5341700913</v>
      </c>
      <c r="K29" s="119">
        <f t="shared" si="7"/>
        <v>197004.12965354481</v>
      </c>
      <c r="L29" s="119">
        <f t="shared" si="7"/>
        <v>193396.99871830459</v>
      </c>
      <c r="M29" s="119">
        <f t="shared" si="7"/>
        <v>200956.89171343416</v>
      </c>
      <c r="N29" s="119">
        <f t="shared" si="7"/>
        <v>215698.42269080313</v>
      </c>
      <c r="O29" s="119">
        <f t="shared" si="7"/>
        <v>229781.35062892226</v>
      </c>
      <c r="P29" s="119">
        <f t="shared" si="7"/>
        <v>239361.37017890491</v>
      </c>
      <c r="Q29" s="119">
        <f t="shared" si="7"/>
        <v>251767.01468318547</v>
      </c>
      <c r="R29" s="119">
        <f t="shared" si="7"/>
        <v>256544.56065334051</v>
      </c>
      <c r="S29" s="119">
        <f t="shared" si="7"/>
        <v>261021.17306858196</v>
      </c>
      <c r="T29" s="119">
        <f t="shared" si="7"/>
        <v>268043.90601469355</v>
      </c>
      <c r="U29" s="119">
        <f t="shared" si="7"/>
        <v>272377.66041736898</v>
      </c>
      <c r="V29" s="119">
        <f t="shared" si="7"/>
        <v>276220.17400725372</v>
      </c>
      <c r="W29" s="119">
        <f t="shared" si="7"/>
        <v>286336.25025554374</v>
      </c>
      <c r="X29" s="119">
        <f t="shared" si="7"/>
        <v>331025.87804180052</v>
      </c>
      <c r="Y29" s="119">
        <f t="shared" si="7"/>
        <v>388485.52325106022</v>
      </c>
      <c r="Z29" s="119">
        <f t="shared" si="7"/>
        <v>386539.7900400369</v>
      </c>
      <c r="AA29" s="119">
        <f t="shared" si="7"/>
        <v>341561.78590640088</v>
      </c>
      <c r="AB29" s="119">
        <f t="shared" si="7"/>
        <v>277598.74922749301</v>
      </c>
      <c r="AC29" s="616">
        <f>MAX(E29:AB29)</f>
        <v>388485.52325106022</v>
      </c>
    </row>
    <row r="30" spans="1:37" x14ac:dyDescent="0.35">
      <c r="A30" s="36"/>
      <c r="B30" s="1086"/>
      <c r="C30" s="1084"/>
      <c r="D30" s="534" t="s">
        <v>339</v>
      </c>
      <c r="E30" s="253">
        <f>E23*IF($AD$21="kW/cliente",$Q$15,$Q$38/365)</f>
        <v>71508.113220274099</v>
      </c>
      <c r="F30" s="119">
        <f t="shared" ref="F30:AB30" si="8">F23*IF($AD$21="kW/cliente",$Q$15,$Q$38/365)</f>
        <v>69519.106331947958</v>
      </c>
      <c r="G30" s="119">
        <f t="shared" si="8"/>
        <v>67821.551462042757</v>
      </c>
      <c r="H30" s="119">
        <f t="shared" si="8"/>
        <v>66432.485250514568</v>
      </c>
      <c r="I30" s="119">
        <f t="shared" si="8"/>
        <v>67943.733331061041</v>
      </c>
      <c r="J30" s="119">
        <f t="shared" si="8"/>
        <v>73555.919998932543</v>
      </c>
      <c r="K30" s="119">
        <f t="shared" si="8"/>
        <v>83821.792577571847</v>
      </c>
      <c r="L30" s="119">
        <f t="shared" si="8"/>
        <v>110426.17513437591</v>
      </c>
      <c r="M30" s="119">
        <f t="shared" si="8"/>
        <v>140049.0393116046</v>
      </c>
      <c r="N30" s="119">
        <f t="shared" si="8"/>
        <v>168059.18160543832</v>
      </c>
      <c r="O30" s="119">
        <f t="shared" si="8"/>
        <v>183646.34448367654</v>
      </c>
      <c r="P30" s="119">
        <f t="shared" si="8"/>
        <v>186312.61270824901</v>
      </c>
      <c r="Q30" s="119">
        <f t="shared" si="8"/>
        <v>191953.74142544682</v>
      </c>
      <c r="R30" s="119">
        <f t="shared" si="8"/>
        <v>180767.32985684494</v>
      </c>
      <c r="S30" s="119">
        <f t="shared" si="8"/>
        <v>172441.37742697186</v>
      </c>
      <c r="T30" s="119">
        <f t="shared" si="8"/>
        <v>174044.27200544273</v>
      </c>
      <c r="U30" s="119">
        <f t="shared" si="8"/>
        <v>182669.2305424698</v>
      </c>
      <c r="V30" s="119">
        <f t="shared" si="8"/>
        <v>181270.56495472684</v>
      </c>
      <c r="W30" s="119">
        <f t="shared" si="8"/>
        <v>181170.55582711627</v>
      </c>
      <c r="X30" s="119">
        <f t="shared" si="8"/>
        <v>176863.68040102854</v>
      </c>
      <c r="Y30" s="119">
        <f t="shared" si="8"/>
        <v>145168.63791854895</v>
      </c>
      <c r="Z30" s="119">
        <f t="shared" si="8"/>
        <v>114552.55116019893</v>
      </c>
      <c r="AA30" s="119">
        <f t="shared" si="8"/>
        <v>94065.245410348813</v>
      </c>
      <c r="AB30" s="119">
        <f t="shared" si="8"/>
        <v>80352.509841189167</v>
      </c>
      <c r="AC30" s="516">
        <f>MAX(E30:AB30)</f>
        <v>191953.74142544682</v>
      </c>
      <c r="AD30" s="36"/>
      <c r="AE30" s="36"/>
      <c r="AF30" s="36"/>
      <c r="AG30" s="36"/>
      <c r="AH30" s="36"/>
      <c r="AI30" s="36"/>
      <c r="AJ30" s="36"/>
      <c r="AK30" s="36"/>
    </row>
    <row r="31" spans="1:37" x14ac:dyDescent="0.35">
      <c r="A31" s="36"/>
      <c r="B31" s="1086"/>
      <c r="C31" s="1084"/>
      <c r="D31" s="534" t="s">
        <v>341</v>
      </c>
      <c r="E31" s="253">
        <f>E24*IF($AD$21="kW/cliente",$Q$16,$Q$39/365)</f>
        <v>8346.202410828053</v>
      </c>
      <c r="F31" s="119">
        <f t="shared" ref="F31:AB31" si="9">F24*IF($AD$21="kW/cliente",$Q$16,$Q$39/365)</f>
        <v>7774.3748273587898</v>
      </c>
      <c r="G31" s="119">
        <f t="shared" si="9"/>
        <v>7263.3341877895946</v>
      </c>
      <c r="H31" s="119">
        <f t="shared" si="9"/>
        <v>6850.5780916286039</v>
      </c>
      <c r="I31" s="119">
        <f t="shared" si="9"/>
        <v>6458.158963103203</v>
      </c>
      <c r="J31" s="119">
        <f t="shared" si="9"/>
        <v>6639.5982003463168</v>
      </c>
      <c r="K31" s="119">
        <f t="shared" si="9"/>
        <v>8549.8654023204908</v>
      </c>
      <c r="L31" s="119">
        <f t="shared" si="9"/>
        <v>11048.734333173434</v>
      </c>
      <c r="M31" s="119">
        <f t="shared" si="9"/>
        <v>16645.428044767781</v>
      </c>
      <c r="N31" s="119">
        <f t="shared" si="9"/>
        <v>19236.359272890993</v>
      </c>
      <c r="O31" s="119">
        <f t="shared" si="9"/>
        <v>20544.691846209302</v>
      </c>
      <c r="P31" s="119">
        <f t="shared" si="9"/>
        <v>20079.585640195521</v>
      </c>
      <c r="Q31" s="119">
        <f t="shared" si="9"/>
        <v>19457.816524193699</v>
      </c>
      <c r="R31" s="119">
        <f t="shared" si="9"/>
        <v>17838.305906726542</v>
      </c>
      <c r="S31" s="119">
        <f t="shared" si="9"/>
        <v>17409.977690700493</v>
      </c>
      <c r="T31" s="119">
        <f t="shared" si="9"/>
        <v>18182.271235186709</v>
      </c>
      <c r="U31" s="119">
        <f t="shared" si="9"/>
        <v>20201.472626256436</v>
      </c>
      <c r="V31" s="119">
        <f t="shared" si="9"/>
        <v>18928.05579981457</v>
      </c>
      <c r="W31" s="119">
        <f t="shared" si="9"/>
        <v>16879.050567917166</v>
      </c>
      <c r="X31" s="119">
        <f t="shared" si="9"/>
        <v>16511.901102809548</v>
      </c>
      <c r="Y31" s="119">
        <f t="shared" si="9"/>
        <v>13969.737385262983</v>
      </c>
      <c r="Z31" s="119">
        <f t="shared" si="9"/>
        <v>11763.352512938593</v>
      </c>
      <c r="AA31" s="119">
        <f t="shared" si="9"/>
        <v>9918.5741968721268</v>
      </c>
      <c r="AB31" s="119">
        <f t="shared" si="9"/>
        <v>8946.7547209674976</v>
      </c>
      <c r="AC31" s="516">
        <f>MAX(E31:AB31)</f>
        <v>20544.691846209302</v>
      </c>
      <c r="AD31" s="36"/>
      <c r="AE31" s="36"/>
      <c r="AF31" s="36"/>
      <c r="AG31" s="36"/>
      <c r="AH31" s="36"/>
      <c r="AI31" s="36"/>
      <c r="AJ31" s="36"/>
      <c r="AK31" s="36"/>
    </row>
    <row r="32" spans="1:37" ht="18.75" thickBot="1" x14ac:dyDescent="0.4">
      <c r="A32" s="36"/>
      <c r="B32" s="1087"/>
      <c r="C32" s="553" t="s">
        <v>179</v>
      </c>
      <c r="D32" s="555" t="s">
        <v>342</v>
      </c>
      <c r="E32" s="255">
        <f>E25*IF($AD$21="kW/cliente",$Q$17,$Q$40/365)</f>
        <v>268580.0236456875</v>
      </c>
      <c r="F32" s="615">
        <f t="shared" ref="F32:AB32" si="10">F25*IF($AD$21="kW/cliente",$Q$17,$Q$40/365)</f>
        <v>261819.4327738815</v>
      </c>
      <c r="G32" s="615">
        <f t="shared" si="10"/>
        <v>256418.971417061</v>
      </c>
      <c r="H32" s="615">
        <f t="shared" si="10"/>
        <v>255619.95755277752</v>
      </c>
      <c r="I32" s="615">
        <f t="shared" si="10"/>
        <v>259104.58149672925</v>
      </c>
      <c r="J32" s="615">
        <f t="shared" si="10"/>
        <v>260841.65428724393</v>
      </c>
      <c r="K32" s="615">
        <f t="shared" si="10"/>
        <v>281172.2351646052</v>
      </c>
      <c r="L32" s="615">
        <f t="shared" si="10"/>
        <v>336574.80972119741</v>
      </c>
      <c r="M32" s="615">
        <f t="shared" si="10"/>
        <v>396701.271662905</v>
      </c>
      <c r="N32" s="615">
        <f t="shared" si="10"/>
        <v>437618.3589036013</v>
      </c>
      <c r="O32" s="615">
        <f t="shared" si="10"/>
        <v>462453.88920837076</v>
      </c>
      <c r="P32" s="615">
        <f t="shared" si="10"/>
        <v>480958.36927764304</v>
      </c>
      <c r="Q32" s="615">
        <f t="shared" si="10"/>
        <v>482218.92268229864</v>
      </c>
      <c r="R32" s="615">
        <f t="shared" si="10"/>
        <v>461799.19267421536</v>
      </c>
      <c r="S32" s="615">
        <f t="shared" si="10"/>
        <v>448336.40027194296</v>
      </c>
      <c r="T32" s="615">
        <f t="shared" si="10"/>
        <v>445592.14271602163</v>
      </c>
      <c r="U32" s="615">
        <f t="shared" si="10"/>
        <v>438283.77089017187</v>
      </c>
      <c r="V32" s="615">
        <f t="shared" si="10"/>
        <v>394235.9245426596</v>
      </c>
      <c r="W32" s="615">
        <f t="shared" si="10"/>
        <v>355257.09552079323</v>
      </c>
      <c r="X32" s="615">
        <f t="shared" si="10"/>
        <v>348463.73169886734</v>
      </c>
      <c r="Y32" s="615">
        <f t="shared" si="10"/>
        <v>336604.60072275787</v>
      </c>
      <c r="Z32" s="615">
        <f t="shared" si="10"/>
        <v>310690.30858162779</v>
      </c>
      <c r="AA32" s="615">
        <f t="shared" si="10"/>
        <v>293293.48512187583</v>
      </c>
      <c r="AB32" s="615">
        <f t="shared" si="10"/>
        <v>254270.74481994534</v>
      </c>
      <c r="AC32" s="599">
        <f>MAX(E32:AB32)</f>
        <v>482218.92268229864</v>
      </c>
      <c r="AD32" s="36"/>
      <c r="AE32" s="36"/>
      <c r="AF32" s="36"/>
      <c r="AG32" s="36"/>
      <c r="AH32" s="36"/>
      <c r="AI32" s="36"/>
      <c r="AJ32" s="36"/>
      <c r="AK32" s="36"/>
    </row>
    <row r="33" spans="1:37" s="56" customFormat="1" x14ac:dyDescent="0.35">
      <c r="A33" s="36"/>
      <c r="B33" s="36"/>
      <c r="C33" s="115"/>
      <c r="D33" s="115"/>
      <c r="E33" s="115"/>
      <c r="F33" s="115"/>
      <c r="G33" s="115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s="56" customFormat="1" ht="18.75" thickBot="1" x14ac:dyDescent="0.4">
      <c r="A34" s="36"/>
      <c r="B34" s="36"/>
      <c r="C34" s="115"/>
      <c r="D34" s="115"/>
      <c r="E34" s="115"/>
      <c r="F34" s="115"/>
      <c r="G34" s="115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s="8" customFormat="1" ht="18.75" thickBot="1" x14ac:dyDescent="0.4">
      <c r="A35" s="160" t="s">
        <v>425</v>
      </c>
      <c r="B35" s="160"/>
      <c r="C35" s="711"/>
      <c r="D35" s="711"/>
      <c r="E35" s="720" t="s">
        <v>398</v>
      </c>
      <c r="F35" s="721" t="s">
        <v>399</v>
      </c>
      <c r="G35" s="721" t="s">
        <v>400</v>
      </c>
      <c r="H35" s="721" t="s">
        <v>401</v>
      </c>
      <c r="I35" s="721" t="s">
        <v>402</v>
      </c>
      <c r="J35" s="721" t="s">
        <v>403</v>
      </c>
      <c r="K35" s="721" t="s">
        <v>404</v>
      </c>
      <c r="L35" s="721" t="s">
        <v>405</v>
      </c>
      <c r="M35" s="721" t="s">
        <v>406</v>
      </c>
      <c r="N35" s="721" t="s">
        <v>407</v>
      </c>
      <c r="O35" s="721" t="s">
        <v>408</v>
      </c>
      <c r="P35" s="721" t="s">
        <v>409</v>
      </c>
      <c r="Q35" s="722" t="s">
        <v>170</v>
      </c>
      <c r="R35" s="716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</row>
    <row r="36" spans="1:37" x14ac:dyDescent="0.35">
      <c r="A36" s="36"/>
      <c r="B36" s="1085" t="str">
        <f>B28</f>
        <v>Oriente</v>
      </c>
      <c r="C36" s="1083" t="s">
        <v>180</v>
      </c>
      <c r="D36" s="554" t="s">
        <v>334</v>
      </c>
      <c r="E36" s="611">
        <f>$Q$36/12</f>
        <v>141857862.82553697</v>
      </c>
      <c r="F36" s="567">
        <f t="shared" ref="F36:P36" si="11">$Q$36/12</f>
        <v>141857862.82553697</v>
      </c>
      <c r="G36" s="567">
        <f t="shared" si="11"/>
        <v>141857862.82553697</v>
      </c>
      <c r="H36" s="567">
        <f t="shared" si="11"/>
        <v>141857862.82553697</v>
      </c>
      <c r="I36" s="567">
        <f t="shared" si="11"/>
        <v>141857862.82553697</v>
      </c>
      <c r="J36" s="567">
        <f t="shared" si="11"/>
        <v>141857862.82553697</v>
      </c>
      <c r="K36" s="567">
        <f t="shared" si="11"/>
        <v>141857862.82553697</v>
      </c>
      <c r="L36" s="567">
        <f t="shared" si="11"/>
        <v>141857862.82553697</v>
      </c>
      <c r="M36" s="567">
        <f t="shared" si="11"/>
        <v>141857862.82553697</v>
      </c>
      <c r="N36" s="567">
        <f t="shared" si="11"/>
        <v>141857862.82553697</v>
      </c>
      <c r="O36" s="567">
        <f t="shared" si="11"/>
        <v>141857862.82553697</v>
      </c>
      <c r="P36" s="567">
        <f t="shared" si="11"/>
        <v>141857862.82553697</v>
      </c>
      <c r="Q36" s="600">
        <v>1702294353.9064436</v>
      </c>
      <c r="R36" s="187"/>
      <c r="S36" s="187"/>
      <c r="T36" s="187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x14ac:dyDescent="0.35">
      <c r="A37" s="36"/>
      <c r="B37" s="1086"/>
      <c r="C37" s="1084"/>
      <c r="D37" s="534" t="s">
        <v>336</v>
      </c>
      <c r="E37" s="612">
        <f>$Q$37/12</f>
        <v>185263962.48459923</v>
      </c>
      <c r="F37" s="188">
        <f t="shared" ref="F37:P37" si="12">$Q$37/12</f>
        <v>185263962.48459923</v>
      </c>
      <c r="G37" s="188">
        <f t="shared" si="12"/>
        <v>185263962.48459923</v>
      </c>
      <c r="H37" s="188">
        <f t="shared" si="12"/>
        <v>185263962.48459923</v>
      </c>
      <c r="I37" s="188">
        <f t="shared" si="12"/>
        <v>185263962.48459923</v>
      </c>
      <c r="J37" s="188">
        <f t="shared" si="12"/>
        <v>185263962.48459923</v>
      </c>
      <c r="K37" s="188">
        <f t="shared" si="12"/>
        <v>185263962.48459923</v>
      </c>
      <c r="L37" s="188">
        <f t="shared" si="12"/>
        <v>185263962.48459923</v>
      </c>
      <c r="M37" s="188">
        <f t="shared" si="12"/>
        <v>185263962.48459923</v>
      </c>
      <c r="N37" s="188">
        <f t="shared" si="12"/>
        <v>185263962.48459923</v>
      </c>
      <c r="O37" s="188">
        <f t="shared" si="12"/>
        <v>185263962.48459923</v>
      </c>
      <c r="P37" s="188">
        <f t="shared" si="12"/>
        <v>185263962.48459923</v>
      </c>
      <c r="Q37" s="601">
        <v>2223167549.8151908</v>
      </c>
      <c r="R37" s="187"/>
      <c r="S37" s="187"/>
      <c r="T37" s="187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</row>
    <row r="38" spans="1:37" x14ac:dyDescent="0.35">
      <c r="A38" s="36"/>
      <c r="B38" s="1086"/>
      <c r="C38" s="1084"/>
      <c r="D38" s="534" t="s">
        <v>339</v>
      </c>
      <c r="E38" s="612">
        <f>$Q$38/12</f>
        <v>96250979.128991529</v>
      </c>
      <c r="F38" s="188">
        <f t="shared" ref="F38:P38" si="13">$Q$38/12</f>
        <v>96250979.128991529</v>
      </c>
      <c r="G38" s="188">
        <f t="shared" si="13"/>
        <v>96250979.128991529</v>
      </c>
      <c r="H38" s="188">
        <f t="shared" si="13"/>
        <v>96250979.128991529</v>
      </c>
      <c r="I38" s="188">
        <f t="shared" si="13"/>
        <v>96250979.128991529</v>
      </c>
      <c r="J38" s="188">
        <f t="shared" si="13"/>
        <v>96250979.128991529</v>
      </c>
      <c r="K38" s="188">
        <f t="shared" si="13"/>
        <v>96250979.128991529</v>
      </c>
      <c r="L38" s="188">
        <f t="shared" si="13"/>
        <v>96250979.128991529</v>
      </c>
      <c r="M38" s="188">
        <f t="shared" si="13"/>
        <v>96250979.128991529</v>
      </c>
      <c r="N38" s="188">
        <f t="shared" si="13"/>
        <v>96250979.128991529</v>
      </c>
      <c r="O38" s="188">
        <f t="shared" si="13"/>
        <v>96250979.128991529</v>
      </c>
      <c r="P38" s="188">
        <f t="shared" si="13"/>
        <v>96250979.128991529</v>
      </c>
      <c r="Q38" s="601">
        <v>1155011749.5478983</v>
      </c>
      <c r="R38" s="187"/>
      <c r="S38" s="187"/>
      <c r="T38" s="187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x14ac:dyDescent="0.35">
      <c r="A39" s="36"/>
      <c r="B39" s="1086"/>
      <c r="C39" s="1084"/>
      <c r="D39" s="534" t="s">
        <v>341</v>
      </c>
      <c r="E39" s="612">
        <f>$Q$39/12</f>
        <v>10020593.853662027</v>
      </c>
      <c r="F39" s="188">
        <f t="shared" ref="F39:P39" si="14">$Q$39/12</f>
        <v>10020593.853662027</v>
      </c>
      <c r="G39" s="188">
        <f t="shared" si="14"/>
        <v>10020593.853662027</v>
      </c>
      <c r="H39" s="188">
        <f t="shared" si="14"/>
        <v>10020593.853662027</v>
      </c>
      <c r="I39" s="188">
        <f t="shared" si="14"/>
        <v>10020593.853662027</v>
      </c>
      <c r="J39" s="188">
        <f t="shared" si="14"/>
        <v>10020593.853662027</v>
      </c>
      <c r="K39" s="188">
        <f t="shared" si="14"/>
        <v>10020593.853662027</v>
      </c>
      <c r="L39" s="188">
        <f t="shared" si="14"/>
        <v>10020593.853662027</v>
      </c>
      <c r="M39" s="188">
        <f t="shared" si="14"/>
        <v>10020593.853662027</v>
      </c>
      <c r="N39" s="188">
        <f t="shared" si="14"/>
        <v>10020593.853662027</v>
      </c>
      <c r="O39" s="188">
        <f t="shared" si="14"/>
        <v>10020593.853662027</v>
      </c>
      <c r="P39" s="188">
        <f t="shared" si="14"/>
        <v>10020593.853662027</v>
      </c>
      <c r="Q39" s="601">
        <v>120247126.24394432</v>
      </c>
      <c r="R39" s="187"/>
      <c r="S39" s="187"/>
      <c r="T39" s="187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8.75" thickBot="1" x14ac:dyDescent="0.4">
      <c r="A40" s="36"/>
      <c r="B40" s="1087"/>
      <c r="C40" s="553" t="s">
        <v>179</v>
      </c>
      <c r="D40" s="555" t="s">
        <v>342</v>
      </c>
      <c r="E40" s="613">
        <f>$Q$40/12</f>
        <v>259360175.37537763</v>
      </c>
      <c r="F40" s="570">
        <f t="shared" ref="F40:P40" si="15">$Q$40/12</f>
        <v>259360175.37537763</v>
      </c>
      <c r="G40" s="570">
        <f t="shared" si="15"/>
        <v>259360175.37537763</v>
      </c>
      <c r="H40" s="570">
        <f t="shared" si="15"/>
        <v>259360175.37537763</v>
      </c>
      <c r="I40" s="570">
        <f t="shared" si="15"/>
        <v>259360175.37537763</v>
      </c>
      <c r="J40" s="570">
        <f t="shared" si="15"/>
        <v>259360175.37537763</v>
      </c>
      <c r="K40" s="570">
        <f t="shared" si="15"/>
        <v>259360175.37537763</v>
      </c>
      <c r="L40" s="570">
        <f t="shared" si="15"/>
        <v>259360175.37537763</v>
      </c>
      <c r="M40" s="570">
        <f t="shared" si="15"/>
        <v>259360175.37537763</v>
      </c>
      <c r="N40" s="570">
        <f t="shared" si="15"/>
        <v>259360175.37537763</v>
      </c>
      <c r="O40" s="570">
        <f t="shared" si="15"/>
        <v>259360175.37537763</v>
      </c>
      <c r="P40" s="570">
        <f t="shared" si="15"/>
        <v>259360175.37537763</v>
      </c>
      <c r="Q40" s="602">
        <v>3112322104.5045314</v>
      </c>
      <c r="R40" s="187"/>
      <c r="S40" s="187"/>
      <c r="T40" s="187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s="56" customFormat="1" x14ac:dyDescent="0.35">
      <c r="A41" s="36"/>
      <c r="B41" s="36"/>
      <c r="C41" s="115"/>
      <c r="D41" s="115"/>
      <c r="E41" s="115"/>
      <c r="F41" s="115"/>
      <c r="G41" s="115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s="56" customFormat="1" ht="18.75" thickBot="1" x14ac:dyDescent="0.4">
      <c r="A42" s="36"/>
      <c r="B42" s="36"/>
      <c r="C42" s="115"/>
      <c r="D42" s="115"/>
      <c r="E42" s="115"/>
      <c r="F42" s="115"/>
      <c r="G42" s="115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8" customFormat="1" ht="18.75" thickBot="1" x14ac:dyDescent="0.4">
      <c r="A43" s="160" t="s">
        <v>426</v>
      </c>
      <c r="B43" s="160"/>
      <c r="C43" s="711"/>
      <c r="D43" s="711"/>
      <c r="E43" s="720" t="s">
        <v>398</v>
      </c>
      <c r="F43" s="721" t="s">
        <v>399</v>
      </c>
      <c r="G43" s="721" t="s">
        <v>400</v>
      </c>
      <c r="H43" s="721" t="s">
        <v>401</v>
      </c>
      <c r="I43" s="721" t="s">
        <v>402</v>
      </c>
      <c r="J43" s="721" t="s">
        <v>403</v>
      </c>
      <c r="K43" s="721" t="s">
        <v>404</v>
      </c>
      <c r="L43" s="721" t="s">
        <v>405</v>
      </c>
      <c r="M43" s="721" t="s">
        <v>406</v>
      </c>
      <c r="N43" s="721" t="s">
        <v>407</v>
      </c>
      <c r="O43" s="721" t="s">
        <v>408</v>
      </c>
      <c r="P43" s="721" t="s">
        <v>409</v>
      </c>
      <c r="Q43" s="722" t="s">
        <v>170</v>
      </c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</row>
    <row r="44" spans="1:37" x14ac:dyDescent="0.35">
      <c r="A44" s="36"/>
      <c r="B44" s="1085" t="str">
        <f>B36</f>
        <v>Oriente</v>
      </c>
      <c r="C44" s="1083" t="s">
        <v>180</v>
      </c>
      <c r="D44" s="554" t="s">
        <v>334</v>
      </c>
      <c r="E44" s="614">
        <v>0</v>
      </c>
      <c r="F44" s="574">
        <v>0</v>
      </c>
      <c r="G44" s="574">
        <v>0</v>
      </c>
      <c r="H44" s="574">
        <v>0</v>
      </c>
      <c r="I44" s="574">
        <v>0</v>
      </c>
      <c r="J44" s="574">
        <v>0</v>
      </c>
      <c r="K44" s="574">
        <v>0</v>
      </c>
      <c r="L44" s="574">
        <v>0</v>
      </c>
      <c r="M44" s="574">
        <v>0</v>
      </c>
      <c r="N44" s="574">
        <v>0</v>
      </c>
      <c r="O44" s="574">
        <v>0</v>
      </c>
      <c r="P44" s="574">
        <v>0</v>
      </c>
      <c r="Q44" s="617">
        <v>0</v>
      </c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x14ac:dyDescent="0.35">
      <c r="A45" s="36"/>
      <c r="B45" s="1086"/>
      <c r="C45" s="1084"/>
      <c r="D45" s="534" t="s">
        <v>336</v>
      </c>
      <c r="E45" s="535">
        <v>0</v>
      </c>
      <c r="F45" s="179">
        <v>0</v>
      </c>
      <c r="G45" s="179">
        <v>0</v>
      </c>
      <c r="H45" s="179">
        <v>0</v>
      </c>
      <c r="I45" s="179">
        <v>0</v>
      </c>
      <c r="J45" s="179">
        <v>0</v>
      </c>
      <c r="K45" s="179">
        <v>0</v>
      </c>
      <c r="L45" s="179">
        <v>0</v>
      </c>
      <c r="M45" s="179">
        <v>0</v>
      </c>
      <c r="N45" s="179">
        <v>0</v>
      </c>
      <c r="O45" s="179">
        <v>0</v>
      </c>
      <c r="P45" s="179">
        <v>0</v>
      </c>
      <c r="Q45" s="618">
        <v>0</v>
      </c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x14ac:dyDescent="0.35">
      <c r="A46" s="36"/>
      <c r="B46" s="1086"/>
      <c r="C46" s="1084"/>
      <c r="D46" s="534" t="s">
        <v>339</v>
      </c>
      <c r="E46" s="535">
        <v>0</v>
      </c>
      <c r="F46" s="179">
        <v>0</v>
      </c>
      <c r="G46" s="179">
        <v>0</v>
      </c>
      <c r="H46" s="179">
        <v>0</v>
      </c>
      <c r="I46" s="179">
        <v>0</v>
      </c>
      <c r="J46" s="179">
        <v>0</v>
      </c>
      <c r="K46" s="179">
        <v>0</v>
      </c>
      <c r="L46" s="179">
        <v>0</v>
      </c>
      <c r="M46" s="179">
        <v>0</v>
      </c>
      <c r="N46" s="179">
        <v>0</v>
      </c>
      <c r="O46" s="179">
        <v>0</v>
      </c>
      <c r="P46" s="179">
        <v>0</v>
      </c>
      <c r="Q46" s="618">
        <v>0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x14ac:dyDescent="0.35">
      <c r="A47" s="36"/>
      <c r="B47" s="1086"/>
      <c r="C47" s="1084"/>
      <c r="D47" s="534" t="s">
        <v>341</v>
      </c>
      <c r="E47" s="515">
        <f>$Q$47/12</f>
        <v>26001.399468462812</v>
      </c>
      <c r="F47" s="170">
        <f t="shared" ref="F47:P47" si="16">$Q$47/12</f>
        <v>26001.399468462812</v>
      </c>
      <c r="G47" s="170">
        <f t="shared" si="16"/>
        <v>26001.399468462812</v>
      </c>
      <c r="H47" s="170">
        <f t="shared" si="16"/>
        <v>26001.399468462812</v>
      </c>
      <c r="I47" s="170">
        <f t="shared" si="16"/>
        <v>26001.399468462812</v>
      </c>
      <c r="J47" s="170">
        <f t="shared" si="16"/>
        <v>26001.399468462812</v>
      </c>
      <c r="K47" s="170">
        <f t="shared" si="16"/>
        <v>26001.399468462812</v>
      </c>
      <c r="L47" s="170">
        <f t="shared" si="16"/>
        <v>26001.399468462812</v>
      </c>
      <c r="M47" s="170">
        <f t="shared" si="16"/>
        <v>26001.399468462812</v>
      </c>
      <c r="N47" s="170">
        <f t="shared" si="16"/>
        <v>26001.399468462812</v>
      </c>
      <c r="O47" s="170">
        <f t="shared" si="16"/>
        <v>26001.399468462812</v>
      </c>
      <c r="P47" s="170">
        <f t="shared" si="16"/>
        <v>26001.399468462812</v>
      </c>
      <c r="Q47" s="619">
        <v>312016.79362155375</v>
      </c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ht="18.75" thickBot="1" x14ac:dyDescent="0.4">
      <c r="A48" s="36"/>
      <c r="B48" s="1087"/>
      <c r="C48" s="553" t="s">
        <v>179</v>
      </c>
      <c r="D48" s="555" t="s">
        <v>342</v>
      </c>
      <c r="E48" s="517">
        <f>$Q$48/12</f>
        <v>672986.81341937336</v>
      </c>
      <c r="F48" s="518">
        <f t="shared" ref="F48:P48" si="17">$Q$48/12</f>
        <v>672986.81341937336</v>
      </c>
      <c r="G48" s="518">
        <f t="shared" si="17"/>
        <v>672986.81341937336</v>
      </c>
      <c r="H48" s="518">
        <f t="shared" si="17"/>
        <v>672986.81341937336</v>
      </c>
      <c r="I48" s="518">
        <f t="shared" si="17"/>
        <v>672986.81341937336</v>
      </c>
      <c r="J48" s="518">
        <f t="shared" si="17"/>
        <v>672986.81341937336</v>
      </c>
      <c r="K48" s="518">
        <f t="shared" si="17"/>
        <v>672986.81341937336</v>
      </c>
      <c r="L48" s="518">
        <f t="shared" si="17"/>
        <v>672986.81341937336</v>
      </c>
      <c r="M48" s="518">
        <f t="shared" si="17"/>
        <v>672986.81341937336</v>
      </c>
      <c r="N48" s="518">
        <f t="shared" si="17"/>
        <v>672986.81341937336</v>
      </c>
      <c r="O48" s="518">
        <f t="shared" si="17"/>
        <v>672986.81341937336</v>
      </c>
      <c r="P48" s="518">
        <f t="shared" si="17"/>
        <v>672986.81341937336</v>
      </c>
      <c r="Q48" s="620">
        <v>8075841.7610324798</v>
      </c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s="56" customFormat="1" x14ac:dyDescent="0.35">
      <c r="Q49" s="36"/>
    </row>
    <row r="50" spans="1:37" s="56" customFormat="1" ht="21.75" x14ac:dyDescent="0.35">
      <c r="A50" s="732" t="s">
        <v>600</v>
      </c>
      <c r="B50" s="201"/>
      <c r="C50" s="201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124"/>
      <c r="V50" s="184"/>
      <c r="W50" s="185"/>
      <c r="X50" s="185"/>
      <c r="Y50" s="185"/>
      <c r="Z50" s="185"/>
      <c r="AA50" s="185"/>
      <c r="AB50" s="186"/>
      <c r="AC50" s="186"/>
      <c r="AD50" s="186"/>
      <c r="AE50" s="186"/>
      <c r="AF50" s="186"/>
      <c r="AG50" s="186"/>
      <c r="AH50" s="53"/>
      <c r="AI50" s="53"/>
      <c r="AJ50" s="53"/>
      <c r="AK50" s="53"/>
    </row>
    <row r="51" spans="1:37" x14ac:dyDescent="0.35"/>
    <row r="52" spans="1:37" x14ac:dyDescent="0.35">
      <c r="B52" s="1047"/>
      <c r="C52" s="1047"/>
      <c r="D52" s="180"/>
      <c r="E52" s="180"/>
      <c r="F52" s="180"/>
      <c r="G52" s="180"/>
    </row>
    <row r="53" spans="1:37" ht="18.75" thickBot="1" x14ac:dyDescent="0.4"/>
    <row r="54" spans="1:37" ht="14.45" customHeight="1" x14ac:dyDescent="0.35">
      <c r="B54" s="1077" t="s">
        <v>346</v>
      </c>
      <c r="C54" s="205" t="s">
        <v>334</v>
      </c>
    </row>
    <row r="55" spans="1:37" ht="54" x14ac:dyDescent="0.35">
      <c r="B55" s="1078"/>
      <c r="C55" s="206" t="s">
        <v>363</v>
      </c>
    </row>
    <row r="56" spans="1:37" x14ac:dyDescent="0.35">
      <c r="B56" s="1078"/>
      <c r="C56" s="207" t="s">
        <v>338</v>
      </c>
    </row>
    <row r="57" spans="1:37" ht="18.75" thickBot="1" x14ac:dyDescent="0.4">
      <c r="B57" s="551"/>
      <c r="C57" s="552" t="s">
        <v>344</v>
      </c>
    </row>
    <row r="58" spans="1:37" ht="18.75" thickBot="1" x14ac:dyDescent="0.4">
      <c r="B58" s="432" t="str">
        <f>B44</f>
        <v>Oriente</v>
      </c>
      <c r="C58" s="580">
        <f>(C60+C61+C62+C63+C64)*1/(C65*730)*(1-C66)</f>
        <v>1.2301156367292776</v>
      </c>
      <c r="D58" s="3"/>
      <c r="E58" s="3"/>
    </row>
    <row r="59" spans="1:37" ht="18.75" thickBot="1" x14ac:dyDescent="0.4">
      <c r="C59" s="3"/>
      <c r="D59" s="3"/>
      <c r="E59" s="3"/>
    </row>
    <row r="60" spans="1:37" x14ac:dyDescent="0.35">
      <c r="A60" s="54"/>
      <c r="B60" s="241" t="s">
        <v>516</v>
      </c>
      <c r="C60" s="581">
        <f>(D7/SUM(AC28:AC31)/12)</f>
        <v>280.28742408324933</v>
      </c>
      <c r="D60" s="3"/>
      <c r="E60" s="3"/>
    </row>
    <row r="61" spans="1:37" x14ac:dyDescent="0.35">
      <c r="A61" s="54"/>
      <c r="B61" s="245" t="s">
        <v>517</v>
      </c>
      <c r="C61" s="582">
        <v>0</v>
      </c>
      <c r="D61" s="200"/>
      <c r="E61" s="3"/>
    </row>
    <row r="62" spans="1:37" x14ac:dyDescent="0.35">
      <c r="A62" s="54"/>
      <c r="B62" s="245" t="s">
        <v>518</v>
      </c>
      <c r="C62" s="583">
        <f>(D8/SUM(AC28:AC32)/12)</f>
        <v>222.43258768111187</v>
      </c>
      <c r="D62" s="3"/>
      <c r="E62" s="3"/>
    </row>
    <row r="63" spans="1:37" x14ac:dyDescent="0.35">
      <c r="A63" s="54"/>
      <c r="B63" s="245" t="s">
        <v>519</v>
      </c>
      <c r="C63" s="582">
        <v>0</v>
      </c>
      <c r="D63" s="3"/>
      <c r="E63" s="3"/>
    </row>
    <row r="64" spans="1:37" x14ac:dyDescent="0.35">
      <c r="A64" s="54"/>
      <c r="B64" s="245" t="s">
        <v>520</v>
      </c>
      <c r="C64" s="582">
        <v>0</v>
      </c>
      <c r="D64" s="3"/>
      <c r="E64" s="3"/>
    </row>
    <row r="65" spans="1:5" x14ac:dyDescent="0.35">
      <c r="A65" s="54"/>
      <c r="B65" s="245" t="s">
        <v>411</v>
      </c>
      <c r="C65" s="583">
        <f>Q36/8760/Y28</f>
        <v>0.55983155550578334</v>
      </c>
      <c r="D65" s="3"/>
      <c r="E65" s="3"/>
    </row>
    <row r="66" spans="1:5" ht="18.75" thickBot="1" x14ac:dyDescent="0.4">
      <c r="A66" s="54"/>
      <c r="B66" s="247" t="s">
        <v>412</v>
      </c>
      <c r="C66" s="584">
        <v>0</v>
      </c>
      <c r="D66" s="3"/>
      <c r="E66" s="190"/>
    </row>
    <row r="67" spans="1:5" x14ac:dyDescent="0.35">
      <c r="D67" s="3"/>
      <c r="E67" s="3"/>
    </row>
    <row r="68" spans="1:5" ht="18.75" thickBot="1" x14ac:dyDescent="0.4"/>
    <row r="69" spans="1:5" ht="14.45" customHeight="1" x14ac:dyDescent="0.35">
      <c r="B69" s="1077" t="s">
        <v>346</v>
      </c>
      <c r="C69" s="205" t="s">
        <v>336</v>
      </c>
    </row>
    <row r="70" spans="1:5" ht="54" x14ac:dyDescent="0.35">
      <c r="B70" s="1078"/>
      <c r="C70" s="206" t="s">
        <v>337</v>
      </c>
    </row>
    <row r="71" spans="1:5" x14ac:dyDescent="0.35">
      <c r="B71" s="1078"/>
      <c r="C71" s="207" t="s">
        <v>338</v>
      </c>
    </row>
    <row r="72" spans="1:5" ht="18.75" thickBot="1" x14ac:dyDescent="0.4">
      <c r="B72" s="551"/>
      <c r="C72" s="552" t="s">
        <v>344</v>
      </c>
    </row>
    <row r="73" spans="1:5" ht="18.75" thickBot="1" x14ac:dyDescent="0.4">
      <c r="B73" s="432" t="str">
        <f>B58</f>
        <v>Oriente</v>
      </c>
      <c r="C73" s="580">
        <f>(C75+C76+C77+C78+C79)*1/(C80*730)*(1-C81)</f>
        <v>1.0541685722353693</v>
      </c>
    </row>
    <row r="74" spans="1:5" ht="18.75" thickBot="1" x14ac:dyDescent="0.4">
      <c r="C74" s="3"/>
    </row>
    <row r="75" spans="1:5" x14ac:dyDescent="0.35">
      <c r="B75" s="241" t="s">
        <v>516</v>
      </c>
      <c r="C75" s="581">
        <f>(D7/SUM(AC28:AC31)/12)</f>
        <v>280.28742408324933</v>
      </c>
    </row>
    <row r="76" spans="1:5" x14ac:dyDescent="0.35">
      <c r="B76" s="245" t="s">
        <v>517</v>
      </c>
      <c r="C76" s="582">
        <v>0</v>
      </c>
    </row>
    <row r="77" spans="1:5" x14ac:dyDescent="0.35">
      <c r="B77" s="245" t="s">
        <v>518</v>
      </c>
      <c r="C77" s="583">
        <f>(D8/SUM(AC28:AC32)/12)</f>
        <v>222.43258768111187</v>
      </c>
    </row>
    <row r="78" spans="1:5" x14ac:dyDescent="0.35">
      <c r="B78" s="245" t="s">
        <v>519</v>
      </c>
      <c r="C78" s="582">
        <v>0</v>
      </c>
    </row>
    <row r="79" spans="1:5" x14ac:dyDescent="0.35">
      <c r="B79" s="245" t="s">
        <v>520</v>
      </c>
      <c r="C79" s="582">
        <v>0</v>
      </c>
    </row>
    <row r="80" spans="1:5" x14ac:dyDescent="0.35">
      <c r="B80" s="245" t="s">
        <v>417</v>
      </c>
      <c r="C80" s="582">
        <f>Q37/8760/AC29</f>
        <v>0.65327080364560397</v>
      </c>
    </row>
    <row r="81" spans="2:5" ht="18.75" thickBot="1" x14ac:dyDescent="0.4">
      <c r="B81" s="247" t="s">
        <v>416</v>
      </c>
      <c r="C81" s="584">
        <v>0</v>
      </c>
      <c r="E81" s="11"/>
    </row>
    <row r="82" spans="2:5" x14ac:dyDescent="0.35"/>
    <row r="83" spans="2:5" ht="18.75" thickBot="1" x14ac:dyDescent="0.4"/>
    <row r="84" spans="2:5" ht="14.45" customHeight="1" x14ac:dyDescent="0.35">
      <c r="B84" s="1077" t="s">
        <v>346</v>
      </c>
      <c r="C84" s="205" t="s">
        <v>339</v>
      </c>
    </row>
    <row r="85" spans="2:5" ht="40.9" customHeight="1" x14ac:dyDescent="0.35">
      <c r="B85" s="1078"/>
      <c r="C85" s="206" t="s">
        <v>364</v>
      </c>
    </row>
    <row r="86" spans="2:5" x14ac:dyDescent="0.35">
      <c r="B86" s="1078"/>
      <c r="C86" s="207" t="s">
        <v>338</v>
      </c>
    </row>
    <row r="87" spans="2:5" ht="18.75" thickBot="1" x14ac:dyDescent="0.4">
      <c r="B87" s="551"/>
      <c r="C87" s="552" t="s">
        <v>344</v>
      </c>
    </row>
    <row r="88" spans="2:5" ht="18.75" thickBot="1" x14ac:dyDescent="0.4">
      <c r="B88" s="432" t="str">
        <f>B73</f>
        <v>Oriente</v>
      </c>
      <c r="C88" s="585">
        <f>(C90+C91+C92+C93+C94)*1/(C95*730)*(1-C96)</f>
        <v>1.0025766804750098</v>
      </c>
    </row>
    <row r="89" spans="2:5" ht="18.75" thickBot="1" x14ac:dyDescent="0.4"/>
    <row r="90" spans="2:5" x14ac:dyDescent="0.35">
      <c r="B90" s="241" t="s">
        <v>516</v>
      </c>
      <c r="C90" s="581">
        <f>(D7/SUM(AC28:AC31)/12)</f>
        <v>280.28742408324933</v>
      </c>
    </row>
    <row r="91" spans="2:5" x14ac:dyDescent="0.35">
      <c r="B91" s="245" t="s">
        <v>517</v>
      </c>
      <c r="C91" s="582">
        <v>0</v>
      </c>
    </row>
    <row r="92" spans="2:5" x14ac:dyDescent="0.35">
      <c r="B92" s="245" t="s">
        <v>518</v>
      </c>
      <c r="C92" s="583">
        <f>(D8/SUM(AC28:AC32)/12)</f>
        <v>222.43258768111187</v>
      </c>
    </row>
    <row r="93" spans="2:5" x14ac:dyDescent="0.35">
      <c r="B93" s="245" t="s">
        <v>519</v>
      </c>
      <c r="C93" s="582">
        <v>0</v>
      </c>
    </row>
    <row r="94" spans="2:5" x14ac:dyDescent="0.35">
      <c r="B94" s="245" t="s">
        <v>520</v>
      </c>
      <c r="C94" s="582">
        <v>0</v>
      </c>
    </row>
    <row r="95" spans="2:5" x14ac:dyDescent="0.35">
      <c r="B95" s="245" t="s">
        <v>419</v>
      </c>
      <c r="C95" s="582">
        <f>Q38/8760/AC30</f>
        <v>0.68688766033921744</v>
      </c>
    </row>
    <row r="96" spans="2:5" ht="18.75" thickBot="1" x14ac:dyDescent="0.4">
      <c r="B96" s="247" t="s">
        <v>420</v>
      </c>
      <c r="C96" s="584">
        <v>0</v>
      </c>
      <c r="E96" s="11"/>
    </row>
    <row r="97" spans="1:6" x14ac:dyDescent="0.35">
      <c r="F97" s="183"/>
    </row>
    <row r="98" spans="1:6" ht="18.75" thickBot="1" x14ac:dyDescent="0.4">
      <c r="F98" s="183"/>
    </row>
    <row r="99" spans="1:6" ht="14.45" customHeight="1" x14ac:dyDescent="0.35">
      <c r="B99" s="1077" t="s">
        <v>346</v>
      </c>
      <c r="C99" s="205" t="s">
        <v>341</v>
      </c>
    </row>
    <row r="100" spans="1:6" ht="54" x14ac:dyDescent="0.35">
      <c r="B100" s="1078"/>
      <c r="C100" s="206" t="s">
        <v>365</v>
      </c>
    </row>
    <row r="101" spans="1:6" x14ac:dyDescent="0.35">
      <c r="B101" s="1078"/>
      <c r="C101" s="207" t="s">
        <v>362</v>
      </c>
    </row>
    <row r="102" spans="1:6" ht="18.75" thickBot="1" x14ac:dyDescent="0.4">
      <c r="B102" s="551"/>
      <c r="C102" s="552" t="s">
        <v>345</v>
      </c>
    </row>
    <row r="103" spans="1:6" ht="18.75" thickBot="1" x14ac:dyDescent="0.4">
      <c r="B103" s="432" t="str">
        <f>B88</f>
        <v>Oriente</v>
      </c>
      <c r="C103" s="585">
        <f>(C105+C106+C107+C108+C109)*C110</f>
        <v>397.21814739812976</v>
      </c>
    </row>
    <row r="104" spans="1:6" ht="18.75" thickBot="1" x14ac:dyDescent="0.4"/>
    <row r="105" spans="1:6" x14ac:dyDescent="0.35">
      <c r="B105" s="241" t="s">
        <v>516</v>
      </c>
      <c r="C105" s="581">
        <f>(D7/SUM(AC28:AC31)/12)</f>
        <v>280.28742408324933</v>
      </c>
    </row>
    <row r="106" spans="1:6" x14ac:dyDescent="0.35">
      <c r="B106" s="245" t="s">
        <v>517</v>
      </c>
      <c r="C106" s="582">
        <v>0</v>
      </c>
    </row>
    <row r="107" spans="1:6" x14ac:dyDescent="0.35">
      <c r="A107" s="3"/>
      <c r="B107" s="245" t="s">
        <v>518</v>
      </c>
      <c r="C107" s="583">
        <f>(D8/SUM(AC28:AC32)/12)</f>
        <v>222.43258768111187</v>
      </c>
    </row>
    <row r="108" spans="1:6" x14ac:dyDescent="0.35">
      <c r="A108" s="3"/>
      <c r="B108" s="245" t="s">
        <v>519</v>
      </c>
      <c r="C108" s="582">
        <v>0</v>
      </c>
    </row>
    <row r="109" spans="1:6" x14ac:dyDescent="0.35">
      <c r="A109" s="3"/>
      <c r="B109" s="245" t="s">
        <v>520</v>
      </c>
      <c r="C109" s="582">
        <v>0</v>
      </c>
    </row>
    <row r="110" spans="1:6" ht="18.75" thickBot="1" x14ac:dyDescent="0.4">
      <c r="A110" s="3"/>
      <c r="B110" s="586" t="s">
        <v>421</v>
      </c>
      <c r="C110" s="584">
        <f>12*AC31/Q47</f>
        <v>0.7901379258884903</v>
      </c>
    </row>
    <row r="111" spans="1:6" x14ac:dyDescent="0.35">
      <c r="A111" s="3"/>
    </row>
    <row r="112" spans="1:6" ht="18.75" thickBot="1" x14ac:dyDescent="0.4"/>
    <row r="113" spans="2:3" ht="14.45" customHeight="1" x14ac:dyDescent="0.35">
      <c r="B113" s="1077" t="s">
        <v>346</v>
      </c>
      <c r="C113" s="205" t="s">
        <v>342</v>
      </c>
    </row>
    <row r="114" spans="2:3" ht="54" x14ac:dyDescent="0.35">
      <c r="B114" s="1078"/>
      <c r="C114" s="206" t="s">
        <v>418</v>
      </c>
    </row>
    <row r="115" spans="2:3" ht="18.75" thickBot="1" x14ac:dyDescent="0.4">
      <c r="B115" s="1081"/>
      <c r="C115" s="540" t="s">
        <v>362</v>
      </c>
    </row>
    <row r="116" spans="2:3" x14ac:dyDescent="0.35">
      <c r="B116" s="541"/>
      <c r="C116" s="542" t="s">
        <v>345</v>
      </c>
    </row>
    <row r="117" spans="2:3" ht="18.75" thickBot="1" x14ac:dyDescent="0.4">
      <c r="B117" s="247" t="str">
        <f>B103</f>
        <v>Oriente</v>
      </c>
      <c r="C117" s="539">
        <f>(C119+C120+C121)*C122</f>
        <v>159.3808387656797</v>
      </c>
    </row>
    <row r="118" spans="2:3" ht="18.75" thickBot="1" x14ac:dyDescent="0.4"/>
    <row r="119" spans="2:3" x14ac:dyDescent="0.35">
      <c r="B119" s="241" t="s">
        <v>518</v>
      </c>
      <c r="C119" s="581">
        <f>(D8/SUM(AC28:AC32)/12)</f>
        <v>222.43258768111187</v>
      </c>
    </row>
    <row r="120" spans="2:3" x14ac:dyDescent="0.35">
      <c r="B120" s="245" t="s">
        <v>519</v>
      </c>
      <c r="C120" s="582">
        <v>0</v>
      </c>
    </row>
    <row r="121" spans="2:3" x14ac:dyDescent="0.35">
      <c r="B121" s="245" t="s">
        <v>520</v>
      </c>
      <c r="C121" s="582">
        <v>0</v>
      </c>
    </row>
    <row r="122" spans="2:3" ht="18.75" thickBot="1" x14ac:dyDescent="0.4">
      <c r="B122" s="586" t="s">
        <v>422</v>
      </c>
      <c r="C122" s="584">
        <f>12*AC32/Q48</f>
        <v>0.71653547003721574</v>
      </c>
    </row>
    <row r="123" spans="2:3" x14ac:dyDescent="0.35"/>
    <row r="124" spans="2:3" x14ac:dyDescent="0.35"/>
    <row r="125" spans="2:3" x14ac:dyDescent="0.35"/>
    <row r="126" spans="2:3" x14ac:dyDescent="0.35"/>
    <row r="127" spans="2:3" x14ac:dyDescent="0.35"/>
    <row r="128" spans="2:3" x14ac:dyDescent="0.35"/>
  </sheetData>
  <customSheetViews>
    <customSheetView guid="{1EB9453C-0363-4D90-8555-9240052C0B12}" scale="40" showGridLines="0">
      <selection activeCell="AB52" sqref="AB52"/>
      <pageMargins left="0.7" right="0.7" top="0.75" bottom="0.75" header="0.3" footer="0.3"/>
    </customSheetView>
    <customSheetView guid="{9BE0F493-361D-434E-B2A3-57925E56343F}" scale="40" showGridLines="0">
      <selection activeCell="AB52" sqref="AB52"/>
      <pageMargins left="0.7" right="0.7" top="0.75" bottom="0.75" header="0.3" footer="0.3"/>
    </customSheetView>
  </customSheetViews>
  <mergeCells count="20">
    <mergeCell ref="B7:B9"/>
    <mergeCell ref="B13:B17"/>
    <mergeCell ref="B21:B25"/>
    <mergeCell ref="C21:C24"/>
    <mergeCell ref="B99:B101"/>
    <mergeCell ref="B113:B115"/>
    <mergeCell ref="R13:R16"/>
    <mergeCell ref="S13:S16"/>
    <mergeCell ref="T13:T16"/>
    <mergeCell ref="B52:C52"/>
    <mergeCell ref="B54:B56"/>
    <mergeCell ref="B69:B71"/>
    <mergeCell ref="B84:B86"/>
    <mergeCell ref="B28:B32"/>
    <mergeCell ref="C28:C31"/>
    <mergeCell ref="B36:B40"/>
    <mergeCell ref="C36:C39"/>
    <mergeCell ref="B44:B48"/>
    <mergeCell ref="C44:C47"/>
    <mergeCell ref="C13:C16"/>
  </mergeCells>
  <dataValidations disablePrompts="1" count="1">
    <dataValidation type="list" allowBlank="1" showInputMessage="1" showErrorMessage="1" sqref="AD21" xr:uid="{00000000-0002-0000-1E00-000000000000}">
      <formula1>$AE$21:$AE$22</formula1>
    </dataValidation>
  </dataValidations>
  <hyperlinks>
    <hyperlink ref="C2" location="Contenido!A1" display="regresar" xr:uid="{00000000-0004-0000-1E00-000000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3"/>
  </sheetPr>
  <dimension ref="A1:AN128"/>
  <sheetViews>
    <sheetView showGridLines="0" zoomScale="70" zoomScaleNormal="70" workbookViewId="0">
      <pane ySplit="2" topLeftCell="A3" activePane="bottomLeft" state="frozen"/>
      <selection activeCell="G7" sqref="G7"/>
      <selection pane="bottomLeft" activeCell="G7" sqref="G7"/>
    </sheetView>
  </sheetViews>
  <sheetFormatPr baseColWidth="10" defaultColWidth="0" defaultRowHeight="18" zeroHeight="1" x14ac:dyDescent="0.35"/>
  <cols>
    <col min="1" max="1" width="11.5703125" style="9" customWidth="1"/>
    <col min="2" max="2" width="18.28515625" style="9" customWidth="1"/>
    <col min="3" max="3" width="20" style="9" customWidth="1"/>
    <col min="4" max="4" width="13.85546875" style="9" customWidth="1"/>
    <col min="5" max="12" width="13.140625" style="9" bestFit="1" customWidth="1"/>
    <col min="13" max="13" width="15.7109375" style="9" bestFit="1" customWidth="1"/>
    <col min="14" max="14" width="13.140625" style="9" bestFit="1" customWidth="1"/>
    <col min="15" max="15" width="15.28515625" style="9" bestFit="1" customWidth="1"/>
    <col min="16" max="16" width="14.42578125" style="9" bestFit="1" customWidth="1"/>
    <col min="17" max="17" width="16.7109375" style="9" bestFit="1" customWidth="1"/>
    <col min="18" max="18" width="10.7109375" style="9" bestFit="1" customWidth="1"/>
    <col min="19" max="19" width="11.28515625" style="9" bestFit="1" customWidth="1"/>
    <col min="20" max="20" width="10.7109375" style="9" bestFit="1" customWidth="1"/>
    <col min="21" max="21" width="10.42578125" style="9" bestFit="1" customWidth="1"/>
    <col min="22" max="22" width="10.85546875" style="9" bestFit="1" customWidth="1"/>
    <col min="23" max="23" width="10.7109375" style="9" bestFit="1" customWidth="1"/>
    <col min="24" max="24" width="11.140625" style="9" bestFit="1" customWidth="1"/>
    <col min="25" max="25" width="10.85546875" style="9" bestFit="1" customWidth="1"/>
    <col min="26" max="26" width="10.7109375" style="9" bestFit="1" customWidth="1"/>
    <col min="27" max="27" width="11.28515625" style="9" bestFit="1" customWidth="1"/>
    <col min="28" max="28" width="10.85546875" style="9" bestFit="1" customWidth="1"/>
    <col min="29" max="29" width="13.42578125" style="9" bestFit="1" customWidth="1"/>
    <col min="30" max="32" width="11.5703125" style="9" customWidth="1"/>
    <col min="33" max="40" width="0" style="9" hidden="1" customWidth="1"/>
    <col min="41" max="16384" width="11.5703125" style="9" hidden="1"/>
  </cols>
  <sheetData>
    <row r="1" spans="1:40" ht="21.75" x14ac:dyDescent="0.35">
      <c r="A1" s="17" t="s">
        <v>621</v>
      </c>
      <c r="B1" s="73"/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24"/>
      <c r="V1" s="184"/>
      <c r="W1" s="185"/>
      <c r="X1" s="185"/>
      <c r="Y1" s="185"/>
      <c r="Z1" s="185"/>
      <c r="AA1" s="185"/>
      <c r="AB1" s="186"/>
      <c r="AC1" s="186"/>
      <c r="AD1" s="186"/>
      <c r="AE1" s="186"/>
      <c r="AF1" s="186"/>
      <c r="AG1" s="186"/>
      <c r="AH1" s="53"/>
      <c r="AI1" s="53"/>
      <c r="AJ1" s="53"/>
      <c r="AK1" s="53"/>
    </row>
    <row r="2" spans="1:40" x14ac:dyDescent="0.35">
      <c r="C2" s="737" t="s">
        <v>601</v>
      </c>
    </row>
    <row r="3" spans="1:40" x14ac:dyDescent="0.35"/>
    <row r="4" spans="1:40" s="50" customFormat="1" ht="21.75" collapsed="1" x14ac:dyDescent="0.25">
      <c r="A4" s="17" t="s">
        <v>609</v>
      </c>
      <c r="B4" s="73"/>
      <c r="C4" s="73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24"/>
      <c r="V4" s="184"/>
      <c r="W4" s="185"/>
      <c r="X4" s="185"/>
      <c r="Y4" s="185"/>
      <c r="Z4" s="185"/>
      <c r="AA4" s="185"/>
      <c r="AB4" s="186"/>
      <c r="AC4" s="186"/>
      <c r="AD4" s="186"/>
      <c r="AE4" s="186"/>
      <c r="AF4" s="53"/>
      <c r="AG4" s="53"/>
      <c r="AH4" s="53"/>
      <c r="AI4" s="53"/>
      <c r="AJ4" s="53"/>
      <c r="AK4" s="53"/>
      <c r="AL4" s="53"/>
      <c r="AM4" s="53"/>
      <c r="AN4" s="53"/>
    </row>
    <row r="5" spans="1:40" ht="18.75" thickBot="1" x14ac:dyDescent="0.4">
      <c r="A5" s="36"/>
      <c r="B5" s="162"/>
      <c r="C5" s="162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40" s="8" customFormat="1" ht="72.75" thickBot="1" x14ac:dyDescent="0.4">
      <c r="A6" s="160" t="s">
        <v>392</v>
      </c>
      <c r="B6" s="709"/>
      <c r="C6" s="709"/>
      <c r="D6" s="712" t="s">
        <v>484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</row>
    <row r="7" spans="1:40" x14ac:dyDescent="0.35">
      <c r="A7" s="36"/>
      <c r="B7" s="1085" t="s">
        <v>14</v>
      </c>
      <c r="C7" s="587" t="s">
        <v>180</v>
      </c>
      <c r="D7" s="508">
        <f>'2.6 IR'!M20</f>
        <v>1755927283.5702233</v>
      </c>
      <c r="E7" s="36"/>
      <c r="F7" s="36"/>
      <c r="G7" s="36"/>
      <c r="H7" s="36"/>
      <c r="I7" s="36"/>
      <c r="J7" s="36"/>
      <c r="K7" s="36"/>
      <c r="L7" s="167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40" x14ac:dyDescent="0.35">
      <c r="A8" s="36"/>
      <c r="B8" s="1086"/>
      <c r="C8" s="588" t="s">
        <v>179</v>
      </c>
      <c r="D8" s="509">
        <f>'2.6 IR'!N20</f>
        <v>1770823046.5136673</v>
      </c>
      <c r="E8" s="36"/>
      <c r="F8" s="36"/>
      <c r="G8" s="36"/>
      <c r="H8" s="36"/>
      <c r="I8" s="36"/>
      <c r="J8" s="36"/>
      <c r="K8" s="36"/>
      <c r="L8" s="167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</row>
    <row r="9" spans="1:40" ht="18.75" thickBot="1" x14ac:dyDescent="0.4">
      <c r="A9" s="36"/>
      <c r="B9" s="1087"/>
      <c r="C9" s="589" t="s">
        <v>354</v>
      </c>
      <c r="D9" s="510">
        <f>SUM(D7:D8)</f>
        <v>3526750330.0838909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</row>
    <row r="10" spans="1:40" x14ac:dyDescent="0.35">
      <c r="A10" s="36"/>
      <c r="B10" s="162"/>
      <c r="C10" s="162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</row>
    <row r="11" spans="1:40" ht="18.75" thickBot="1" x14ac:dyDescent="0.4">
      <c r="A11" s="36"/>
      <c r="B11" s="162"/>
      <c r="C11" s="162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40" s="8" customFormat="1" ht="18.75" thickBot="1" x14ac:dyDescent="0.4">
      <c r="A12" s="160" t="s">
        <v>397</v>
      </c>
      <c r="B12" s="709"/>
      <c r="C12" s="709"/>
      <c r="D12" s="160"/>
      <c r="E12" s="720" t="s">
        <v>398</v>
      </c>
      <c r="F12" s="721" t="s">
        <v>399</v>
      </c>
      <c r="G12" s="721" t="s">
        <v>400</v>
      </c>
      <c r="H12" s="721" t="s">
        <v>401</v>
      </c>
      <c r="I12" s="721" t="s">
        <v>402</v>
      </c>
      <c r="J12" s="721" t="s">
        <v>403</v>
      </c>
      <c r="K12" s="721" t="s">
        <v>404</v>
      </c>
      <c r="L12" s="721" t="s">
        <v>405</v>
      </c>
      <c r="M12" s="721" t="s">
        <v>406</v>
      </c>
      <c r="N12" s="721" t="s">
        <v>407</v>
      </c>
      <c r="O12" s="721" t="s">
        <v>408</v>
      </c>
      <c r="P12" s="721" t="s">
        <v>409</v>
      </c>
      <c r="Q12" s="722" t="s">
        <v>117</v>
      </c>
      <c r="R12" s="160"/>
      <c r="S12" s="168"/>
      <c r="T12" s="169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</row>
    <row r="13" spans="1:40" x14ac:dyDescent="0.35">
      <c r="A13" s="36"/>
      <c r="B13" s="1085" t="str">
        <f>B7</f>
        <v>Golfo Centro</v>
      </c>
      <c r="C13" s="1083" t="s">
        <v>180</v>
      </c>
      <c r="D13" s="554" t="s">
        <v>334</v>
      </c>
      <c r="E13" s="512">
        <f>$Q$13</f>
        <v>1056581.916666667</v>
      </c>
      <c r="F13" s="513">
        <f t="shared" ref="F13:P13" si="0">$Q$13</f>
        <v>1056581.916666667</v>
      </c>
      <c r="G13" s="513">
        <f t="shared" si="0"/>
        <v>1056581.916666667</v>
      </c>
      <c r="H13" s="513">
        <f t="shared" si="0"/>
        <v>1056581.916666667</v>
      </c>
      <c r="I13" s="513">
        <f t="shared" si="0"/>
        <v>1056581.916666667</v>
      </c>
      <c r="J13" s="513">
        <f t="shared" si="0"/>
        <v>1056581.916666667</v>
      </c>
      <c r="K13" s="513">
        <f t="shared" si="0"/>
        <v>1056581.916666667</v>
      </c>
      <c r="L13" s="513">
        <f t="shared" si="0"/>
        <v>1056581.916666667</v>
      </c>
      <c r="M13" s="513">
        <f t="shared" si="0"/>
        <v>1056581.916666667</v>
      </c>
      <c r="N13" s="513">
        <f t="shared" si="0"/>
        <v>1056581.916666667</v>
      </c>
      <c r="O13" s="513">
        <f t="shared" si="0"/>
        <v>1056581.916666667</v>
      </c>
      <c r="P13" s="513">
        <f t="shared" si="0"/>
        <v>1056581.916666667</v>
      </c>
      <c r="Q13" s="514">
        <v>1056581.916666667</v>
      </c>
      <c r="R13" s="1082"/>
      <c r="S13" s="1082"/>
      <c r="T13" s="1082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40" x14ac:dyDescent="0.35">
      <c r="A14" s="36"/>
      <c r="B14" s="1086"/>
      <c r="C14" s="1084"/>
      <c r="D14" s="534" t="s">
        <v>336</v>
      </c>
      <c r="E14" s="515">
        <f>$Q$14</f>
        <v>443957.99999999983</v>
      </c>
      <c r="F14" s="170">
        <f t="shared" ref="F14:P14" si="1">$Q$14</f>
        <v>443957.99999999983</v>
      </c>
      <c r="G14" s="170">
        <f t="shared" si="1"/>
        <v>443957.99999999983</v>
      </c>
      <c r="H14" s="170">
        <f t="shared" si="1"/>
        <v>443957.99999999983</v>
      </c>
      <c r="I14" s="170">
        <f t="shared" si="1"/>
        <v>443957.99999999983</v>
      </c>
      <c r="J14" s="170">
        <f t="shared" si="1"/>
        <v>443957.99999999983</v>
      </c>
      <c r="K14" s="170">
        <f t="shared" si="1"/>
        <v>443957.99999999983</v>
      </c>
      <c r="L14" s="170">
        <f t="shared" si="1"/>
        <v>443957.99999999983</v>
      </c>
      <c r="M14" s="170">
        <f t="shared" si="1"/>
        <v>443957.99999999983</v>
      </c>
      <c r="N14" s="170">
        <f t="shared" si="1"/>
        <v>443957.99999999983</v>
      </c>
      <c r="O14" s="170">
        <f t="shared" si="1"/>
        <v>443957.99999999983</v>
      </c>
      <c r="P14" s="170">
        <f t="shared" si="1"/>
        <v>443957.99999999983</v>
      </c>
      <c r="Q14" s="516">
        <v>443957.99999999983</v>
      </c>
      <c r="R14" s="1082"/>
      <c r="S14" s="1082"/>
      <c r="T14" s="1082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40" x14ac:dyDescent="0.35">
      <c r="A15" s="36"/>
      <c r="B15" s="1086"/>
      <c r="C15" s="1084"/>
      <c r="D15" s="534" t="s">
        <v>339</v>
      </c>
      <c r="E15" s="515">
        <f>$Q$15</f>
        <v>182666</v>
      </c>
      <c r="F15" s="170">
        <f t="shared" ref="F15:P15" si="2">$Q$15</f>
        <v>182666</v>
      </c>
      <c r="G15" s="170">
        <f t="shared" si="2"/>
        <v>182666</v>
      </c>
      <c r="H15" s="170">
        <f t="shared" si="2"/>
        <v>182666</v>
      </c>
      <c r="I15" s="170">
        <f t="shared" si="2"/>
        <v>182666</v>
      </c>
      <c r="J15" s="170">
        <f t="shared" si="2"/>
        <v>182666</v>
      </c>
      <c r="K15" s="170">
        <f t="shared" si="2"/>
        <v>182666</v>
      </c>
      <c r="L15" s="170">
        <f t="shared" si="2"/>
        <v>182666</v>
      </c>
      <c r="M15" s="170">
        <f t="shared" si="2"/>
        <v>182666</v>
      </c>
      <c r="N15" s="170">
        <f t="shared" si="2"/>
        <v>182666</v>
      </c>
      <c r="O15" s="170">
        <f t="shared" si="2"/>
        <v>182666</v>
      </c>
      <c r="P15" s="170">
        <f t="shared" si="2"/>
        <v>182666</v>
      </c>
      <c r="Q15" s="516">
        <v>182666</v>
      </c>
      <c r="R15" s="1082"/>
      <c r="S15" s="1082"/>
      <c r="T15" s="108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40" x14ac:dyDescent="0.35">
      <c r="A16" s="36"/>
      <c r="B16" s="1086"/>
      <c r="C16" s="1084"/>
      <c r="D16" s="534" t="s">
        <v>341</v>
      </c>
      <c r="E16" s="515">
        <f>$Q$16</f>
        <v>5859</v>
      </c>
      <c r="F16" s="170">
        <f t="shared" ref="F16:O16" si="3">$Q$16</f>
        <v>5859</v>
      </c>
      <c r="G16" s="170">
        <f t="shared" si="3"/>
        <v>5859</v>
      </c>
      <c r="H16" s="170">
        <f t="shared" si="3"/>
        <v>5859</v>
      </c>
      <c r="I16" s="170">
        <f t="shared" si="3"/>
        <v>5859</v>
      </c>
      <c r="J16" s="170">
        <f t="shared" si="3"/>
        <v>5859</v>
      </c>
      <c r="K16" s="170">
        <f t="shared" si="3"/>
        <v>5859</v>
      </c>
      <c r="L16" s="170">
        <f t="shared" si="3"/>
        <v>5859</v>
      </c>
      <c r="M16" s="170">
        <f t="shared" si="3"/>
        <v>5859</v>
      </c>
      <c r="N16" s="170">
        <f t="shared" si="3"/>
        <v>5859</v>
      </c>
      <c r="O16" s="170">
        <f t="shared" si="3"/>
        <v>5859</v>
      </c>
      <c r="P16" s="170">
        <f>$Q$16</f>
        <v>5859</v>
      </c>
      <c r="Q16" s="516">
        <v>5859</v>
      </c>
      <c r="R16" s="1082"/>
      <c r="S16" s="1082"/>
      <c r="T16" s="108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1:37" ht="18.75" thickBot="1" x14ac:dyDescent="0.4">
      <c r="A17" s="36"/>
      <c r="B17" s="1087"/>
      <c r="C17" s="553" t="s">
        <v>179</v>
      </c>
      <c r="D17" s="555" t="s">
        <v>342</v>
      </c>
      <c r="E17" s="517">
        <f>$Q$17</f>
        <v>14237</v>
      </c>
      <c r="F17" s="518">
        <f t="shared" ref="F17:P17" si="4">$Q$17</f>
        <v>14237</v>
      </c>
      <c r="G17" s="518">
        <f t="shared" si="4"/>
        <v>14237</v>
      </c>
      <c r="H17" s="518">
        <f t="shared" si="4"/>
        <v>14237</v>
      </c>
      <c r="I17" s="518">
        <f t="shared" si="4"/>
        <v>14237</v>
      </c>
      <c r="J17" s="518">
        <f t="shared" si="4"/>
        <v>14237</v>
      </c>
      <c r="K17" s="518">
        <f t="shared" si="4"/>
        <v>14237</v>
      </c>
      <c r="L17" s="518">
        <f t="shared" si="4"/>
        <v>14237</v>
      </c>
      <c r="M17" s="518">
        <f t="shared" si="4"/>
        <v>14237</v>
      </c>
      <c r="N17" s="518">
        <f t="shared" si="4"/>
        <v>14237</v>
      </c>
      <c r="O17" s="518">
        <f t="shared" si="4"/>
        <v>14237</v>
      </c>
      <c r="P17" s="518">
        <f t="shared" si="4"/>
        <v>14237</v>
      </c>
      <c r="Q17" s="519">
        <v>14237</v>
      </c>
      <c r="R17" s="171"/>
      <c r="S17" s="172"/>
      <c r="T17" s="167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1:37" x14ac:dyDescent="0.35">
      <c r="A18" s="36"/>
      <c r="B18" s="162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1:37" ht="18.75" thickBot="1" x14ac:dyDescent="0.4">
      <c r="A19" s="36"/>
      <c r="B19" s="162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979"/>
      <c r="AE19" s="148"/>
      <c r="AF19" s="148"/>
      <c r="AG19" s="36"/>
      <c r="AH19" s="36"/>
      <c r="AI19" s="36"/>
      <c r="AJ19" s="36"/>
      <c r="AK19" s="36"/>
    </row>
    <row r="20" spans="1:37" s="8" customFormat="1" ht="18.75" thickBot="1" x14ac:dyDescent="0.4">
      <c r="A20" s="160" t="s">
        <v>423</v>
      </c>
      <c r="B20" s="160"/>
      <c r="C20" s="709"/>
      <c r="D20" s="160"/>
      <c r="E20" s="723">
        <v>0</v>
      </c>
      <c r="F20" s="724">
        <v>1</v>
      </c>
      <c r="G20" s="724">
        <v>2</v>
      </c>
      <c r="H20" s="724">
        <v>3</v>
      </c>
      <c r="I20" s="724">
        <v>4</v>
      </c>
      <c r="J20" s="724">
        <v>5</v>
      </c>
      <c r="K20" s="724">
        <v>6</v>
      </c>
      <c r="L20" s="724">
        <v>7</v>
      </c>
      <c r="M20" s="724">
        <v>8</v>
      </c>
      <c r="N20" s="724">
        <v>9</v>
      </c>
      <c r="O20" s="724">
        <v>10</v>
      </c>
      <c r="P20" s="724">
        <v>11</v>
      </c>
      <c r="Q20" s="724">
        <v>12</v>
      </c>
      <c r="R20" s="724">
        <v>13</v>
      </c>
      <c r="S20" s="724">
        <v>14</v>
      </c>
      <c r="T20" s="724">
        <v>15</v>
      </c>
      <c r="U20" s="724">
        <v>16</v>
      </c>
      <c r="V20" s="724">
        <v>17</v>
      </c>
      <c r="W20" s="724">
        <v>18</v>
      </c>
      <c r="X20" s="724">
        <v>19</v>
      </c>
      <c r="Y20" s="724">
        <v>20</v>
      </c>
      <c r="Z20" s="724">
        <v>21</v>
      </c>
      <c r="AA20" s="724">
        <v>22</v>
      </c>
      <c r="AB20" s="725">
        <v>23</v>
      </c>
      <c r="AC20" s="160"/>
      <c r="AD20" s="976" t="s">
        <v>413</v>
      </c>
      <c r="AE20" s="976"/>
      <c r="AF20" s="976"/>
      <c r="AG20" s="160"/>
      <c r="AH20" s="160"/>
      <c r="AI20" s="160"/>
      <c r="AJ20" s="160"/>
      <c r="AK20" s="160"/>
    </row>
    <row r="21" spans="1:37" x14ac:dyDescent="0.35">
      <c r="A21" s="36"/>
      <c r="B21" s="1085" t="str">
        <f>B7</f>
        <v>Golfo Centro</v>
      </c>
      <c r="C21" s="1083" t="s">
        <v>180</v>
      </c>
      <c r="D21" s="554" t="s">
        <v>334</v>
      </c>
      <c r="E21" s="520">
        <v>3.9728458591902799E-2</v>
      </c>
      <c r="F21" s="521">
        <v>3.4809078892207752E-2</v>
      </c>
      <c r="G21" s="521">
        <v>3.2458689389465195E-2</v>
      </c>
      <c r="H21" s="521">
        <v>3.1697835455090285E-2</v>
      </c>
      <c r="I21" s="521">
        <v>3.1378144098323409E-2</v>
      </c>
      <c r="J21" s="521">
        <v>3.3507408799150928E-2</v>
      </c>
      <c r="K21" s="521">
        <v>3.7342005986267038E-2</v>
      </c>
      <c r="L21" s="521">
        <v>4.0854749593937055E-2</v>
      </c>
      <c r="M21" s="521">
        <v>3.7527426371090293E-2</v>
      </c>
      <c r="N21" s="521">
        <v>3.3433649159045183E-2</v>
      </c>
      <c r="O21" s="521">
        <v>3.3087834007622892E-2</v>
      </c>
      <c r="P21" s="521">
        <v>3.4123037250422622E-2</v>
      </c>
      <c r="Q21" s="521">
        <v>3.6742906352122809E-2</v>
      </c>
      <c r="R21" s="521">
        <v>3.5637639986057186E-2</v>
      </c>
      <c r="S21" s="521">
        <v>3.5974758847833216E-2</v>
      </c>
      <c r="T21" s="521">
        <v>3.6816636162731023E-2</v>
      </c>
      <c r="U21" s="521">
        <v>3.8316325160307349E-2</v>
      </c>
      <c r="V21" s="521">
        <v>4.002602499211079E-2</v>
      </c>
      <c r="W21" s="521">
        <v>4.5299630411200588E-2</v>
      </c>
      <c r="X21" s="521">
        <v>5.8529091604275024E-2</v>
      </c>
      <c r="Y21" s="521">
        <v>6.8145059047434259E-2</v>
      </c>
      <c r="Z21" s="521">
        <v>7.1614076481578276E-2</v>
      </c>
      <c r="AA21" s="521">
        <v>6.2768836400773131E-2</v>
      </c>
      <c r="AB21" s="522">
        <v>5.0180696959050912E-2</v>
      </c>
      <c r="AC21" s="36"/>
      <c r="AD21" s="983" t="s">
        <v>415</v>
      </c>
      <c r="AE21" s="148" t="s">
        <v>414</v>
      </c>
      <c r="AF21" s="977"/>
      <c r="AG21" s="174"/>
      <c r="AH21" s="36"/>
      <c r="AI21" s="36"/>
      <c r="AJ21" s="36"/>
      <c r="AK21" s="36"/>
    </row>
    <row r="22" spans="1:37" x14ac:dyDescent="0.35">
      <c r="A22" s="36"/>
      <c r="B22" s="1086"/>
      <c r="C22" s="1084"/>
      <c r="D22" s="534" t="s">
        <v>336</v>
      </c>
      <c r="E22" s="523">
        <v>4.6775432546200375E-2</v>
      </c>
      <c r="F22" s="173">
        <v>4.2856262027340004E-2</v>
      </c>
      <c r="G22" s="173">
        <v>4.0342285428168395E-2</v>
      </c>
      <c r="H22" s="173">
        <v>3.8328384775078016E-2</v>
      </c>
      <c r="I22" s="173">
        <v>3.6535045999091145E-2</v>
      </c>
      <c r="J22" s="173">
        <v>3.6157098513672811E-2</v>
      </c>
      <c r="K22" s="173">
        <v>3.7727617020826311E-2</v>
      </c>
      <c r="L22" s="173">
        <v>3.8065636356712097E-2</v>
      </c>
      <c r="M22" s="173">
        <v>3.4078925745825529E-2</v>
      </c>
      <c r="N22" s="173">
        <v>3.5878910148082623E-2</v>
      </c>
      <c r="O22" s="173">
        <v>3.6038130958212067E-2</v>
      </c>
      <c r="P22" s="173">
        <v>3.5717762270899629E-2</v>
      </c>
      <c r="Q22" s="173">
        <v>3.963990746412633E-2</v>
      </c>
      <c r="R22" s="173">
        <v>3.7235610788628894E-2</v>
      </c>
      <c r="S22" s="173">
        <v>3.9381874545229047E-2</v>
      </c>
      <c r="T22" s="173">
        <v>3.8680799721693845E-2</v>
      </c>
      <c r="U22" s="173">
        <v>3.8690972521144652E-2</v>
      </c>
      <c r="V22" s="173">
        <v>3.9124531063685172E-2</v>
      </c>
      <c r="W22" s="173">
        <v>4.159081141292325E-2</v>
      </c>
      <c r="X22" s="173">
        <v>4.7702959772945544E-2</v>
      </c>
      <c r="Y22" s="173">
        <v>5.3714241673136216E-2</v>
      </c>
      <c r="Z22" s="173">
        <v>5.799943162569221E-2</v>
      </c>
      <c r="AA22" s="173">
        <v>5.6011255161639399E-2</v>
      </c>
      <c r="AB22" s="524">
        <v>5.1726112459046431E-2</v>
      </c>
      <c r="AC22" s="36"/>
      <c r="AD22" s="976"/>
      <c r="AE22" s="148" t="s">
        <v>415</v>
      </c>
      <c r="AF22" s="148"/>
      <c r="AG22" s="36"/>
      <c r="AH22" s="36"/>
      <c r="AI22" s="36"/>
      <c r="AJ22" s="36"/>
      <c r="AK22" s="36"/>
    </row>
    <row r="23" spans="1:37" x14ac:dyDescent="0.35">
      <c r="A23" s="36"/>
      <c r="B23" s="1086"/>
      <c r="C23" s="1084"/>
      <c r="D23" s="534" t="s">
        <v>339</v>
      </c>
      <c r="E23" s="523">
        <v>1.903236151304066E-2</v>
      </c>
      <c r="F23" s="173">
        <v>1.8820620820961621E-2</v>
      </c>
      <c r="G23" s="173">
        <v>1.8375467177244247E-2</v>
      </c>
      <c r="H23" s="173">
        <v>1.7845732765483072E-2</v>
      </c>
      <c r="I23" s="173">
        <v>1.7804883435642811E-2</v>
      </c>
      <c r="J23" s="173">
        <v>1.8391846467886629E-2</v>
      </c>
      <c r="K23" s="173">
        <v>1.992403708338094E-2</v>
      </c>
      <c r="L23" s="173">
        <v>2.7156283188179298E-2</v>
      </c>
      <c r="M23" s="173">
        <v>3.6332116455922464E-2</v>
      </c>
      <c r="N23" s="173">
        <v>5.2776332680161027E-2</v>
      </c>
      <c r="O23" s="173">
        <v>6.665966741739339E-2</v>
      </c>
      <c r="P23" s="173">
        <v>7.0940177699123794E-2</v>
      </c>
      <c r="Q23" s="173">
        <v>7.1887193929751153E-2</v>
      </c>
      <c r="R23" s="173">
        <v>6.740239723285911E-2</v>
      </c>
      <c r="S23" s="173">
        <v>6.4960795462063875E-2</v>
      </c>
      <c r="T23" s="173">
        <v>6.4265048241450823E-2</v>
      </c>
      <c r="U23" s="173">
        <v>6.5211300910273232E-2</v>
      </c>
      <c r="V23" s="173">
        <v>6.1577837571022788E-2</v>
      </c>
      <c r="W23" s="173">
        <v>5.3954238364039987E-2</v>
      </c>
      <c r="X23" s="173">
        <v>4.7049372336931725E-2</v>
      </c>
      <c r="Y23" s="173">
        <v>4.0361349986400959E-2</v>
      </c>
      <c r="Z23" s="173">
        <v>3.3257540338024201E-2</v>
      </c>
      <c r="AA23" s="173">
        <v>2.5399214676641139E-2</v>
      </c>
      <c r="AB23" s="524">
        <v>2.0614184246121044E-2</v>
      </c>
      <c r="AC23" s="36"/>
      <c r="AD23" s="148"/>
      <c r="AE23" s="148"/>
      <c r="AF23" s="148"/>
      <c r="AG23" s="36"/>
      <c r="AH23" s="36"/>
      <c r="AI23" s="36"/>
      <c r="AJ23" s="36"/>
      <c r="AK23" s="36"/>
    </row>
    <row r="24" spans="1:37" x14ac:dyDescent="0.35">
      <c r="A24" s="36"/>
      <c r="B24" s="1086"/>
      <c r="C24" s="1084"/>
      <c r="D24" s="534" t="s">
        <v>341</v>
      </c>
      <c r="E24" s="523">
        <v>3.9905915203262241E-2</v>
      </c>
      <c r="F24" s="173">
        <v>3.7292944571952535E-2</v>
      </c>
      <c r="G24" s="173">
        <v>3.2165342996676421E-2</v>
      </c>
      <c r="H24" s="173">
        <v>2.8052284719444272E-2</v>
      </c>
      <c r="I24" s="173">
        <v>2.480205755016493E-2</v>
      </c>
      <c r="J24" s="173">
        <v>2.3180047753637582E-2</v>
      </c>
      <c r="K24" s="173">
        <v>2.2774529360355435E-2</v>
      </c>
      <c r="L24" s="173">
        <v>2.4025397035595735E-2</v>
      </c>
      <c r="M24" s="173">
        <v>2.5341022522271991E-2</v>
      </c>
      <c r="N24" s="173">
        <v>2.7728149956935812E-2</v>
      </c>
      <c r="O24" s="173">
        <v>3.265701285411475E-2</v>
      </c>
      <c r="P24" s="173">
        <v>3.6653220103034997E-2</v>
      </c>
      <c r="Q24" s="173">
        <v>4.265896898412902E-2</v>
      </c>
      <c r="R24" s="173">
        <v>4.5304017820354613E-2</v>
      </c>
      <c r="S24" s="173">
        <v>4.831980342353636E-2</v>
      </c>
      <c r="T24" s="173">
        <v>5.325501920276432E-2</v>
      </c>
      <c r="U24" s="173">
        <v>5.8493919910100611E-2</v>
      </c>
      <c r="V24" s="173">
        <v>6.2028297995991043E-2</v>
      </c>
      <c r="W24" s="173">
        <v>6.2764523079939349E-2</v>
      </c>
      <c r="X24" s="173">
        <v>6.238651756712451E-2</v>
      </c>
      <c r="Y24" s="173">
        <v>6.0357939967301238E-2</v>
      </c>
      <c r="Z24" s="173">
        <v>5.6036691266225527E-2</v>
      </c>
      <c r="AA24" s="173">
        <v>5.0041840079284527E-2</v>
      </c>
      <c r="AB24" s="524">
        <v>4.3774536075802187E-2</v>
      </c>
      <c r="AC24" s="36"/>
      <c r="AD24" s="148"/>
      <c r="AE24" s="148"/>
      <c r="AF24" s="148"/>
      <c r="AG24" s="36"/>
      <c r="AH24" s="36"/>
      <c r="AI24" s="36"/>
      <c r="AJ24" s="36"/>
      <c r="AK24" s="36"/>
    </row>
    <row r="25" spans="1:37" x14ac:dyDescent="0.35">
      <c r="A25" s="36"/>
      <c r="B25" s="1086"/>
      <c r="C25" s="1084"/>
      <c r="D25" s="534" t="s">
        <v>396</v>
      </c>
      <c r="E25" s="523">
        <v>3.9728458591902799E-2</v>
      </c>
      <c r="F25" s="173">
        <v>3.4809078892207752E-2</v>
      </c>
      <c r="G25" s="173">
        <v>3.2458689389465195E-2</v>
      </c>
      <c r="H25" s="173">
        <v>3.1697835455090285E-2</v>
      </c>
      <c r="I25" s="173">
        <v>3.1378144098323409E-2</v>
      </c>
      <c r="J25" s="173">
        <v>3.3507408799150928E-2</v>
      </c>
      <c r="K25" s="173">
        <v>3.7342005986267038E-2</v>
      </c>
      <c r="L25" s="173">
        <v>4.0854749593937055E-2</v>
      </c>
      <c r="M25" s="173">
        <v>3.7527426371090293E-2</v>
      </c>
      <c r="N25" s="173">
        <v>3.3433649159045183E-2</v>
      </c>
      <c r="O25" s="173">
        <v>3.3087834007622892E-2</v>
      </c>
      <c r="P25" s="173">
        <v>3.4123037250422622E-2</v>
      </c>
      <c r="Q25" s="173">
        <v>3.6742906352122809E-2</v>
      </c>
      <c r="R25" s="173">
        <v>3.5637639986057186E-2</v>
      </c>
      <c r="S25" s="173">
        <v>3.5974758847833216E-2</v>
      </c>
      <c r="T25" s="173">
        <v>3.6816636162731023E-2</v>
      </c>
      <c r="U25" s="173">
        <v>3.8316325160307349E-2</v>
      </c>
      <c r="V25" s="173">
        <v>4.002602499211079E-2</v>
      </c>
      <c r="W25" s="173">
        <v>4.5299630411200588E-2</v>
      </c>
      <c r="X25" s="173">
        <v>5.8529091604275024E-2</v>
      </c>
      <c r="Y25" s="173">
        <v>6.8145059047434259E-2</v>
      </c>
      <c r="Z25" s="173">
        <v>7.1614076481578276E-2</v>
      </c>
      <c r="AA25" s="173">
        <v>6.2768836400773131E-2</v>
      </c>
      <c r="AB25" s="524">
        <v>5.0180696959050912E-2</v>
      </c>
      <c r="AC25" s="36"/>
      <c r="AD25" s="36"/>
      <c r="AE25" s="36"/>
      <c r="AF25" s="36"/>
      <c r="AG25" s="36"/>
      <c r="AH25" s="36"/>
      <c r="AI25" s="36"/>
      <c r="AJ25" s="36"/>
      <c r="AK25" s="36"/>
    </row>
    <row r="26" spans="1:37" ht="18.75" thickBot="1" x14ac:dyDescent="0.4">
      <c r="A26" s="36"/>
      <c r="B26" s="1087"/>
      <c r="C26" s="553" t="s">
        <v>179</v>
      </c>
      <c r="D26" s="555" t="s">
        <v>342</v>
      </c>
      <c r="E26" s="525">
        <v>3.1364217848332772E-2</v>
      </c>
      <c r="F26" s="526">
        <v>2.9880377993257153E-2</v>
      </c>
      <c r="G26" s="526">
        <v>2.8636838903215712E-2</v>
      </c>
      <c r="H26" s="526">
        <v>2.7853543416278419E-2</v>
      </c>
      <c r="I26" s="526">
        <v>2.8053661538392668E-2</v>
      </c>
      <c r="J26" s="526">
        <v>2.9291359251367055E-2</v>
      </c>
      <c r="K26" s="526">
        <v>3.0302631954828824E-2</v>
      </c>
      <c r="L26" s="526">
        <v>3.7292946891709124E-2</v>
      </c>
      <c r="M26" s="526">
        <v>4.3511602612469807E-2</v>
      </c>
      <c r="N26" s="526">
        <v>4.73599248807638E-2</v>
      </c>
      <c r="O26" s="526">
        <v>5.248236103899357E-2</v>
      </c>
      <c r="P26" s="526">
        <v>5.5492373380789911E-2</v>
      </c>
      <c r="Q26" s="526">
        <v>5.3835450811262599E-2</v>
      </c>
      <c r="R26" s="526">
        <v>5.0938102680742961E-2</v>
      </c>
      <c r="S26" s="526">
        <v>5.387174645322014E-2</v>
      </c>
      <c r="T26" s="526">
        <v>5.4163333194497523E-2</v>
      </c>
      <c r="U26" s="526">
        <v>5.2354188499427259E-2</v>
      </c>
      <c r="V26" s="526">
        <v>4.836999999390177E-2</v>
      </c>
      <c r="W26" s="526">
        <v>4.4039782130728372E-2</v>
      </c>
      <c r="X26" s="526">
        <v>4.3647582546617616E-2</v>
      </c>
      <c r="Y26" s="526">
        <v>4.3487564384847549E-2</v>
      </c>
      <c r="Z26" s="526">
        <v>3.9878918624497349E-2</v>
      </c>
      <c r="AA26" s="526">
        <v>3.7797787218173062E-2</v>
      </c>
      <c r="AB26" s="527">
        <v>3.6093703751685004E-2</v>
      </c>
      <c r="AC26" s="36"/>
      <c r="AD26" s="36"/>
      <c r="AE26" s="36"/>
      <c r="AF26" s="36"/>
      <c r="AG26" s="36"/>
      <c r="AH26" s="36"/>
      <c r="AI26" s="36"/>
      <c r="AJ26" s="36"/>
      <c r="AK26" s="36"/>
    </row>
    <row r="27" spans="1:37" s="56" customFormat="1" x14ac:dyDescent="0.3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1:37" s="56" customFormat="1" ht="18.75" thickBot="1" x14ac:dyDescent="0.4">
      <c r="A28" s="36"/>
      <c r="B28" s="162"/>
      <c r="C28" s="162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1:37" s="83" customFormat="1" ht="18.75" thickBot="1" x14ac:dyDescent="0.4">
      <c r="A29" s="160" t="s">
        <v>424</v>
      </c>
      <c r="B29" s="709"/>
      <c r="C29" s="709"/>
      <c r="D29" s="160"/>
      <c r="E29" s="723">
        <v>0</v>
      </c>
      <c r="F29" s="724">
        <v>1</v>
      </c>
      <c r="G29" s="724">
        <v>2</v>
      </c>
      <c r="H29" s="724">
        <v>3</v>
      </c>
      <c r="I29" s="724">
        <v>4</v>
      </c>
      <c r="J29" s="724">
        <v>5</v>
      </c>
      <c r="K29" s="724">
        <v>6</v>
      </c>
      <c r="L29" s="724">
        <v>7</v>
      </c>
      <c r="M29" s="724">
        <v>8</v>
      </c>
      <c r="N29" s="724">
        <v>9</v>
      </c>
      <c r="O29" s="724">
        <v>10</v>
      </c>
      <c r="P29" s="724">
        <v>11</v>
      </c>
      <c r="Q29" s="724">
        <v>12</v>
      </c>
      <c r="R29" s="724">
        <v>13</v>
      </c>
      <c r="S29" s="724">
        <v>14</v>
      </c>
      <c r="T29" s="724">
        <v>15</v>
      </c>
      <c r="U29" s="724">
        <v>16</v>
      </c>
      <c r="V29" s="724">
        <v>17</v>
      </c>
      <c r="W29" s="724">
        <v>18</v>
      </c>
      <c r="X29" s="724">
        <v>19</v>
      </c>
      <c r="Y29" s="724">
        <v>20</v>
      </c>
      <c r="Z29" s="724">
        <v>21</v>
      </c>
      <c r="AA29" s="724">
        <v>22</v>
      </c>
      <c r="AB29" s="724">
        <v>23</v>
      </c>
      <c r="AC29" s="725" t="s">
        <v>410</v>
      </c>
      <c r="AD29" s="160"/>
      <c r="AE29" s="160"/>
      <c r="AF29" s="160"/>
      <c r="AG29" s="160"/>
      <c r="AH29" s="160"/>
      <c r="AI29" s="160"/>
      <c r="AJ29" s="160"/>
      <c r="AK29" s="160"/>
    </row>
    <row r="30" spans="1:37" s="56" customFormat="1" x14ac:dyDescent="0.35">
      <c r="B30" s="1085" t="str">
        <f>B21</f>
        <v>Golfo Centro</v>
      </c>
      <c r="C30" s="1083" t="s">
        <v>180</v>
      </c>
      <c r="D30" s="554" t="s">
        <v>334</v>
      </c>
      <c r="E30" s="251">
        <f t="shared" ref="E30" si="5">E21*IF($AD$21="kW/cliente",$Q$13,$Q$38/365)</f>
        <v>114808.88906356499</v>
      </c>
      <c r="F30" s="561">
        <f t="shared" ref="F30:AB30" si="6">F21*IF($AD$21="kW/cliente",$Q$13,$Q$38/365)</f>
        <v>100592.6687967421</v>
      </c>
      <c r="G30" s="561">
        <f t="shared" si="6"/>
        <v>93800.419179196251</v>
      </c>
      <c r="H30" s="561">
        <f t="shared" si="6"/>
        <v>91601.673039998452</v>
      </c>
      <c r="I30" s="561">
        <f t="shared" si="6"/>
        <v>90677.816167255107</v>
      </c>
      <c r="J30" s="561">
        <f t="shared" si="6"/>
        <v>96831.050485641055</v>
      </c>
      <c r="K30" s="561">
        <f t="shared" si="6"/>
        <v>107912.42284849432</v>
      </c>
      <c r="L30" s="561">
        <f t="shared" si="6"/>
        <v>118063.68986100134</v>
      </c>
      <c r="M30" s="561">
        <f t="shared" si="6"/>
        <v>108448.25809470836</v>
      </c>
      <c r="N30" s="561">
        <f t="shared" si="6"/>
        <v>96617.896926746253</v>
      </c>
      <c r="O30" s="561">
        <f t="shared" si="6"/>
        <v>95618.546467067616</v>
      </c>
      <c r="P30" s="561">
        <f t="shared" si="6"/>
        <v>98610.118213701149</v>
      </c>
      <c r="Q30" s="561">
        <f t="shared" si="6"/>
        <v>106181.12075744098</v>
      </c>
      <c r="R30" s="561">
        <f t="shared" si="6"/>
        <v>102987.07779416376</v>
      </c>
      <c r="S30" s="561">
        <f t="shared" si="6"/>
        <v>103961.29736810837</v>
      </c>
      <c r="T30" s="561">
        <f t="shared" si="6"/>
        <v>106394.18811386042</v>
      </c>
      <c r="U30" s="561">
        <f t="shared" si="6"/>
        <v>110728.04937742533</v>
      </c>
      <c r="V30" s="561">
        <f t="shared" si="6"/>
        <v>115668.80835168673</v>
      </c>
      <c r="W30" s="561">
        <f t="shared" si="6"/>
        <v>130908.68427399841</v>
      </c>
      <c r="X30" s="561">
        <f t="shared" si="6"/>
        <v>169139.71050354323</v>
      </c>
      <c r="Y30" s="561">
        <f t="shared" si="6"/>
        <v>196928.31792878904</v>
      </c>
      <c r="Z30" s="561">
        <f t="shared" si="6"/>
        <v>206953.22329567853</v>
      </c>
      <c r="AA30" s="561">
        <f t="shared" si="6"/>
        <v>181391.89463681303</v>
      </c>
      <c r="AB30" s="561">
        <f t="shared" si="6"/>
        <v>145014.18566181819</v>
      </c>
      <c r="AC30" s="514">
        <f>MAX(E30:AB30)</f>
        <v>206953.22329567853</v>
      </c>
      <c r="AD30" s="194"/>
    </row>
    <row r="31" spans="1:37" s="56" customFormat="1" x14ac:dyDescent="0.35">
      <c r="B31" s="1086"/>
      <c r="C31" s="1084"/>
      <c r="D31" s="534" t="s">
        <v>336</v>
      </c>
      <c r="E31" s="253">
        <f>E22*IF($AD$21="kW/cliente",$Q$14,$Q$39/365)</f>
        <v>204640.76329803938</v>
      </c>
      <c r="F31" s="119">
        <f t="shared" ref="F31:AB31" si="7">F22*IF($AD$21="kW/cliente",$Q$14,$Q$39/365)</f>
        <v>187494.53924799777</v>
      </c>
      <c r="G31" s="119">
        <f t="shared" si="7"/>
        <v>176495.98590143601</v>
      </c>
      <c r="H31" s="119">
        <f t="shared" si="7"/>
        <v>167685.24606599406</v>
      </c>
      <c r="I31" s="119">
        <f t="shared" si="7"/>
        <v>159839.4561717489</v>
      </c>
      <c r="J31" s="119">
        <f t="shared" si="7"/>
        <v>158185.95009617836</v>
      </c>
      <c r="K31" s="119">
        <f t="shared" si="7"/>
        <v>165056.90967009889</v>
      </c>
      <c r="L31" s="119">
        <f t="shared" si="7"/>
        <v>166535.73158878114</v>
      </c>
      <c r="M31" s="119">
        <f t="shared" si="7"/>
        <v>149094.02216889695</v>
      </c>
      <c r="N31" s="119">
        <f t="shared" si="7"/>
        <v>156968.8864288615</v>
      </c>
      <c r="O31" s="119">
        <f t="shared" si="7"/>
        <v>157665.47150235364</v>
      </c>
      <c r="P31" s="119">
        <f t="shared" si="7"/>
        <v>156263.87050927564</v>
      </c>
      <c r="Q31" s="119">
        <f t="shared" si="7"/>
        <v>173423.10864811882</v>
      </c>
      <c r="R31" s="119">
        <f t="shared" si="7"/>
        <v>162904.40085460423</v>
      </c>
      <c r="S31" s="119">
        <f t="shared" si="7"/>
        <v>172294.22430424864</v>
      </c>
      <c r="T31" s="119">
        <f t="shared" si="7"/>
        <v>169227.04824178087</v>
      </c>
      <c r="U31" s="119">
        <f t="shared" si="7"/>
        <v>169271.55385789537</v>
      </c>
      <c r="V31" s="119">
        <f t="shared" si="7"/>
        <v>171168.35622294556</v>
      </c>
      <c r="W31" s="119">
        <f t="shared" si="7"/>
        <v>181958.24026467063</v>
      </c>
      <c r="X31" s="119">
        <f t="shared" si="7"/>
        <v>208698.66013252336</v>
      </c>
      <c r="Y31" s="119">
        <f t="shared" si="7"/>
        <v>234997.79302113273</v>
      </c>
      <c r="Z31" s="119">
        <f t="shared" si="7"/>
        <v>253745.33836776324</v>
      </c>
      <c r="AA31" s="119">
        <f t="shared" si="7"/>
        <v>245047.14089469649</v>
      </c>
      <c r="AB31" s="119">
        <f t="shared" si="7"/>
        <v>226299.80226488234</v>
      </c>
      <c r="AC31" s="516">
        <f t="shared" ref="AC31:AC33" si="8">MAX(E31:AB31)</f>
        <v>253745.33836776324</v>
      </c>
    </row>
    <row r="32" spans="1:37" s="56" customFormat="1" x14ac:dyDescent="0.35">
      <c r="A32" s="36"/>
      <c r="B32" s="1086"/>
      <c r="C32" s="1084"/>
      <c r="D32" s="534" t="s">
        <v>339</v>
      </c>
      <c r="E32" s="253">
        <f>E23*IF($AD$21="kW/cliente",$Q$15,$Q$40/365)</f>
        <v>39543.344820652252</v>
      </c>
      <c r="F32" s="119">
        <f t="shared" ref="F32:AB32" si="9">F23*IF($AD$21="kW/cliente",$Q$15,$Q$40/365)</f>
        <v>39103.413328508832</v>
      </c>
      <c r="G32" s="119">
        <f t="shared" si="9"/>
        <v>38178.522109958532</v>
      </c>
      <c r="H32" s="119">
        <f t="shared" si="9"/>
        <v>37077.898285989839</v>
      </c>
      <c r="I32" s="119">
        <f t="shared" si="9"/>
        <v>36993.026046963729</v>
      </c>
      <c r="J32" s="119">
        <f t="shared" si="9"/>
        <v>38212.553196292494</v>
      </c>
      <c r="K32" s="119">
        <f t="shared" si="9"/>
        <v>41395.970125292348</v>
      </c>
      <c r="L32" s="119">
        <f t="shared" si="9"/>
        <v>56422.334633653903</v>
      </c>
      <c r="M32" s="119">
        <f t="shared" si="9"/>
        <v>75486.870512428912</v>
      </c>
      <c r="N32" s="119">
        <f t="shared" si="9"/>
        <v>109652.85207046535</v>
      </c>
      <c r="O32" s="119">
        <f t="shared" si="9"/>
        <v>138498.11609084232</v>
      </c>
      <c r="P32" s="119">
        <f t="shared" si="9"/>
        <v>147391.68896475155</v>
      </c>
      <c r="Q32" s="119">
        <f t="shared" si="9"/>
        <v>149359.29499896822</v>
      </c>
      <c r="R32" s="119">
        <f t="shared" si="9"/>
        <v>140041.2783085953</v>
      </c>
      <c r="S32" s="119">
        <f t="shared" si="9"/>
        <v>134968.38702964826</v>
      </c>
      <c r="T32" s="119">
        <f t="shared" si="9"/>
        <v>133522.84007354081</v>
      </c>
      <c r="U32" s="119">
        <f t="shared" si="9"/>
        <v>135488.85966312612</v>
      </c>
      <c r="V32" s="119">
        <f t="shared" si="9"/>
        <v>127939.64967051787</v>
      </c>
      <c r="W32" s="119">
        <f t="shared" si="9"/>
        <v>112100.17478404019</v>
      </c>
      <c r="X32" s="119">
        <f t="shared" si="9"/>
        <v>97754.004548503959</v>
      </c>
      <c r="Y32" s="119">
        <f t="shared" si="9"/>
        <v>83858.36822433793</v>
      </c>
      <c r="Z32" s="119">
        <f t="shared" si="9"/>
        <v>69098.854841116161</v>
      </c>
      <c r="AA32" s="119">
        <f t="shared" si="9"/>
        <v>52771.691176841843</v>
      </c>
      <c r="AB32" s="119">
        <f t="shared" si="9"/>
        <v>42829.881897855499</v>
      </c>
      <c r="AC32" s="516">
        <f t="shared" si="8"/>
        <v>149359.29499896822</v>
      </c>
      <c r="AD32" s="36"/>
      <c r="AE32" s="36"/>
      <c r="AF32" s="36"/>
      <c r="AG32" s="36"/>
      <c r="AH32" s="36"/>
      <c r="AI32" s="36"/>
      <c r="AJ32" s="36"/>
      <c r="AK32" s="36"/>
    </row>
    <row r="33" spans="1:37" s="56" customFormat="1" x14ac:dyDescent="0.35">
      <c r="A33" s="36"/>
      <c r="B33" s="1086"/>
      <c r="C33" s="1084"/>
      <c r="D33" s="534" t="s">
        <v>341</v>
      </c>
      <c r="E33" s="253">
        <f>E24*IF($AD21="kW/cliente",$Q$16,$Q$41/365)</f>
        <v>25875.189220933233</v>
      </c>
      <c r="F33" s="119">
        <f t="shared" ref="F33:AB33" si="10">F24*IF($AD21="kW/cliente",$Q$16,$Q$41/365)</f>
        <v>24180.926373696166</v>
      </c>
      <c r="G33" s="119">
        <f t="shared" si="10"/>
        <v>20856.164610082273</v>
      </c>
      <c r="H33" s="119">
        <f t="shared" si="10"/>
        <v>18189.237648051152</v>
      </c>
      <c r="I33" s="119">
        <f t="shared" si="10"/>
        <v>16081.774566757227</v>
      </c>
      <c r="J33" s="119">
        <f t="shared" si="10"/>
        <v>15030.055537395847</v>
      </c>
      <c r="K33" s="119">
        <f t="shared" si="10"/>
        <v>14767.115441791007</v>
      </c>
      <c r="L33" s="119">
        <f t="shared" si="10"/>
        <v>15578.18411725759</v>
      </c>
      <c r="M33" s="119">
        <f t="shared" si="10"/>
        <v>16431.242072155655</v>
      </c>
      <c r="N33" s="119">
        <f t="shared" si="10"/>
        <v>17979.067093879701</v>
      </c>
      <c r="O33" s="119">
        <f t="shared" si="10"/>
        <v>21174.965733440695</v>
      </c>
      <c r="P33" s="119">
        <f t="shared" si="10"/>
        <v>23766.125921227176</v>
      </c>
      <c r="Q33" s="119">
        <f t="shared" si="10"/>
        <v>27660.282662657133</v>
      </c>
      <c r="R33" s="119">
        <f t="shared" si="10"/>
        <v>29375.345173749512</v>
      </c>
      <c r="S33" s="119">
        <f t="shared" si="10"/>
        <v>31330.795205019935</v>
      </c>
      <c r="T33" s="119">
        <f t="shared" si="10"/>
        <v>34530.813084154295</v>
      </c>
      <c r="U33" s="119">
        <f t="shared" si="10"/>
        <v>37927.741745520419</v>
      </c>
      <c r="V33" s="119">
        <f t="shared" si="10"/>
        <v>40219.44966112433</v>
      </c>
      <c r="W33" s="119">
        <f t="shared" si="10"/>
        <v>40696.821581034659</v>
      </c>
      <c r="X33" s="119">
        <f t="shared" si="10"/>
        <v>40451.720970741168</v>
      </c>
      <c r="Y33" s="119">
        <f t="shared" si="10"/>
        <v>39136.381403225554</v>
      </c>
      <c r="Z33" s="119">
        <f t="shared" si="10"/>
        <v>36334.462759297159</v>
      </c>
      <c r="AA33" s="119">
        <f t="shared" si="10"/>
        <v>32447.372135680689</v>
      </c>
      <c r="AB33" s="119">
        <f t="shared" si="10"/>
        <v>28383.621782651298</v>
      </c>
      <c r="AC33" s="516">
        <f t="shared" si="8"/>
        <v>40696.821581034659</v>
      </c>
      <c r="AD33" s="36"/>
      <c r="AE33" s="36"/>
      <c r="AF33" s="36"/>
      <c r="AG33" s="36"/>
      <c r="AH33" s="36"/>
      <c r="AI33" s="36"/>
      <c r="AJ33" s="36"/>
      <c r="AK33" s="36"/>
    </row>
    <row r="34" spans="1:37" s="56" customFormat="1" ht="18.75" thickBot="1" x14ac:dyDescent="0.4">
      <c r="A34" s="36"/>
      <c r="B34" s="1087"/>
      <c r="C34" s="553" t="s">
        <v>179</v>
      </c>
      <c r="D34" s="555" t="s">
        <v>342</v>
      </c>
      <c r="E34" s="517">
        <f>E26*IF($AD$21="kW/cliente",$Q$17,$Q$42/365)</f>
        <v>253129.30130051705</v>
      </c>
      <c r="F34" s="518">
        <f t="shared" ref="F34:AB34" si="11">F26*IF($AD$21="kW/cliente",$Q$17,$Q$42/365)</f>
        <v>241153.76447784071</v>
      </c>
      <c r="G34" s="518">
        <f t="shared" si="11"/>
        <v>231117.60854612812</v>
      </c>
      <c r="H34" s="518">
        <f t="shared" si="11"/>
        <v>224795.91290305232</v>
      </c>
      <c r="I34" s="518">
        <f t="shared" si="11"/>
        <v>226410.99416136096</v>
      </c>
      <c r="J34" s="518">
        <f t="shared" si="11"/>
        <v>236400.00644349281</v>
      </c>
      <c r="K34" s="518">
        <f t="shared" si="11"/>
        <v>244561.62405785231</v>
      </c>
      <c r="L34" s="518">
        <f t="shared" si="11"/>
        <v>300977.93720806652</v>
      </c>
      <c r="M34" s="518">
        <f t="shared" si="11"/>
        <v>351166.46686426806</v>
      </c>
      <c r="N34" s="518">
        <f t="shared" si="11"/>
        <v>382224.88928892481</v>
      </c>
      <c r="O34" s="518">
        <f t="shared" si="11"/>
        <v>423566.22583872604</v>
      </c>
      <c r="P34" s="518">
        <f t="shared" si="11"/>
        <v>447858.95090106461</v>
      </c>
      <c r="Q34" s="518">
        <f t="shared" si="11"/>
        <v>434486.52585409983</v>
      </c>
      <c r="R34" s="518">
        <f t="shared" si="11"/>
        <v>411103.07304653106</v>
      </c>
      <c r="S34" s="518">
        <f t="shared" si="11"/>
        <v>434779.45490252669</v>
      </c>
      <c r="T34" s="518">
        <f t="shared" si="11"/>
        <v>437132.74642871605</v>
      </c>
      <c r="U34" s="518">
        <f t="shared" si="11"/>
        <v>422531.79145419196</v>
      </c>
      <c r="V34" s="518">
        <f t="shared" si="11"/>
        <v>390376.84158328903</v>
      </c>
      <c r="W34" s="518">
        <f t="shared" si="11"/>
        <v>355429.21344588388</v>
      </c>
      <c r="X34" s="518">
        <f t="shared" si="11"/>
        <v>352263.91191735916</v>
      </c>
      <c r="Y34" s="518">
        <f t="shared" si="11"/>
        <v>350972.4629904285</v>
      </c>
      <c r="Z34" s="518">
        <f t="shared" si="11"/>
        <v>321848.38330268726</v>
      </c>
      <c r="AA34" s="518">
        <f t="shared" si="11"/>
        <v>305052.32158213545</v>
      </c>
      <c r="AB34" s="518">
        <f t="shared" si="11"/>
        <v>291299.27792851173</v>
      </c>
      <c r="AC34" s="599">
        <f t="shared" ref="AC34" si="12">MAX(E34:AB34)</f>
        <v>447858.95090106461</v>
      </c>
      <c r="AD34" s="36"/>
      <c r="AE34" s="36"/>
      <c r="AF34" s="36"/>
      <c r="AG34" s="36"/>
      <c r="AH34" s="36"/>
      <c r="AI34" s="36"/>
      <c r="AJ34" s="36"/>
      <c r="AK34" s="36"/>
    </row>
    <row r="35" spans="1:37" s="56" customFormat="1" x14ac:dyDescent="0.35">
      <c r="A35" s="36"/>
      <c r="B35" s="36"/>
      <c r="C35" s="115"/>
      <c r="D35" s="115"/>
      <c r="E35" s="115"/>
      <c r="F35" s="115"/>
      <c r="G35" s="115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s="56" customFormat="1" ht="18.75" thickBot="1" x14ac:dyDescent="0.4">
      <c r="A36" s="36"/>
      <c r="B36" s="36"/>
      <c r="C36" s="115"/>
      <c r="D36" s="115"/>
      <c r="E36" s="115"/>
      <c r="F36" s="115"/>
      <c r="G36" s="115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83" customFormat="1" ht="18.75" thickBot="1" x14ac:dyDescent="0.4">
      <c r="A37" s="160" t="s">
        <v>425</v>
      </c>
      <c r="B37" s="160"/>
      <c r="C37" s="711"/>
      <c r="D37" s="711"/>
      <c r="E37" s="720" t="s">
        <v>398</v>
      </c>
      <c r="F37" s="721" t="s">
        <v>399</v>
      </c>
      <c r="G37" s="721" t="s">
        <v>400</v>
      </c>
      <c r="H37" s="721" t="s">
        <v>401</v>
      </c>
      <c r="I37" s="721" t="s">
        <v>402</v>
      </c>
      <c r="J37" s="721" t="s">
        <v>403</v>
      </c>
      <c r="K37" s="721" t="s">
        <v>404</v>
      </c>
      <c r="L37" s="721" t="s">
        <v>405</v>
      </c>
      <c r="M37" s="721" t="s">
        <v>406</v>
      </c>
      <c r="N37" s="721" t="s">
        <v>407</v>
      </c>
      <c r="O37" s="721" t="s">
        <v>408</v>
      </c>
      <c r="P37" s="721" t="s">
        <v>409</v>
      </c>
      <c r="Q37" s="722" t="s">
        <v>170</v>
      </c>
      <c r="R37" s="716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</row>
    <row r="38" spans="1:37" s="56" customFormat="1" x14ac:dyDescent="0.35">
      <c r="A38" s="36"/>
      <c r="B38" s="1085" t="str">
        <f>B30</f>
        <v>Golfo Centro</v>
      </c>
      <c r="C38" s="1083" t="s">
        <v>180</v>
      </c>
      <c r="D38" s="554" t="s">
        <v>334</v>
      </c>
      <c r="E38" s="611">
        <f>$Q$38/12</f>
        <v>87899300.21922639</v>
      </c>
      <c r="F38" s="567">
        <f t="shared" ref="F38:P38" si="13">$Q$38/12</f>
        <v>87899300.21922639</v>
      </c>
      <c r="G38" s="567">
        <f t="shared" si="13"/>
        <v>87899300.21922639</v>
      </c>
      <c r="H38" s="567">
        <f t="shared" si="13"/>
        <v>87899300.21922639</v>
      </c>
      <c r="I38" s="567">
        <f t="shared" si="13"/>
        <v>87899300.21922639</v>
      </c>
      <c r="J38" s="567">
        <f t="shared" si="13"/>
        <v>87899300.21922639</v>
      </c>
      <c r="K38" s="567">
        <f t="shared" si="13"/>
        <v>87899300.21922639</v>
      </c>
      <c r="L38" s="567">
        <f t="shared" si="13"/>
        <v>87899300.21922639</v>
      </c>
      <c r="M38" s="567">
        <f t="shared" si="13"/>
        <v>87899300.21922639</v>
      </c>
      <c r="N38" s="567">
        <f t="shared" si="13"/>
        <v>87899300.21922639</v>
      </c>
      <c r="O38" s="567">
        <f t="shared" si="13"/>
        <v>87899300.21922639</v>
      </c>
      <c r="P38" s="567">
        <f t="shared" si="13"/>
        <v>87899300.21922639</v>
      </c>
      <c r="Q38" s="621">
        <v>1054791602.6307167</v>
      </c>
      <c r="R38" s="187"/>
      <c r="S38" s="187"/>
      <c r="T38" s="187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s="56" customFormat="1" x14ac:dyDescent="0.35">
      <c r="A39" s="36"/>
      <c r="B39" s="1086"/>
      <c r="C39" s="1084"/>
      <c r="D39" s="534" t="s">
        <v>336</v>
      </c>
      <c r="E39" s="612">
        <f>$Q$39/12</f>
        <v>133071776.03329979</v>
      </c>
      <c r="F39" s="188">
        <f t="shared" ref="F39:P39" si="14">$Q$39/12</f>
        <v>133071776.03329979</v>
      </c>
      <c r="G39" s="188">
        <f t="shared" si="14"/>
        <v>133071776.03329979</v>
      </c>
      <c r="H39" s="188">
        <f t="shared" si="14"/>
        <v>133071776.03329979</v>
      </c>
      <c r="I39" s="188">
        <f t="shared" si="14"/>
        <v>133071776.03329979</v>
      </c>
      <c r="J39" s="188">
        <f t="shared" si="14"/>
        <v>133071776.03329979</v>
      </c>
      <c r="K39" s="188">
        <f t="shared" si="14"/>
        <v>133071776.03329979</v>
      </c>
      <c r="L39" s="188">
        <f t="shared" si="14"/>
        <v>133071776.03329979</v>
      </c>
      <c r="M39" s="188">
        <f t="shared" si="14"/>
        <v>133071776.03329979</v>
      </c>
      <c r="N39" s="188">
        <f t="shared" si="14"/>
        <v>133071776.03329979</v>
      </c>
      <c r="O39" s="188">
        <f t="shared" si="14"/>
        <v>133071776.03329979</v>
      </c>
      <c r="P39" s="188">
        <f t="shared" si="14"/>
        <v>133071776.03329979</v>
      </c>
      <c r="Q39" s="604">
        <v>1596861312.3995974</v>
      </c>
      <c r="R39" s="187"/>
      <c r="S39" s="187"/>
      <c r="T39" s="187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s="56" customFormat="1" x14ac:dyDescent="0.35">
      <c r="A40" s="36"/>
      <c r="B40" s="1086"/>
      <c r="C40" s="1084"/>
      <c r="D40" s="534" t="s">
        <v>339</v>
      </c>
      <c r="E40" s="612">
        <f>$Q$40/12</f>
        <v>63196400.376837969</v>
      </c>
      <c r="F40" s="188">
        <f t="shared" ref="F40:P40" si="15">$Q$40/12</f>
        <v>63196400.376837969</v>
      </c>
      <c r="G40" s="188">
        <f t="shared" si="15"/>
        <v>63196400.376837969</v>
      </c>
      <c r="H40" s="188">
        <f t="shared" si="15"/>
        <v>63196400.376837969</v>
      </c>
      <c r="I40" s="188">
        <f t="shared" si="15"/>
        <v>63196400.376837969</v>
      </c>
      <c r="J40" s="188">
        <f t="shared" si="15"/>
        <v>63196400.376837969</v>
      </c>
      <c r="K40" s="188">
        <f t="shared" si="15"/>
        <v>63196400.376837969</v>
      </c>
      <c r="L40" s="188">
        <f t="shared" si="15"/>
        <v>63196400.376837969</v>
      </c>
      <c r="M40" s="188">
        <f t="shared" si="15"/>
        <v>63196400.376837969</v>
      </c>
      <c r="N40" s="188">
        <f t="shared" si="15"/>
        <v>63196400.376837969</v>
      </c>
      <c r="O40" s="188">
        <f t="shared" si="15"/>
        <v>63196400.376837969</v>
      </c>
      <c r="P40" s="188">
        <f t="shared" si="15"/>
        <v>63196400.376837969</v>
      </c>
      <c r="Q40" s="604">
        <v>758356804.52205563</v>
      </c>
      <c r="R40" s="187"/>
      <c r="S40" s="187"/>
      <c r="T40" s="187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s="56" customFormat="1" x14ac:dyDescent="0.35">
      <c r="A41" s="36"/>
      <c r="B41" s="1086"/>
      <c r="C41" s="1084"/>
      <c r="D41" s="534" t="s">
        <v>341</v>
      </c>
      <c r="E41" s="612">
        <f>$Q$41/12</f>
        <v>19722314.385254685</v>
      </c>
      <c r="F41" s="188">
        <f t="shared" ref="F41:P41" si="16">$Q$41/12</f>
        <v>19722314.385254685</v>
      </c>
      <c r="G41" s="188">
        <f t="shared" si="16"/>
        <v>19722314.385254685</v>
      </c>
      <c r="H41" s="188">
        <f t="shared" si="16"/>
        <v>19722314.385254685</v>
      </c>
      <c r="I41" s="188">
        <f t="shared" si="16"/>
        <v>19722314.385254685</v>
      </c>
      <c r="J41" s="188">
        <f t="shared" si="16"/>
        <v>19722314.385254685</v>
      </c>
      <c r="K41" s="188">
        <f t="shared" si="16"/>
        <v>19722314.385254685</v>
      </c>
      <c r="L41" s="188">
        <f t="shared" si="16"/>
        <v>19722314.385254685</v>
      </c>
      <c r="M41" s="188">
        <f t="shared" si="16"/>
        <v>19722314.385254685</v>
      </c>
      <c r="N41" s="188">
        <f t="shared" si="16"/>
        <v>19722314.385254685</v>
      </c>
      <c r="O41" s="188">
        <f t="shared" si="16"/>
        <v>19722314.385254685</v>
      </c>
      <c r="P41" s="188">
        <f t="shared" si="16"/>
        <v>19722314.385254685</v>
      </c>
      <c r="Q41" s="604">
        <v>236667772.6230562</v>
      </c>
      <c r="R41" s="187"/>
      <c r="S41" s="187"/>
      <c r="T41" s="187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s="56" customFormat="1" ht="18.75" thickBot="1" x14ac:dyDescent="0.4">
      <c r="A42" s="36"/>
      <c r="B42" s="1087"/>
      <c r="C42" s="553" t="s">
        <v>179</v>
      </c>
      <c r="D42" s="555" t="s">
        <v>342</v>
      </c>
      <c r="E42" s="613">
        <f>$Q$42/12</f>
        <v>245481957.12884116</v>
      </c>
      <c r="F42" s="570">
        <f t="shared" ref="F42:P42" si="17">$Q$42/12</f>
        <v>245481957.12884116</v>
      </c>
      <c r="G42" s="570">
        <f t="shared" si="17"/>
        <v>245481957.12884116</v>
      </c>
      <c r="H42" s="570">
        <f t="shared" si="17"/>
        <v>245481957.12884116</v>
      </c>
      <c r="I42" s="570">
        <f t="shared" si="17"/>
        <v>245481957.12884116</v>
      </c>
      <c r="J42" s="570">
        <f t="shared" si="17"/>
        <v>245481957.12884116</v>
      </c>
      <c r="K42" s="570">
        <f t="shared" si="17"/>
        <v>245481957.12884116</v>
      </c>
      <c r="L42" s="570">
        <f t="shared" si="17"/>
        <v>245481957.12884116</v>
      </c>
      <c r="M42" s="570">
        <f t="shared" si="17"/>
        <v>245481957.12884116</v>
      </c>
      <c r="N42" s="570">
        <f t="shared" si="17"/>
        <v>245481957.12884116</v>
      </c>
      <c r="O42" s="570">
        <f t="shared" si="17"/>
        <v>245481957.12884116</v>
      </c>
      <c r="P42" s="570">
        <f t="shared" si="17"/>
        <v>245481957.12884116</v>
      </c>
      <c r="Q42" s="605">
        <v>2945783485.5460939</v>
      </c>
      <c r="R42" s="187"/>
      <c r="S42" s="187"/>
      <c r="T42" s="187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56" customFormat="1" x14ac:dyDescent="0.35">
      <c r="A43" s="36"/>
      <c r="B43" s="36"/>
      <c r="C43" s="115"/>
      <c r="D43" s="115"/>
      <c r="E43" s="115"/>
      <c r="F43" s="115"/>
      <c r="G43" s="115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s="56" customFormat="1" ht="18.75" thickBot="1" x14ac:dyDescent="0.4">
      <c r="A44" s="36"/>
      <c r="B44" s="36"/>
      <c r="C44" s="115"/>
      <c r="D44" s="115"/>
      <c r="E44" s="115"/>
      <c r="F44" s="115"/>
      <c r="G44" s="115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s="83" customFormat="1" ht="18.75" thickBot="1" x14ac:dyDescent="0.4">
      <c r="A45" s="160" t="s">
        <v>426</v>
      </c>
      <c r="B45" s="160"/>
      <c r="C45" s="711"/>
      <c r="D45" s="711"/>
      <c r="E45" s="720" t="s">
        <v>398</v>
      </c>
      <c r="F45" s="721" t="s">
        <v>399</v>
      </c>
      <c r="G45" s="721" t="s">
        <v>400</v>
      </c>
      <c r="H45" s="721" t="s">
        <v>401</v>
      </c>
      <c r="I45" s="721" t="s">
        <v>402</v>
      </c>
      <c r="J45" s="721" t="s">
        <v>403</v>
      </c>
      <c r="K45" s="721" t="s">
        <v>404</v>
      </c>
      <c r="L45" s="721" t="s">
        <v>405</v>
      </c>
      <c r="M45" s="721" t="s">
        <v>406</v>
      </c>
      <c r="N45" s="721" t="s">
        <v>407</v>
      </c>
      <c r="O45" s="721" t="s">
        <v>408</v>
      </c>
      <c r="P45" s="721" t="s">
        <v>409</v>
      </c>
      <c r="Q45" s="722" t="s">
        <v>170</v>
      </c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</row>
    <row r="46" spans="1:37" x14ac:dyDescent="0.35">
      <c r="A46" s="36"/>
      <c r="B46" s="1085" t="str">
        <f>B38</f>
        <v>Golfo Centro</v>
      </c>
      <c r="C46" s="1083" t="s">
        <v>180</v>
      </c>
      <c r="D46" s="554" t="s">
        <v>334</v>
      </c>
      <c r="E46" s="614">
        <v>0</v>
      </c>
      <c r="F46" s="574">
        <v>0</v>
      </c>
      <c r="G46" s="574">
        <v>0</v>
      </c>
      <c r="H46" s="574">
        <v>0</v>
      </c>
      <c r="I46" s="574">
        <v>0</v>
      </c>
      <c r="J46" s="574">
        <v>0</v>
      </c>
      <c r="K46" s="574">
        <v>0</v>
      </c>
      <c r="L46" s="574">
        <v>0</v>
      </c>
      <c r="M46" s="574">
        <v>0</v>
      </c>
      <c r="N46" s="574">
        <v>0</v>
      </c>
      <c r="O46" s="574">
        <v>0</v>
      </c>
      <c r="P46" s="574">
        <v>0</v>
      </c>
      <c r="Q46" s="603">
        <v>0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x14ac:dyDescent="0.35">
      <c r="A47" s="36"/>
      <c r="B47" s="1086"/>
      <c r="C47" s="1084"/>
      <c r="D47" s="534" t="s">
        <v>336</v>
      </c>
      <c r="E47" s="535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536">
        <v>0</v>
      </c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x14ac:dyDescent="0.35">
      <c r="A48" s="36"/>
      <c r="B48" s="1086"/>
      <c r="C48" s="1084"/>
      <c r="D48" s="534" t="s">
        <v>339</v>
      </c>
      <c r="E48" s="535">
        <v>0</v>
      </c>
      <c r="F48" s="179">
        <v>0</v>
      </c>
      <c r="G48" s="179">
        <v>0</v>
      </c>
      <c r="H48" s="179">
        <v>0</v>
      </c>
      <c r="I48" s="179">
        <v>0</v>
      </c>
      <c r="J48" s="179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536">
        <v>0</v>
      </c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s="56" customFormat="1" x14ac:dyDescent="0.35">
      <c r="A49" s="36"/>
      <c r="B49" s="1086"/>
      <c r="C49" s="1084"/>
      <c r="D49" s="534" t="s">
        <v>341</v>
      </c>
      <c r="E49" s="515">
        <f>$Q$49/12</f>
        <v>51175.387632960686</v>
      </c>
      <c r="F49" s="170">
        <f t="shared" ref="F49:P49" si="18">$Q$49/12</f>
        <v>51175.387632960686</v>
      </c>
      <c r="G49" s="170">
        <f t="shared" si="18"/>
        <v>51175.387632960686</v>
      </c>
      <c r="H49" s="170">
        <f t="shared" si="18"/>
        <v>51175.387632960686</v>
      </c>
      <c r="I49" s="170">
        <f t="shared" si="18"/>
        <v>51175.387632960686</v>
      </c>
      <c r="J49" s="170">
        <f t="shared" si="18"/>
        <v>51175.387632960686</v>
      </c>
      <c r="K49" s="170">
        <f t="shared" si="18"/>
        <v>51175.387632960686</v>
      </c>
      <c r="L49" s="170">
        <f t="shared" si="18"/>
        <v>51175.387632960686</v>
      </c>
      <c r="M49" s="170">
        <f t="shared" si="18"/>
        <v>51175.387632960686</v>
      </c>
      <c r="N49" s="170">
        <f t="shared" si="18"/>
        <v>51175.387632960686</v>
      </c>
      <c r="O49" s="170">
        <f t="shared" si="18"/>
        <v>51175.387632960686</v>
      </c>
      <c r="P49" s="170">
        <f t="shared" si="18"/>
        <v>51175.387632960686</v>
      </c>
      <c r="Q49" s="604">
        <v>614104.65159552824</v>
      </c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8.75" thickBot="1" x14ac:dyDescent="0.4">
      <c r="A50" s="36"/>
      <c r="B50" s="1087"/>
      <c r="C50" s="553" t="s">
        <v>179</v>
      </c>
      <c r="D50" s="555" t="s">
        <v>342</v>
      </c>
      <c r="E50" s="517">
        <f>$Q$50/12</f>
        <v>636975.66459840501</v>
      </c>
      <c r="F50" s="518">
        <f t="shared" ref="F50:P50" si="19">$Q$50/12</f>
        <v>636975.66459840501</v>
      </c>
      <c r="G50" s="518">
        <f t="shared" si="19"/>
        <v>636975.66459840501</v>
      </c>
      <c r="H50" s="518">
        <f t="shared" si="19"/>
        <v>636975.66459840501</v>
      </c>
      <c r="I50" s="518">
        <f t="shared" si="19"/>
        <v>636975.66459840501</v>
      </c>
      <c r="J50" s="518">
        <f t="shared" si="19"/>
        <v>636975.66459840501</v>
      </c>
      <c r="K50" s="518">
        <f t="shared" si="19"/>
        <v>636975.66459840501</v>
      </c>
      <c r="L50" s="518">
        <f t="shared" si="19"/>
        <v>636975.66459840501</v>
      </c>
      <c r="M50" s="518">
        <f t="shared" si="19"/>
        <v>636975.66459840501</v>
      </c>
      <c r="N50" s="518">
        <f t="shared" si="19"/>
        <v>636975.66459840501</v>
      </c>
      <c r="O50" s="518">
        <f t="shared" si="19"/>
        <v>636975.66459840501</v>
      </c>
      <c r="P50" s="518">
        <f t="shared" si="19"/>
        <v>636975.66459840501</v>
      </c>
      <c r="Q50" s="605">
        <v>7643707.9751808597</v>
      </c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x14ac:dyDescent="0.35"/>
    <row r="52" spans="1:37" ht="21.75" x14ac:dyDescent="0.35">
      <c r="A52" s="17" t="s">
        <v>600</v>
      </c>
      <c r="B52" s="73"/>
      <c r="C52" s="73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24"/>
      <c r="V52" s="184"/>
      <c r="W52" s="185"/>
      <c r="X52" s="185"/>
      <c r="Y52" s="185"/>
      <c r="Z52" s="185"/>
      <c r="AA52" s="185"/>
      <c r="AB52" s="186"/>
      <c r="AC52" s="186"/>
      <c r="AD52" s="186"/>
      <c r="AE52" s="186"/>
      <c r="AF52" s="186"/>
      <c r="AG52" s="186"/>
      <c r="AH52" s="53"/>
      <c r="AI52" s="53"/>
      <c r="AJ52" s="53"/>
      <c r="AK52" s="53"/>
    </row>
    <row r="53" spans="1:37" x14ac:dyDescent="0.35"/>
    <row r="54" spans="1:37" x14ac:dyDescent="0.35">
      <c r="B54" s="1047"/>
      <c r="C54" s="1047"/>
      <c r="D54" s="180"/>
      <c r="E54" s="180"/>
      <c r="F54" s="180"/>
      <c r="G54" s="180"/>
    </row>
    <row r="55" spans="1:37" ht="18.75" thickBot="1" x14ac:dyDescent="0.4"/>
    <row r="56" spans="1:37" ht="14.45" customHeight="1" x14ac:dyDescent="0.35">
      <c r="B56" s="1077" t="s">
        <v>346</v>
      </c>
      <c r="C56" s="205" t="s">
        <v>334</v>
      </c>
    </row>
    <row r="57" spans="1:37" ht="54" x14ac:dyDescent="0.35">
      <c r="B57" s="1078"/>
      <c r="C57" s="206" t="s">
        <v>363</v>
      </c>
    </row>
    <row r="58" spans="1:37" x14ac:dyDescent="0.35">
      <c r="B58" s="1078"/>
      <c r="C58" s="207" t="s">
        <v>338</v>
      </c>
    </row>
    <row r="59" spans="1:37" ht="18.75" thickBot="1" x14ac:dyDescent="0.4">
      <c r="B59" s="551"/>
      <c r="C59" s="552" t="s">
        <v>344</v>
      </c>
    </row>
    <row r="60" spans="1:37" ht="18.75" thickBot="1" x14ac:dyDescent="0.4">
      <c r="B60" s="432" t="str">
        <f>B46</f>
        <v>Golfo Centro</v>
      </c>
      <c r="C60" s="580">
        <f>(C62+C63+C64+C65+C66)*1/(C67*730)*(1-C68)</f>
        <v>0.84566696463016833</v>
      </c>
    </row>
    <row r="61" spans="1:37" ht="18.75" thickBot="1" x14ac:dyDescent="0.4">
      <c r="C61" s="3"/>
    </row>
    <row r="62" spans="1:37" x14ac:dyDescent="0.35">
      <c r="A62" s="54"/>
      <c r="B62" s="241" t="s">
        <v>516</v>
      </c>
      <c r="C62" s="581">
        <f>(D7/SUM(AC30:AC33)/12)</f>
        <v>224.85781281792262</v>
      </c>
    </row>
    <row r="63" spans="1:37" x14ac:dyDescent="0.35">
      <c r="A63" s="54"/>
      <c r="B63" s="245" t="s">
        <v>517</v>
      </c>
      <c r="C63" s="582">
        <v>0</v>
      </c>
      <c r="D63" s="181"/>
    </row>
    <row r="64" spans="1:37" x14ac:dyDescent="0.35">
      <c r="A64" s="54"/>
      <c r="B64" s="245" t="s">
        <v>518</v>
      </c>
      <c r="C64" s="583">
        <f>(D8/SUM(AC30:AC34)/12)</f>
        <v>134.32255280173794</v>
      </c>
    </row>
    <row r="65" spans="1:5" x14ac:dyDescent="0.35">
      <c r="A65" s="54"/>
      <c r="B65" s="245" t="s">
        <v>519</v>
      </c>
      <c r="C65" s="582">
        <v>0</v>
      </c>
    </row>
    <row r="66" spans="1:5" x14ac:dyDescent="0.35">
      <c r="A66" s="54"/>
      <c r="B66" s="245" t="s">
        <v>520</v>
      </c>
      <c r="C66" s="582">
        <v>0</v>
      </c>
    </row>
    <row r="67" spans="1:5" x14ac:dyDescent="0.35">
      <c r="A67" s="54"/>
      <c r="B67" s="245" t="s">
        <v>411</v>
      </c>
      <c r="C67" s="583">
        <f>Q38/8760/AC30</f>
        <v>0.58182229966178278</v>
      </c>
    </row>
    <row r="68" spans="1:5" ht="18.75" thickBot="1" x14ac:dyDescent="0.4">
      <c r="A68" s="54"/>
      <c r="B68" s="247" t="s">
        <v>412</v>
      </c>
      <c r="C68" s="584">
        <v>0</v>
      </c>
      <c r="E68" s="190"/>
    </row>
    <row r="69" spans="1:5" x14ac:dyDescent="0.35"/>
    <row r="70" spans="1:5" ht="18.75" thickBot="1" x14ac:dyDescent="0.4"/>
    <row r="71" spans="1:5" ht="14.45" customHeight="1" x14ac:dyDescent="0.35">
      <c r="B71" s="1077" t="s">
        <v>346</v>
      </c>
      <c r="C71" s="205" t="s">
        <v>336</v>
      </c>
    </row>
    <row r="72" spans="1:5" ht="54" x14ac:dyDescent="0.35">
      <c r="B72" s="1078"/>
      <c r="C72" s="206" t="s">
        <v>337</v>
      </c>
    </row>
    <row r="73" spans="1:5" x14ac:dyDescent="0.35">
      <c r="B73" s="1078"/>
      <c r="C73" s="207" t="s">
        <v>338</v>
      </c>
    </row>
    <row r="74" spans="1:5" ht="18.75" thickBot="1" x14ac:dyDescent="0.4">
      <c r="B74" s="551"/>
      <c r="C74" s="552" t="s">
        <v>344</v>
      </c>
    </row>
    <row r="75" spans="1:5" ht="18.75" thickBot="1" x14ac:dyDescent="0.4">
      <c r="B75" s="432" t="str">
        <f>B60</f>
        <v>Golfo Centro</v>
      </c>
      <c r="C75" s="580">
        <f>(C77+C78+C79+C80+C81)*1/(C82*730)*(1-C83)</f>
        <v>0.68489612242351661</v>
      </c>
    </row>
    <row r="76" spans="1:5" ht="18.75" thickBot="1" x14ac:dyDescent="0.4">
      <c r="C76" s="3"/>
    </row>
    <row r="77" spans="1:5" x14ac:dyDescent="0.35">
      <c r="B77" s="241" t="s">
        <v>516</v>
      </c>
      <c r="C77" s="581">
        <f>(D7/SUM(AC30:AC33)/12)</f>
        <v>224.85781281792262</v>
      </c>
    </row>
    <row r="78" spans="1:5" x14ac:dyDescent="0.35">
      <c r="B78" s="245" t="s">
        <v>517</v>
      </c>
      <c r="C78" s="582">
        <v>0</v>
      </c>
    </row>
    <row r="79" spans="1:5" x14ac:dyDescent="0.35">
      <c r="B79" s="245" t="s">
        <v>518</v>
      </c>
      <c r="C79" s="583">
        <f>(D8/SUM(AC30:AC34)/12)</f>
        <v>134.32255280173794</v>
      </c>
    </row>
    <row r="80" spans="1:5" x14ac:dyDescent="0.35">
      <c r="B80" s="245" t="s">
        <v>519</v>
      </c>
      <c r="C80" s="582">
        <v>0</v>
      </c>
    </row>
    <row r="81" spans="2:5" x14ac:dyDescent="0.35">
      <c r="B81" s="245" t="s">
        <v>520</v>
      </c>
      <c r="C81" s="582">
        <v>0</v>
      </c>
    </row>
    <row r="82" spans="2:5" x14ac:dyDescent="0.35">
      <c r="B82" s="245" t="s">
        <v>417</v>
      </c>
      <c r="C82" s="582">
        <f>Q39/8760/AC31</f>
        <v>0.71839784457834999</v>
      </c>
    </row>
    <row r="83" spans="2:5" ht="18.75" thickBot="1" x14ac:dyDescent="0.4">
      <c r="B83" s="247" t="s">
        <v>416</v>
      </c>
      <c r="C83" s="584">
        <v>0</v>
      </c>
      <c r="E83" s="11"/>
    </row>
    <row r="84" spans="2:5" x14ac:dyDescent="0.35"/>
    <row r="85" spans="2:5" ht="18.75" thickBot="1" x14ac:dyDescent="0.4"/>
    <row r="86" spans="2:5" ht="14.45" customHeight="1" x14ac:dyDescent="0.35">
      <c r="B86" s="1077" t="s">
        <v>346</v>
      </c>
      <c r="C86" s="205" t="s">
        <v>339</v>
      </c>
    </row>
    <row r="87" spans="2:5" ht="42.6" customHeight="1" x14ac:dyDescent="0.35">
      <c r="B87" s="1078"/>
      <c r="C87" s="206" t="s">
        <v>364</v>
      </c>
    </row>
    <row r="88" spans="2:5" x14ac:dyDescent="0.35">
      <c r="B88" s="1078"/>
      <c r="C88" s="207" t="s">
        <v>338</v>
      </c>
    </row>
    <row r="89" spans="2:5" ht="18.75" thickBot="1" x14ac:dyDescent="0.4">
      <c r="B89" s="551"/>
      <c r="C89" s="552" t="s">
        <v>344</v>
      </c>
    </row>
    <row r="90" spans="2:5" ht="18.75" thickBot="1" x14ac:dyDescent="0.4">
      <c r="B90" s="432" t="str">
        <f>B75</f>
        <v>Golfo Centro</v>
      </c>
      <c r="C90" s="585">
        <f>(C92+C93+C94+C95+C96)*1/(C97*730)*(1-C98)</f>
        <v>0.84889211832524258</v>
      </c>
    </row>
    <row r="91" spans="2:5" ht="18.75" thickBot="1" x14ac:dyDescent="0.4"/>
    <row r="92" spans="2:5" x14ac:dyDescent="0.35">
      <c r="B92" s="241" t="s">
        <v>516</v>
      </c>
      <c r="C92" s="581">
        <f>(D7/SUM(AC30:AC33)/12)</f>
        <v>224.85781281792262</v>
      </c>
    </row>
    <row r="93" spans="2:5" x14ac:dyDescent="0.35">
      <c r="B93" s="245" t="s">
        <v>517</v>
      </c>
      <c r="C93" s="582">
        <v>0</v>
      </c>
    </row>
    <row r="94" spans="2:5" x14ac:dyDescent="0.35">
      <c r="B94" s="245" t="s">
        <v>518</v>
      </c>
      <c r="C94" s="583">
        <f>(D8/SUM(AC30:AC34)/12)</f>
        <v>134.32255280173794</v>
      </c>
    </row>
    <row r="95" spans="2:5" x14ac:dyDescent="0.35">
      <c r="B95" s="245" t="s">
        <v>519</v>
      </c>
      <c r="C95" s="582">
        <v>0</v>
      </c>
    </row>
    <row r="96" spans="2:5" x14ac:dyDescent="0.35">
      <c r="B96" s="245" t="s">
        <v>520</v>
      </c>
      <c r="C96" s="582">
        <v>0</v>
      </c>
    </row>
    <row r="97" spans="2:6" x14ac:dyDescent="0.35">
      <c r="B97" s="245" t="s">
        <v>419</v>
      </c>
      <c r="C97" s="582">
        <f>Q40/8760/AC32</f>
        <v>0.579611811074219</v>
      </c>
    </row>
    <row r="98" spans="2:6" ht="18.75" thickBot="1" x14ac:dyDescent="0.4">
      <c r="B98" s="247" t="s">
        <v>420</v>
      </c>
      <c r="C98" s="584">
        <v>0</v>
      </c>
      <c r="E98" s="11"/>
    </row>
    <row r="99" spans="2:6" x14ac:dyDescent="0.35">
      <c r="F99" s="183"/>
    </row>
    <row r="100" spans="2:6" ht="18.75" thickBot="1" x14ac:dyDescent="0.4">
      <c r="F100" s="183"/>
    </row>
    <row r="101" spans="2:6" ht="14.45" customHeight="1" x14ac:dyDescent="0.35">
      <c r="B101" s="1077" t="s">
        <v>346</v>
      </c>
      <c r="C101" s="205" t="s">
        <v>341</v>
      </c>
    </row>
    <row r="102" spans="2:6" ht="54" x14ac:dyDescent="0.35">
      <c r="B102" s="1078"/>
      <c r="C102" s="206" t="s">
        <v>365</v>
      </c>
    </row>
    <row r="103" spans="2:6" x14ac:dyDescent="0.35">
      <c r="B103" s="1078"/>
      <c r="C103" s="207" t="s">
        <v>362</v>
      </c>
    </row>
    <row r="104" spans="2:6" ht="18.75" thickBot="1" x14ac:dyDescent="0.4">
      <c r="B104" s="551"/>
      <c r="C104" s="552" t="s">
        <v>345</v>
      </c>
    </row>
    <row r="105" spans="2:6" ht="18.75" thickBot="1" x14ac:dyDescent="0.4">
      <c r="B105" s="432" t="str">
        <f>B90</f>
        <v>Golfo Centro</v>
      </c>
      <c r="C105" s="585">
        <f>(C107+C108+C109+C110+C111)*C112</f>
        <v>285.63534017316141</v>
      </c>
    </row>
    <row r="106" spans="2:6" ht="18.75" thickBot="1" x14ac:dyDescent="0.4"/>
    <row r="107" spans="2:6" x14ac:dyDescent="0.35">
      <c r="B107" s="241" t="s">
        <v>516</v>
      </c>
      <c r="C107" s="581">
        <f>(D7/SUM(AC30:AC33)/12)</f>
        <v>224.85781281792262</v>
      </c>
    </row>
    <row r="108" spans="2:6" x14ac:dyDescent="0.35">
      <c r="B108" s="245" t="s">
        <v>517</v>
      </c>
      <c r="C108" s="582">
        <v>0</v>
      </c>
    </row>
    <row r="109" spans="2:6" x14ac:dyDescent="0.35">
      <c r="B109" s="245" t="s">
        <v>518</v>
      </c>
      <c r="C109" s="583">
        <f>(D8/SUM(AC30:AC34)/12)</f>
        <v>134.32255280173794</v>
      </c>
    </row>
    <row r="110" spans="2:6" x14ac:dyDescent="0.35">
      <c r="B110" s="245" t="s">
        <v>519</v>
      </c>
      <c r="C110" s="582">
        <v>0</v>
      </c>
    </row>
    <row r="111" spans="2:6" x14ac:dyDescent="0.35">
      <c r="B111" s="245" t="s">
        <v>520</v>
      </c>
      <c r="C111" s="582">
        <v>0</v>
      </c>
    </row>
    <row r="112" spans="2:6" ht="18.75" thickBot="1" x14ac:dyDescent="0.4">
      <c r="B112" s="586" t="s">
        <v>421</v>
      </c>
      <c r="C112" s="584">
        <f>12*AC33/Q49</f>
        <v>0.79524207755727749</v>
      </c>
    </row>
    <row r="113" spans="2:3" x14ac:dyDescent="0.35"/>
    <row r="114" spans="2:3" ht="18.75" thickBot="1" x14ac:dyDescent="0.4"/>
    <row r="115" spans="2:3" ht="14.45" customHeight="1" x14ac:dyDescent="0.35">
      <c r="B115" s="1077" t="s">
        <v>346</v>
      </c>
      <c r="C115" s="205" t="s">
        <v>342</v>
      </c>
    </row>
    <row r="116" spans="2:3" ht="54" x14ac:dyDescent="0.35">
      <c r="B116" s="1078"/>
      <c r="C116" s="206" t="s">
        <v>418</v>
      </c>
    </row>
    <row r="117" spans="2:3" x14ac:dyDescent="0.35">
      <c r="B117" s="1078"/>
      <c r="C117" s="207" t="s">
        <v>362</v>
      </c>
    </row>
    <row r="118" spans="2:3" ht="18.75" thickBot="1" x14ac:dyDescent="0.4">
      <c r="B118" s="551"/>
      <c r="C118" s="552" t="s">
        <v>345</v>
      </c>
    </row>
    <row r="119" spans="2:3" ht="18.75" thickBot="1" x14ac:dyDescent="0.4">
      <c r="B119" s="432" t="str">
        <f>B105</f>
        <v>Golfo Centro</v>
      </c>
      <c r="C119" s="545">
        <f>(C121+C122+C123)*C124</f>
        <v>94.44247390214953</v>
      </c>
    </row>
    <row r="120" spans="2:3" ht="18.75" thickBot="1" x14ac:dyDescent="0.4"/>
    <row r="121" spans="2:3" x14ac:dyDescent="0.35">
      <c r="B121" s="241" t="s">
        <v>518</v>
      </c>
      <c r="C121" s="581">
        <f>(D8/SUM(AC30:AC34)/12)</f>
        <v>134.32255280173794</v>
      </c>
    </row>
    <row r="122" spans="2:3" x14ac:dyDescent="0.35">
      <c r="B122" s="245" t="s">
        <v>519</v>
      </c>
      <c r="C122" s="582">
        <v>0</v>
      </c>
    </row>
    <row r="123" spans="2:3" x14ac:dyDescent="0.35">
      <c r="B123" s="245" t="s">
        <v>520</v>
      </c>
      <c r="C123" s="582">
        <v>0</v>
      </c>
    </row>
    <row r="124" spans="2:3" ht="18.75" thickBot="1" x14ac:dyDescent="0.4">
      <c r="B124" s="586" t="s">
        <v>422</v>
      </c>
      <c r="C124" s="584">
        <f>12*AC34/Q50</f>
        <v>0.70310213685074918</v>
      </c>
    </row>
    <row r="125" spans="2:3" x14ac:dyDescent="0.35">
      <c r="C125" s="3"/>
    </row>
    <row r="126" spans="2:3" x14ac:dyDescent="0.35"/>
    <row r="127" spans="2:3" x14ac:dyDescent="0.35"/>
    <row r="128" spans="2:3" x14ac:dyDescent="0.35"/>
  </sheetData>
  <customSheetViews>
    <customSheetView guid="{1EB9453C-0363-4D90-8555-9240052C0B12}" scale="40" topLeftCell="A4">
      <selection activeCell="AD50" sqref="AD50"/>
      <pageMargins left="0.7" right="0.7" top="0.75" bottom="0.75" header="0.3" footer="0.3"/>
    </customSheetView>
    <customSheetView guid="{9BE0F493-361D-434E-B2A3-57925E56343F}" scale="40" topLeftCell="A4">
      <selection activeCell="AD50" sqref="AD50"/>
      <pageMargins left="0.7" right="0.7" top="0.75" bottom="0.75" header="0.3" footer="0.3"/>
    </customSheetView>
  </customSheetViews>
  <mergeCells count="20">
    <mergeCell ref="B7:B9"/>
    <mergeCell ref="B13:B17"/>
    <mergeCell ref="B21:B26"/>
    <mergeCell ref="C21:C25"/>
    <mergeCell ref="B101:B103"/>
    <mergeCell ref="B115:B117"/>
    <mergeCell ref="R13:R16"/>
    <mergeCell ref="S13:S16"/>
    <mergeCell ref="T13:T16"/>
    <mergeCell ref="B54:C54"/>
    <mergeCell ref="B56:B58"/>
    <mergeCell ref="B71:B73"/>
    <mergeCell ref="B86:B88"/>
    <mergeCell ref="B30:B34"/>
    <mergeCell ref="C30:C33"/>
    <mergeCell ref="B38:B42"/>
    <mergeCell ref="C38:C41"/>
    <mergeCell ref="B46:B50"/>
    <mergeCell ref="C46:C49"/>
    <mergeCell ref="C13:C16"/>
  </mergeCells>
  <dataValidations count="1">
    <dataValidation type="list" allowBlank="1" showInputMessage="1" showErrorMessage="1" sqref="AD21" xr:uid="{00000000-0002-0000-1F00-000000000000}">
      <formula1>$AE$21:$AE$22</formula1>
    </dataValidation>
  </dataValidations>
  <hyperlinks>
    <hyperlink ref="C2" location="Contenido!A1" display="regresar" xr:uid="{00000000-0004-0000-1F00-000000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3"/>
  </sheetPr>
  <dimension ref="A1:AN212"/>
  <sheetViews>
    <sheetView showGridLines="0" zoomScale="70" zoomScaleNormal="70" workbookViewId="0">
      <pane ySplit="2" topLeftCell="A3" activePane="bottomLeft" state="frozen"/>
      <selection activeCell="G7" sqref="G7"/>
      <selection pane="bottomLeft" activeCell="G7" sqref="G7"/>
    </sheetView>
  </sheetViews>
  <sheetFormatPr baseColWidth="10" defaultColWidth="0" defaultRowHeight="18" zeroHeight="1" x14ac:dyDescent="0.35"/>
  <cols>
    <col min="1" max="1" width="11.5703125" style="9" customWidth="1"/>
    <col min="2" max="2" width="26.7109375" style="9" customWidth="1"/>
    <col min="3" max="3" width="20" style="9" customWidth="1"/>
    <col min="4" max="4" width="14.7109375" style="9" customWidth="1"/>
    <col min="5" max="12" width="12.7109375" style="9" bestFit="1" customWidth="1"/>
    <col min="13" max="13" width="15.7109375" style="9" bestFit="1" customWidth="1"/>
    <col min="14" max="14" width="12.7109375" style="9" bestFit="1" customWidth="1"/>
    <col min="15" max="15" width="15.28515625" style="9" bestFit="1" customWidth="1"/>
    <col min="16" max="16" width="14.42578125" style="9" bestFit="1" customWidth="1"/>
    <col min="17" max="17" width="16.28515625" style="9" bestFit="1" customWidth="1"/>
    <col min="18" max="18" width="10.5703125" style="9" bestFit="1" customWidth="1"/>
    <col min="19" max="21" width="10.85546875" style="9" bestFit="1" customWidth="1"/>
    <col min="22" max="22" width="11.28515625" style="9" bestFit="1" customWidth="1"/>
    <col min="23" max="23" width="11.140625" style="9" bestFit="1" customWidth="1"/>
    <col min="24" max="25" width="10.85546875" style="9" bestFit="1" customWidth="1"/>
    <col min="26" max="26" width="11.140625" style="9" bestFit="1" customWidth="1"/>
    <col min="27" max="27" width="10.7109375" style="9" bestFit="1" customWidth="1"/>
    <col min="28" max="28" width="10.85546875" style="9" bestFit="1" customWidth="1"/>
    <col min="29" max="29" width="13.42578125" style="9" bestFit="1" customWidth="1"/>
    <col min="30" max="32" width="11.5703125" style="9" customWidth="1"/>
    <col min="33" max="40" width="0" style="9" hidden="1" customWidth="1"/>
    <col min="41" max="16384" width="11.5703125" style="9" hidden="1"/>
  </cols>
  <sheetData>
    <row r="1" spans="1:40" ht="21.75" x14ac:dyDescent="0.35">
      <c r="A1" s="17" t="s">
        <v>622</v>
      </c>
      <c r="B1" s="73"/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24"/>
      <c r="V1" s="184"/>
      <c r="W1" s="185"/>
      <c r="X1" s="185"/>
      <c r="Y1" s="185"/>
      <c r="Z1" s="185"/>
      <c r="AA1" s="185"/>
      <c r="AB1" s="186"/>
      <c r="AC1" s="186"/>
      <c r="AD1" s="186"/>
      <c r="AE1" s="186"/>
      <c r="AF1" s="186"/>
      <c r="AG1" s="186"/>
      <c r="AH1" s="53"/>
      <c r="AI1" s="53"/>
      <c r="AJ1" s="53"/>
      <c r="AK1" s="53"/>
    </row>
    <row r="2" spans="1:40" x14ac:dyDescent="0.35">
      <c r="C2" s="737" t="s">
        <v>601</v>
      </c>
    </row>
    <row r="3" spans="1:40" x14ac:dyDescent="0.35"/>
    <row r="4" spans="1:40" s="50" customFormat="1" ht="21.75" collapsed="1" x14ac:dyDescent="0.25">
      <c r="A4" s="17" t="s">
        <v>609</v>
      </c>
      <c r="B4" s="73"/>
      <c r="C4" s="73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24"/>
      <c r="V4" s="184"/>
      <c r="W4" s="185"/>
      <c r="X4" s="185"/>
      <c r="Y4" s="185"/>
      <c r="Z4" s="185"/>
      <c r="AA4" s="185"/>
      <c r="AB4" s="186"/>
      <c r="AC4" s="186"/>
      <c r="AD4" s="186"/>
      <c r="AE4" s="186"/>
      <c r="AF4" s="53"/>
      <c r="AG4" s="53"/>
      <c r="AH4" s="53"/>
      <c r="AI4" s="53"/>
      <c r="AJ4" s="53"/>
      <c r="AK4" s="53"/>
      <c r="AL4" s="53"/>
      <c r="AM4" s="53"/>
      <c r="AN4" s="53"/>
    </row>
    <row r="5" spans="1:40" ht="18.75" thickBot="1" x14ac:dyDescent="0.4">
      <c r="A5" s="36"/>
      <c r="B5" s="162"/>
      <c r="C5" s="162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40" s="8" customFormat="1" ht="72.75" thickBot="1" x14ac:dyDescent="0.4">
      <c r="A6" s="160" t="s">
        <v>392</v>
      </c>
      <c r="B6" s="709"/>
      <c r="C6" s="709"/>
      <c r="D6" s="712" t="s">
        <v>484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</row>
    <row r="7" spans="1:40" x14ac:dyDescent="0.35">
      <c r="A7" s="36"/>
      <c r="B7" s="1085" t="s">
        <v>15</v>
      </c>
      <c r="C7" s="587" t="s">
        <v>180</v>
      </c>
      <c r="D7" s="508">
        <f>'2.6 IR'!M21</f>
        <v>2305878562.5991731</v>
      </c>
      <c r="E7" s="36"/>
      <c r="F7" s="36"/>
      <c r="G7" s="36"/>
      <c r="H7" s="36"/>
      <c r="I7" s="36"/>
      <c r="J7" s="36"/>
      <c r="K7" s="36"/>
      <c r="L7" s="167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40" x14ac:dyDescent="0.35">
      <c r="A8" s="36"/>
      <c r="B8" s="1086"/>
      <c r="C8" s="588" t="s">
        <v>179</v>
      </c>
      <c r="D8" s="509">
        <f>'2.6 IR'!N21</f>
        <v>2227335324.3477211</v>
      </c>
      <c r="E8" s="36"/>
      <c r="F8" s="36"/>
      <c r="G8" s="36"/>
      <c r="H8" s="36"/>
      <c r="I8" s="36"/>
      <c r="J8" s="36"/>
      <c r="K8" s="36"/>
      <c r="L8" s="167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</row>
    <row r="9" spans="1:40" ht="18.75" thickBot="1" x14ac:dyDescent="0.4">
      <c r="A9" s="36"/>
      <c r="B9" s="1087"/>
      <c r="C9" s="589" t="s">
        <v>354</v>
      </c>
      <c r="D9" s="510">
        <f>SUM(D7:D8)</f>
        <v>4533213886.9468937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</row>
    <row r="10" spans="1:40" x14ac:dyDescent="0.35">
      <c r="A10" s="36"/>
      <c r="B10" s="162"/>
      <c r="C10" s="162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</row>
    <row r="11" spans="1:40" ht="18.75" thickBot="1" x14ac:dyDescent="0.4">
      <c r="A11" s="36"/>
      <c r="B11" s="162"/>
      <c r="C11" s="162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40" s="8" customFormat="1" ht="18.75" thickBot="1" x14ac:dyDescent="0.4">
      <c r="A12" s="160" t="s">
        <v>397</v>
      </c>
      <c r="B12" s="709"/>
      <c r="C12" s="709"/>
      <c r="D12" s="160"/>
      <c r="E12" s="720" t="s">
        <v>398</v>
      </c>
      <c r="F12" s="721" t="s">
        <v>399</v>
      </c>
      <c r="G12" s="721" t="s">
        <v>400</v>
      </c>
      <c r="H12" s="721" t="s">
        <v>401</v>
      </c>
      <c r="I12" s="721" t="s">
        <v>402</v>
      </c>
      <c r="J12" s="721" t="s">
        <v>403</v>
      </c>
      <c r="K12" s="721" t="s">
        <v>404</v>
      </c>
      <c r="L12" s="721" t="s">
        <v>405</v>
      </c>
      <c r="M12" s="721" t="s">
        <v>406</v>
      </c>
      <c r="N12" s="721" t="s">
        <v>407</v>
      </c>
      <c r="O12" s="721" t="s">
        <v>408</v>
      </c>
      <c r="P12" s="721" t="s">
        <v>409</v>
      </c>
      <c r="Q12" s="722" t="s">
        <v>117</v>
      </c>
      <c r="R12" s="160"/>
      <c r="S12" s="168"/>
      <c r="T12" s="169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</row>
    <row r="13" spans="1:40" x14ac:dyDescent="0.35">
      <c r="A13" s="36"/>
      <c r="B13" s="1085" t="str">
        <f>B7</f>
        <v>Valle de México Norte</v>
      </c>
      <c r="C13" s="1083" t="s">
        <v>180</v>
      </c>
      <c r="D13" s="554" t="s">
        <v>334</v>
      </c>
      <c r="E13" s="512">
        <f t="shared" ref="E13:P13" si="0">$Q$13</f>
        <v>1792539.3333333335</v>
      </c>
      <c r="F13" s="513">
        <f t="shared" si="0"/>
        <v>1792539.3333333335</v>
      </c>
      <c r="G13" s="513">
        <f t="shared" si="0"/>
        <v>1792539.3333333335</v>
      </c>
      <c r="H13" s="513">
        <f t="shared" si="0"/>
        <v>1792539.3333333335</v>
      </c>
      <c r="I13" s="513">
        <f t="shared" si="0"/>
        <v>1792539.3333333335</v>
      </c>
      <c r="J13" s="513">
        <f t="shared" si="0"/>
        <v>1792539.3333333335</v>
      </c>
      <c r="K13" s="513">
        <f t="shared" si="0"/>
        <v>1792539.3333333335</v>
      </c>
      <c r="L13" s="513">
        <f t="shared" si="0"/>
        <v>1792539.3333333335</v>
      </c>
      <c r="M13" s="513">
        <f t="shared" si="0"/>
        <v>1792539.3333333335</v>
      </c>
      <c r="N13" s="513">
        <f t="shared" si="0"/>
        <v>1792539.3333333335</v>
      </c>
      <c r="O13" s="513">
        <f t="shared" si="0"/>
        <v>1792539.3333333335</v>
      </c>
      <c r="P13" s="513">
        <f t="shared" si="0"/>
        <v>1792539.3333333335</v>
      </c>
      <c r="Q13" s="514">
        <v>1792539.3333333335</v>
      </c>
      <c r="R13" s="1082"/>
      <c r="S13" s="1082"/>
      <c r="T13" s="1082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40" x14ac:dyDescent="0.35">
      <c r="A14" s="36"/>
      <c r="B14" s="1086"/>
      <c r="C14" s="1084"/>
      <c r="D14" s="534" t="s">
        <v>336</v>
      </c>
      <c r="E14" s="515">
        <f t="shared" ref="E14:P14" si="1">$Q$14</f>
        <v>363557.41666666657</v>
      </c>
      <c r="F14" s="170">
        <f t="shared" si="1"/>
        <v>363557.41666666657</v>
      </c>
      <c r="G14" s="170">
        <f t="shared" si="1"/>
        <v>363557.41666666657</v>
      </c>
      <c r="H14" s="170">
        <f t="shared" si="1"/>
        <v>363557.41666666657</v>
      </c>
      <c r="I14" s="170">
        <f t="shared" si="1"/>
        <v>363557.41666666657</v>
      </c>
      <c r="J14" s="170">
        <f t="shared" si="1"/>
        <v>363557.41666666657</v>
      </c>
      <c r="K14" s="170">
        <f t="shared" si="1"/>
        <v>363557.41666666657</v>
      </c>
      <c r="L14" s="170">
        <f t="shared" si="1"/>
        <v>363557.41666666657</v>
      </c>
      <c r="M14" s="170">
        <f t="shared" si="1"/>
        <v>363557.41666666657</v>
      </c>
      <c r="N14" s="170">
        <f t="shared" si="1"/>
        <v>363557.41666666657</v>
      </c>
      <c r="O14" s="170">
        <f t="shared" si="1"/>
        <v>363557.41666666657</v>
      </c>
      <c r="P14" s="170">
        <f t="shared" si="1"/>
        <v>363557.41666666657</v>
      </c>
      <c r="Q14" s="516">
        <v>363557.41666666657</v>
      </c>
      <c r="R14" s="1082"/>
      <c r="S14" s="1082"/>
      <c r="T14" s="1082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40" x14ac:dyDescent="0.35">
      <c r="A15" s="36"/>
      <c r="B15" s="1086"/>
      <c r="C15" s="1084"/>
      <c r="D15" s="534" t="s">
        <v>339</v>
      </c>
      <c r="E15" s="515">
        <f t="shared" ref="E15:P15" si="2">$Q$15</f>
        <v>193222</v>
      </c>
      <c r="F15" s="170">
        <f t="shared" si="2"/>
        <v>193222</v>
      </c>
      <c r="G15" s="170">
        <f t="shared" si="2"/>
        <v>193222</v>
      </c>
      <c r="H15" s="170">
        <f t="shared" si="2"/>
        <v>193222</v>
      </c>
      <c r="I15" s="170">
        <f t="shared" si="2"/>
        <v>193222</v>
      </c>
      <c r="J15" s="170">
        <f t="shared" si="2"/>
        <v>193222</v>
      </c>
      <c r="K15" s="170">
        <f t="shared" si="2"/>
        <v>193222</v>
      </c>
      <c r="L15" s="170">
        <f t="shared" si="2"/>
        <v>193222</v>
      </c>
      <c r="M15" s="170">
        <f t="shared" si="2"/>
        <v>193222</v>
      </c>
      <c r="N15" s="170">
        <f t="shared" si="2"/>
        <v>193222</v>
      </c>
      <c r="O15" s="170">
        <f t="shared" si="2"/>
        <v>193222</v>
      </c>
      <c r="P15" s="170">
        <f t="shared" si="2"/>
        <v>193222</v>
      </c>
      <c r="Q15" s="516">
        <v>193222</v>
      </c>
      <c r="R15" s="1082"/>
      <c r="S15" s="1082"/>
      <c r="T15" s="108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40" x14ac:dyDescent="0.35">
      <c r="A16" s="36"/>
      <c r="B16" s="1086"/>
      <c r="C16" s="1084"/>
      <c r="D16" s="534" t="s">
        <v>341</v>
      </c>
      <c r="E16" s="515">
        <f t="shared" ref="E16:P16" si="3">$Q$16</f>
        <v>4317</v>
      </c>
      <c r="F16" s="170">
        <f t="shared" si="3"/>
        <v>4317</v>
      </c>
      <c r="G16" s="170">
        <f t="shared" si="3"/>
        <v>4317</v>
      </c>
      <c r="H16" s="170">
        <f t="shared" si="3"/>
        <v>4317</v>
      </c>
      <c r="I16" s="170">
        <f t="shared" si="3"/>
        <v>4317</v>
      </c>
      <c r="J16" s="170">
        <f t="shared" si="3"/>
        <v>4317</v>
      </c>
      <c r="K16" s="170">
        <f t="shared" si="3"/>
        <v>4317</v>
      </c>
      <c r="L16" s="170">
        <f t="shared" si="3"/>
        <v>4317</v>
      </c>
      <c r="M16" s="170">
        <f t="shared" si="3"/>
        <v>4317</v>
      </c>
      <c r="N16" s="170">
        <f t="shared" si="3"/>
        <v>4317</v>
      </c>
      <c r="O16" s="170">
        <f t="shared" si="3"/>
        <v>4317</v>
      </c>
      <c r="P16" s="170">
        <f t="shared" si="3"/>
        <v>4317</v>
      </c>
      <c r="Q16" s="516">
        <v>4317</v>
      </c>
      <c r="R16" s="1082"/>
      <c r="S16" s="1082"/>
      <c r="T16" s="108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1:37" ht="18.75" thickBot="1" x14ac:dyDescent="0.4">
      <c r="A17" s="36"/>
      <c r="B17" s="1087"/>
      <c r="C17" s="553" t="s">
        <v>179</v>
      </c>
      <c r="D17" s="555" t="s">
        <v>342</v>
      </c>
      <c r="E17" s="517">
        <f t="shared" ref="E17:P17" si="4">$Q$17</f>
        <v>7156</v>
      </c>
      <c r="F17" s="518">
        <f t="shared" si="4"/>
        <v>7156</v>
      </c>
      <c r="G17" s="518">
        <f t="shared" si="4"/>
        <v>7156</v>
      </c>
      <c r="H17" s="518">
        <f t="shared" si="4"/>
        <v>7156</v>
      </c>
      <c r="I17" s="518">
        <f t="shared" si="4"/>
        <v>7156</v>
      </c>
      <c r="J17" s="518">
        <f t="shared" si="4"/>
        <v>7156</v>
      </c>
      <c r="K17" s="518">
        <f t="shared" si="4"/>
        <v>7156</v>
      </c>
      <c r="L17" s="518">
        <f t="shared" si="4"/>
        <v>7156</v>
      </c>
      <c r="M17" s="518">
        <f t="shared" si="4"/>
        <v>7156</v>
      </c>
      <c r="N17" s="518">
        <f t="shared" si="4"/>
        <v>7156</v>
      </c>
      <c r="O17" s="518">
        <f t="shared" si="4"/>
        <v>7156</v>
      </c>
      <c r="P17" s="518">
        <f t="shared" si="4"/>
        <v>7156</v>
      </c>
      <c r="Q17" s="519">
        <v>7156</v>
      </c>
      <c r="R17" s="171"/>
      <c r="S17" s="172"/>
      <c r="T17" s="167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1:37" x14ac:dyDescent="0.35">
      <c r="A18" s="36"/>
      <c r="B18" s="162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1:37" ht="18.75" thickBot="1" x14ac:dyDescent="0.4">
      <c r="A19" s="36"/>
      <c r="B19" s="162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48"/>
      <c r="AE19" s="148"/>
      <c r="AF19" s="148"/>
      <c r="AG19" s="36"/>
      <c r="AH19" s="36"/>
      <c r="AI19" s="36"/>
      <c r="AJ19" s="36"/>
      <c r="AK19" s="36"/>
    </row>
    <row r="20" spans="1:37" s="8" customFormat="1" ht="18.75" thickBot="1" x14ac:dyDescent="0.4">
      <c r="A20" s="160" t="s">
        <v>423</v>
      </c>
      <c r="B20" s="160"/>
      <c r="C20" s="709"/>
      <c r="D20" s="160"/>
      <c r="E20" s="723">
        <v>0</v>
      </c>
      <c r="F20" s="724">
        <v>1</v>
      </c>
      <c r="G20" s="724">
        <v>2</v>
      </c>
      <c r="H20" s="724">
        <v>3</v>
      </c>
      <c r="I20" s="724">
        <v>4</v>
      </c>
      <c r="J20" s="724">
        <v>5</v>
      </c>
      <c r="K20" s="724">
        <v>6</v>
      </c>
      <c r="L20" s="724">
        <v>7</v>
      </c>
      <c r="M20" s="724">
        <v>8</v>
      </c>
      <c r="N20" s="724">
        <v>9</v>
      </c>
      <c r="O20" s="724">
        <v>10</v>
      </c>
      <c r="P20" s="724">
        <v>11</v>
      </c>
      <c r="Q20" s="724">
        <v>12</v>
      </c>
      <c r="R20" s="724">
        <v>13</v>
      </c>
      <c r="S20" s="724">
        <v>14</v>
      </c>
      <c r="T20" s="724">
        <v>15</v>
      </c>
      <c r="U20" s="724">
        <v>16</v>
      </c>
      <c r="V20" s="724">
        <v>17</v>
      </c>
      <c r="W20" s="724">
        <v>18</v>
      </c>
      <c r="X20" s="724">
        <v>19</v>
      </c>
      <c r="Y20" s="724">
        <v>20</v>
      </c>
      <c r="Z20" s="724">
        <v>21</v>
      </c>
      <c r="AA20" s="724">
        <v>22</v>
      </c>
      <c r="AB20" s="725">
        <v>23</v>
      </c>
      <c r="AC20" s="160"/>
      <c r="AD20" s="976" t="s">
        <v>413</v>
      </c>
      <c r="AE20" s="976"/>
      <c r="AF20" s="976"/>
      <c r="AG20" s="160"/>
      <c r="AH20" s="160"/>
      <c r="AI20" s="160"/>
      <c r="AJ20" s="160"/>
      <c r="AK20" s="160"/>
    </row>
    <row r="21" spans="1:37" x14ac:dyDescent="0.35">
      <c r="A21" s="36"/>
      <c r="B21" s="1085" t="str">
        <f>B7</f>
        <v>Valle de México Norte</v>
      </c>
      <c r="C21" s="1083" t="s">
        <v>180</v>
      </c>
      <c r="D21" s="554" t="s">
        <v>334</v>
      </c>
      <c r="E21" s="520">
        <v>3.1195108016674012E-2</v>
      </c>
      <c r="F21" s="521">
        <v>2.9037861865163283E-2</v>
      </c>
      <c r="G21" s="521">
        <v>2.8588104970527235E-2</v>
      </c>
      <c r="H21" s="521">
        <v>2.8136467047953917E-2</v>
      </c>
      <c r="I21" s="521">
        <v>2.8659739351333952E-2</v>
      </c>
      <c r="J21" s="521">
        <v>3.1946806294357255E-2</v>
      </c>
      <c r="K21" s="521">
        <v>3.6395480216822193E-2</v>
      </c>
      <c r="L21" s="521">
        <v>3.7133609691256855E-2</v>
      </c>
      <c r="M21" s="521">
        <v>3.6873159567300279E-2</v>
      </c>
      <c r="N21" s="521">
        <v>3.6814241194132361E-2</v>
      </c>
      <c r="O21" s="521">
        <v>3.717115173735832E-2</v>
      </c>
      <c r="P21" s="521">
        <v>3.7979402422323165E-2</v>
      </c>
      <c r="Q21" s="521">
        <v>4.0319422131118839E-2</v>
      </c>
      <c r="R21" s="521">
        <v>4.0902282829192699E-2</v>
      </c>
      <c r="S21" s="521">
        <v>3.9842995924759532E-2</v>
      </c>
      <c r="T21" s="521">
        <v>3.9679775987270766E-2</v>
      </c>
      <c r="U21" s="521">
        <v>4.2547415974373677E-2</v>
      </c>
      <c r="V21" s="521">
        <v>4.6337769820219733E-2</v>
      </c>
      <c r="W21" s="521">
        <v>5.2574578014639328E-2</v>
      </c>
      <c r="X21" s="521">
        <v>6.8889882535675448E-2</v>
      </c>
      <c r="Y21" s="521">
        <v>7.4427149125280492E-2</v>
      </c>
      <c r="Z21" s="521">
        <v>6.5323764003638901E-2</v>
      </c>
      <c r="AA21" s="521">
        <v>5.0609395885327514E-2</v>
      </c>
      <c r="AB21" s="522">
        <v>3.8614435393300249E-2</v>
      </c>
      <c r="AC21" s="36"/>
      <c r="AD21" s="983" t="s">
        <v>415</v>
      </c>
      <c r="AE21" s="148" t="s">
        <v>414</v>
      </c>
      <c r="AF21" s="977"/>
      <c r="AG21" s="174"/>
      <c r="AH21" s="36"/>
      <c r="AI21" s="36"/>
      <c r="AJ21" s="36"/>
      <c r="AK21" s="36"/>
    </row>
    <row r="22" spans="1:37" x14ac:dyDescent="0.35">
      <c r="A22" s="36"/>
      <c r="B22" s="1086"/>
      <c r="C22" s="1084"/>
      <c r="D22" s="534" t="s">
        <v>336</v>
      </c>
      <c r="E22" s="523">
        <v>3.7971273922708618E-2</v>
      </c>
      <c r="F22" s="173">
        <v>3.5314142778483486E-2</v>
      </c>
      <c r="G22" s="173">
        <v>3.295820658181467E-2</v>
      </c>
      <c r="H22" s="173">
        <v>3.1821308422035732E-2</v>
      </c>
      <c r="I22" s="173">
        <v>3.0952111222895165E-2</v>
      </c>
      <c r="J22" s="173">
        <v>3.0814569049362986E-2</v>
      </c>
      <c r="K22" s="173">
        <v>3.2344169169580293E-2</v>
      </c>
      <c r="L22" s="173">
        <v>3.1751949842039225E-2</v>
      </c>
      <c r="M22" s="173">
        <v>3.2993134269839852E-2</v>
      </c>
      <c r="N22" s="173">
        <v>3.5413401157590604E-2</v>
      </c>
      <c r="O22" s="173">
        <v>3.7725538494176314E-2</v>
      </c>
      <c r="P22" s="173">
        <v>3.9298387619306062E-2</v>
      </c>
      <c r="Q22" s="173">
        <v>4.1335148296403397E-2</v>
      </c>
      <c r="R22" s="173">
        <v>4.2119526549518664E-2</v>
      </c>
      <c r="S22" s="173">
        <v>4.28544974839851E-2</v>
      </c>
      <c r="T22" s="173">
        <v>4.4007490889967395E-2</v>
      </c>
      <c r="U22" s="173">
        <v>4.4719007373332779E-2</v>
      </c>
      <c r="V22" s="173">
        <v>4.5349871862347346E-2</v>
      </c>
      <c r="W22" s="173">
        <v>4.7010730861001222E-2</v>
      </c>
      <c r="X22" s="173">
        <v>5.4347881020169256E-2</v>
      </c>
      <c r="Y22" s="173">
        <v>6.3781614659868716E-2</v>
      </c>
      <c r="Z22" s="173">
        <v>6.3462163873497457E-2</v>
      </c>
      <c r="AA22" s="173">
        <v>5.6077668039999952E-2</v>
      </c>
      <c r="AB22" s="524">
        <v>4.5576206560075889E-2</v>
      </c>
      <c r="AC22" s="36"/>
      <c r="AD22" s="976"/>
      <c r="AE22" s="148" t="s">
        <v>415</v>
      </c>
      <c r="AF22" s="148"/>
      <c r="AG22" s="36"/>
      <c r="AH22" s="36"/>
      <c r="AI22" s="36"/>
      <c r="AJ22" s="36"/>
      <c r="AK22" s="36"/>
    </row>
    <row r="23" spans="1:37" x14ac:dyDescent="0.35">
      <c r="A23" s="36"/>
      <c r="B23" s="1086"/>
      <c r="C23" s="1084"/>
      <c r="D23" s="534" t="s">
        <v>339</v>
      </c>
      <c r="E23" s="523">
        <v>2.2597572133457904E-2</v>
      </c>
      <c r="F23" s="173">
        <v>2.1969017909205892E-2</v>
      </c>
      <c r="G23" s="173">
        <v>2.1432566632621101E-2</v>
      </c>
      <c r="H23" s="173">
        <v>2.0993602122168074E-2</v>
      </c>
      <c r="I23" s="173">
        <v>2.1471177826151495E-2</v>
      </c>
      <c r="J23" s="173">
        <v>2.3244707952208583E-2</v>
      </c>
      <c r="K23" s="173">
        <v>2.648886844899144E-2</v>
      </c>
      <c r="L23" s="173">
        <v>3.489622849276109E-2</v>
      </c>
      <c r="M23" s="173">
        <v>4.4257471293036248E-2</v>
      </c>
      <c r="N23" s="173">
        <v>5.3109071236717452E-2</v>
      </c>
      <c r="O23" s="173">
        <v>5.8034834505172425E-2</v>
      </c>
      <c r="P23" s="173">
        <v>5.8877412861929303E-2</v>
      </c>
      <c r="Q23" s="173">
        <v>6.0660089083693407E-2</v>
      </c>
      <c r="R23" s="173">
        <v>5.7125025285305296E-2</v>
      </c>
      <c r="S23" s="173">
        <v>5.4493906910887721E-2</v>
      </c>
      <c r="T23" s="173">
        <v>5.5000444200548088E-2</v>
      </c>
      <c r="U23" s="173">
        <v>5.7726052721194847E-2</v>
      </c>
      <c r="V23" s="173">
        <v>5.7284054672494471E-2</v>
      </c>
      <c r="W23" s="173">
        <v>5.7252450377912927E-2</v>
      </c>
      <c r="X23" s="173">
        <v>5.5891417010817443E-2</v>
      </c>
      <c r="Y23" s="173">
        <v>4.5875336645718703E-2</v>
      </c>
      <c r="Z23" s="173">
        <v>3.6200221504100537E-2</v>
      </c>
      <c r="AA23" s="173">
        <v>2.9725943989934705E-2</v>
      </c>
      <c r="AB23" s="524">
        <v>2.5392526182970911E-2</v>
      </c>
      <c r="AC23" s="36"/>
      <c r="AD23" s="148"/>
      <c r="AE23" s="148"/>
      <c r="AF23" s="148"/>
      <c r="AG23" s="36"/>
      <c r="AH23" s="36"/>
      <c r="AI23" s="36"/>
      <c r="AJ23" s="36"/>
      <c r="AK23" s="36"/>
    </row>
    <row r="24" spans="1:37" x14ac:dyDescent="0.35">
      <c r="A24" s="36"/>
      <c r="B24" s="1086"/>
      <c r="C24" s="1084"/>
      <c r="D24" s="534" t="s">
        <v>341</v>
      </c>
      <c r="E24" s="523">
        <v>2.5334192800351062E-2</v>
      </c>
      <c r="F24" s="173">
        <v>2.3598458446559865E-2</v>
      </c>
      <c r="G24" s="173">
        <v>2.2047237729115484E-2</v>
      </c>
      <c r="H24" s="173">
        <v>2.0794351445636849E-2</v>
      </c>
      <c r="I24" s="173">
        <v>1.9603196310492947E-2</v>
      </c>
      <c r="J24" s="173">
        <v>2.0153939797363359E-2</v>
      </c>
      <c r="K24" s="173">
        <v>2.5952394617032592E-2</v>
      </c>
      <c r="L24" s="173">
        <v>3.353750029274729E-2</v>
      </c>
      <c r="M24" s="173">
        <v>5.0525791560413348E-2</v>
      </c>
      <c r="N24" s="173">
        <v>5.8390344567247447E-2</v>
      </c>
      <c r="O24" s="173">
        <v>6.2361677639211251E-2</v>
      </c>
      <c r="P24" s="173">
        <v>6.0949887016867127E-2</v>
      </c>
      <c r="Q24" s="173">
        <v>5.9062559357324879E-2</v>
      </c>
      <c r="R24" s="173">
        <v>5.4146671603165088E-2</v>
      </c>
      <c r="S24" s="173">
        <v>5.2846517464492843E-2</v>
      </c>
      <c r="T24" s="173">
        <v>5.5190749318862545E-2</v>
      </c>
      <c r="U24" s="173">
        <v>6.1319864672898426E-2</v>
      </c>
      <c r="V24" s="173">
        <v>5.7454515402859736E-2</v>
      </c>
      <c r="W24" s="173">
        <v>5.1234933006143485E-2</v>
      </c>
      <c r="X24" s="173">
        <v>5.0120481800944479E-2</v>
      </c>
      <c r="Y24" s="173">
        <v>4.2403958455329599E-2</v>
      </c>
      <c r="Z24" s="173">
        <v>3.5706663446676876E-2</v>
      </c>
      <c r="AA24" s="173">
        <v>3.0106994611363066E-2</v>
      </c>
      <c r="AB24" s="524">
        <v>2.7157118636900408E-2</v>
      </c>
      <c r="AC24" s="36"/>
      <c r="AD24" s="148"/>
      <c r="AE24" s="148"/>
      <c r="AF24" s="148"/>
      <c r="AG24" s="36"/>
      <c r="AH24" s="36"/>
      <c r="AI24" s="36"/>
      <c r="AJ24" s="36"/>
      <c r="AK24" s="36"/>
    </row>
    <row r="25" spans="1:37" ht="18.75" thickBot="1" x14ac:dyDescent="0.4">
      <c r="A25" s="36"/>
      <c r="B25" s="1087"/>
      <c r="C25" s="553" t="s">
        <v>179</v>
      </c>
      <c r="D25" s="555" t="s">
        <v>342</v>
      </c>
      <c r="E25" s="525">
        <v>3.1497931556888834E-2</v>
      </c>
      <c r="F25" s="526">
        <v>3.0705077994387136E-2</v>
      </c>
      <c r="G25" s="526">
        <v>3.0071734680600117E-2</v>
      </c>
      <c r="H25" s="526">
        <v>2.9978029707055969E-2</v>
      </c>
      <c r="I25" s="526">
        <v>3.0386691695383449E-2</v>
      </c>
      <c r="J25" s="526">
        <v>3.0590408260458831E-2</v>
      </c>
      <c r="K25" s="526">
        <v>3.2974692974915856E-2</v>
      </c>
      <c r="L25" s="526">
        <v>3.9472073077023058E-2</v>
      </c>
      <c r="M25" s="526">
        <v>4.6523450753183287E-2</v>
      </c>
      <c r="N25" s="526">
        <v>5.1322034042888029E-2</v>
      </c>
      <c r="O25" s="526">
        <v>5.4234640211806386E-2</v>
      </c>
      <c r="P25" s="526">
        <v>5.6404767531054278E-2</v>
      </c>
      <c r="Q25" s="526">
        <v>5.655259991383798E-2</v>
      </c>
      <c r="R25" s="526">
        <v>5.4157860165608446E-2</v>
      </c>
      <c r="S25" s="526">
        <v>5.2579000696108998E-2</v>
      </c>
      <c r="T25" s="526">
        <v>5.2257165752848604E-2</v>
      </c>
      <c r="U25" s="526">
        <v>5.1400070752117687E-2</v>
      </c>
      <c r="V25" s="526">
        <v>4.6234325248600328E-2</v>
      </c>
      <c r="W25" s="526">
        <v>4.1663052701845033E-2</v>
      </c>
      <c r="X25" s="526">
        <v>4.086635566608058E-2</v>
      </c>
      <c r="Y25" s="526">
        <v>3.9475566839944909E-2</v>
      </c>
      <c r="Z25" s="526">
        <v>3.6436448036070886E-2</v>
      </c>
      <c r="AA25" s="526">
        <v>3.4396222008816445E-2</v>
      </c>
      <c r="AB25" s="527">
        <v>2.9819799732474932E-2</v>
      </c>
      <c r="AC25" s="36"/>
      <c r="AD25" s="36"/>
      <c r="AE25" s="36"/>
      <c r="AF25" s="36"/>
      <c r="AG25" s="36"/>
      <c r="AH25" s="36"/>
      <c r="AI25" s="36"/>
      <c r="AJ25" s="36"/>
      <c r="AK25" s="36"/>
    </row>
    <row r="26" spans="1:37" s="56" customFormat="1" x14ac:dyDescent="0.35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1:37" s="56" customFormat="1" ht="18.75" thickBot="1" x14ac:dyDescent="0.4">
      <c r="A27" s="36"/>
      <c r="B27" s="162"/>
      <c r="C27" s="162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1:37" s="83" customFormat="1" ht="18.75" thickBot="1" x14ac:dyDescent="0.4">
      <c r="A28" s="160" t="s">
        <v>424</v>
      </c>
      <c r="B28" s="709"/>
      <c r="C28" s="709"/>
      <c r="D28" s="160"/>
      <c r="E28" s="727">
        <v>0</v>
      </c>
      <c r="F28" s="721">
        <v>1</v>
      </c>
      <c r="G28" s="721">
        <v>2</v>
      </c>
      <c r="H28" s="721">
        <v>3</v>
      </c>
      <c r="I28" s="721">
        <v>4</v>
      </c>
      <c r="J28" s="721">
        <v>5</v>
      </c>
      <c r="K28" s="721">
        <v>6</v>
      </c>
      <c r="L28" s="721">
        <v>7</v>
      </c>
      <c r="M28" s="721">
        <v>8</v>
      </c>
      <c r="N28" s="721">
        <v>9</v>
      </c>
      <c r="O28" s="721">
        <v>10</v>
      </c>
      <c r="P28" s="721">
        <v>11</v>
      </c>
      <c r="Q28" s="721">
        <v>12</v>
      </c>
      <c r="R28" s="721">
        <v>13</v>
      </c>
      <c r="S28" s="721">
        <v>14</v>
      </c>
      <c r="T28" s="721">
        <v>15</v>
      </c>
      <c r="U28" s="721">
        <v>16</v>
      </c>
      <c r="V28" s="721">
        <v>17</v>
      </c>
      <c r="W28" s="721">
        <v>18</v>
      </c>
      <c r="X28" s="721">
        <v>19</v>
      </c>
      <c r="Y28" s="721">
        <v>20</v>
      </c>
      <c r="Z28" s="721">
        <v>21</v>
      </c>
      <c r="AA28" s="721">
        <v>22</v>
      </c>
      <c r="AB28" s="721">
        <v>23</v>
      </c>
      <c r="AC28" s="722" t="s">
        <v>410</v>
      </c>
      <c r="AD28" s="160"/>
      <c r="AE28" s="160"/>
      <c r="AF28" s="160"/>
      <c r="AG28" s="160"/>
      <c r="AH28" s="160"/>
      <c r="AI28" s="160"/>
      <c r="AJ28" s="160"/>
      <c r="AK28" s="160"/>
    </row>
    <row r="29" spans="1:37" s="56" customFormat="1" x14ac:dyDescent="0.35">
      <c r="B29" s="1085" t="str">
        <f>B21</f>
        <v>Valle de México Norte</v>
      </c>
      <c r="C29" s="1083" t="s">
        <v>180</v>
      </c>
      <c r="D29" s="554" t="s">
        <v>334</v>
      </c>
      <c r="E29" s="251">
        <f t="shared" ref="E29" si="5">E21*IF($AD$21="kW/cliente",$Q$13,$Q$37/365)</f>
        <v>136886.68181687163</v>
      </c>
      <c r="F29" s="563">
        <f t="shared" ref="F29:AB29" si="6">F21*IF($AD$21="kW/cliente",$Q$13,$Q$37/365)</f>
        <v>127420.50951239745</v>
      </c>
      <c r="G29" s="563">
        <f t="shared" si="6"/>
        <v>125446.93952513914</v>
      </c>
      <c r="H29" s="563">
        <f t="shared" si="6"/>
        <v>123465.11543366038</v>
      </c>
      <c r="I29" s="563">
        <f t="shared" si="6"/>
        <v>125761.27703880944</v>
      </c>
      <c r="J29" s="563">
        <f t="shared" si="6"/>
        <v>140185.19525380273</v>
      </c>
      <c r="K29" s="563">
        <f t="shared" si="6"/>
        <v>159706.33976806363</v>
      </c>
      <c r="L29" s="563">
        <f t="shared" si="6"/>
        <v>162945.31218811698</v>
      </c>
      <c r="M29" s="563">
        <f t="shared" si="6"/>
        <v>161802.43577210483</v>
      </c>
      <c r="N29" s="563">
        <f t="shared" si="6"/>
        <v>161543.89713852503</v>
      </c>
      <c r="O29" s="563">
        <f t="shared" si="6"/>
        <v>163110.04975263186</v>
      </c>
      <c r="P29" s="563">
        <f t="shared" si="6"/>
        <v>166656.71977159492</v>
      </c>
      <c r="Q29" s="563">
        <f t="shared" si="6"/>
        <v>176924.91737334419</v>
      </c>
      <c r="R29" s="563">
        <f t="shared" si="6"/>
        <v>179482.55772125226</v>
      </c>
      <c r="S29" s="563">
        <f t="shared" si="6"/>
        <v>174834.32026804591</v>
      </c>
      <c r="T29" s="563">
        <f t="shared" si="6"/>
        <v>174118.09785146534</v>
      </c>
      <c r="U29" s="563">
        <f t="shared" si="6"/>
        <v>186701.53632746221</v>
      </c>
      <c r="V29" s="563">
        <f t="shared" si="6"/>
        <v>203333.91857766491</v>
      </c>
      <c r="W29" s="563">
        <f t="shared" si="6"/>
        <v>230701.54232194059</v>
      </c>
      <c r="X29" s="563">
        <f t="shared" si="6"/>
        <v>302294.43110189604</v>
      </c>
      <c r="Y29" s="563">
        <f t="shared" si="6"/>
        <v>326592.40914965002</v>
      </c>
      <c r="Z29" s="563">
        <f t="shared" si="6"/>
        <v>286646.01172295964</v>
      </c>
      <c r="AA29" s="563">
        <f t="shared" si="6"/>
        <v>222078.16263357658</v>
      </c>
      <c r="AB29" s="563">
        <f t="shared" si="6"/>
        <v>169443.29631413805</v>
      </c>
      <c r="AC29" s="610">
        <f>MAX(E29:AB29)</f>
        <v>326592.40914965002</v>
      </c>
      <c r="AD29" s="194"/>
    </row>
    <row r="30" spans="1:37" s="56" customFormat="1" x14ac:dyDescent="0.35">
      <c r="B30" s="1086"/>
      <c r="C30" s="1084"/>
      <c r="D30" s="534" t="s">
        <v>336</v>
      </c>
      <c r="E30" s="253">
        <f>E22*IF($AD$21="kW/cliente",$Q$14,$Q$38/365)</f>
        <v>116446.82684289975</v>
      </c>
      <c r="F30" s="193">
        <f t="shared" ref="F30:AB30" si="7">F22*IF($AD$21="kW/cliente",$Q$14,$Q$38/365)</f>
        <v>108298.18029287143</v>
      </c>
      <c r="G30" s="193">
        <f t="shared" si="7"/>
        <v>101073.21083556954</v>
      </c>
      <c r="H30" s="193">
        <f t="shared" si="7"/>
        <v>97586.67563479465</v>
      </c>
      <c r="I30" s="193">
        <f t="shared" si="7"/>
        <v>94921.101233822978</v>
      </c>
      <c r="J30" s="193">
        <f t="shared" si="7"/>
        <v>94499.299487126278</v>
      </c>
      <c r="K30" s="193">
        <f t="shared" si="7"/>
        <v>99190.137110862168</v>
      </c>
      <c r="L30" s="193">
        <f t="shared" si="7"/>
        <v>97373.973090988438</v>
      </c>
      <c r="M30" s="193">
        <f t="shared" si="7"/>
        <v>101180.32387180241</v>
      </c>
      <c r="N30" s="193">
        <f t="shared" si="7"/>
        <v>108602.57680345785</v>
      </c>
      <c r="O30" s="193">
        <f t="shared" si="7"/>
        <v>115693.22792615775</v>
      </c>
      <c r="P30" s="193">
        <f t="shared" si="7"/>
        <v>120516.69763899391</v>
      </c>
      <c r="Q30" s="193">
        <f t="shared" si="7"/>
        <v>126762.84883131772</v>
      </c>
      <c r="R30" s="193">
        <f t="shared" si="7"/>
        <v>129168.30825324207</v>
      </c>
      <c r="S30" s="193">
        <f t="shared" si="7"/>
        <v>131422.24983325298</v>
      </c>
      <c r="T30" s="193">
        <f t="shared" si="7"/>
        <v>134958.14446166917</v>
      </c>
      <c r="U30" s="193">
        <f t="shared" si="7"/>
        <v>137140.15807814591</v>
      </c>
      <c r="V30" s="193">
        <f t="shared" si="7"/>
        <v>139074.83554151328</v>
      </c>
      <c r="W30" s="193">
        <f t="shared" si="7"/>
        <v>144168.20587774151</v>
      </c>
      <c r="X30" s="193">
        <f t="shared" si="7"/>
        <v>166669.10631748234</v>
      </c>
      <c r="Y30" s="193">
        <f t="shared" si="7"/>
        <v>195599.61704672995</v>
      </c>
      <c r="Z30" s="193">
        <f t="shared" si="7"/>
        <v>194619.95461872919</v>
      </c>
      <c r="AA30" s="193">
        <f t="shared" si="7"/>
        <v>171973.8587991434</v>
      </c>
      <c r="AB30" s="193">
        <f t="shared" si="7"/>
        <v>139768.93807303708</v>
      </c>
      <c r="AC30" s="516">
        <f>MAX(E30:AB30)</f>
        <v>195599.61704672995</v>
      </c>
    </row>
    <row r="31" spans="1:37" s="56" customFormat="1" x14ac:dyDescent="0.35">
      <c r="A31" s="36"/>
      <c r="B31" s="1086"/>
      <c r="C31" s="1084"/>
      <c r="D31" s="534" t="s">
        <v>339</v>
      </c>
      <c r="E31" s="253">
        <f>E23*IF($AD$21="kW/cliente",$Q$15,$Q$39/365)</f>
        <v>60141.445094349452</v>
      </c>
      <c r="F31" s="193">
        <f t="shared" ref="F31:AB31" si="8">F23*IF($AD$21="kW/cliente",$Q$15,$Q$39/365)</f>
        <v>58468.60346590283</v>
      </c>
      <c r="G31" s="193">
        <f t="shared" si="8"/>
        <v>57040.885709058086</v>
      </c>
      <c r="H31" s="193">
        <f t="shared" si="8"/>
        <v>55872.620381797948</v>
      </c>
      <c r="I31" s="193">
        <f t="shared" si="8"/>
        <v>57143.645995075596</v>
      </c>
      <c r="J31" s="193">
        <f t="shared" si="8"/>
        <v>61863.739997630524</v>
      </c>
      <c r="K31" s="193">
        <f t="shared" si="8"/>
        <v>70497.787020126649</v>
      </c>
      <c r="L31" s="193">
        <f t="shared" si="8"/>
        <v>92873.23423519115</v>
      </c>
      <c r="M31" s="193">
        <f t="shared" si="8"/>
        <v>117787.35627284351</v>
      </c>
      <c r="N31" s="193">
        <f t="shared" si="8"/>
        <v>141345.10879891497</v>
      </c>
      <c r="O31" s="193">
        <f t="shared" si="8"/>
        <v>154454.59327839725</v>
      </c>
      <c r="P31" s="193">
        <f t="shared" si="8"/>
        <v>156697.04125826468</v>
      </c>
      <c r="Q31" s="193">
        <f t="shared" si="8"/>
        <v>161441.47678784485</v>
      </c>
      <c r="R31" s="193">
        <f t="shared" si="8"/>
        <v>152033.21628622219</v>
      </c>
      <c r="S31" s="193">
        <f t="shared" si="8"/>
        <v>145030.72680119117</v>
      </c>
      <c r="T31" s="193">
        <f t="shared" si="8"/>
        <v>146378.83112029388</v>
      </c>
      <c r="U31" s="193">
        <f t="shared" si="8"/>
        <v>153632.79779534502</v>
      </c>
      <c r="V31" s="193">
        <f t="shared" si="8"/>
        <v>152456.45897360207</v>
      </c>
      <c r="W31" s="193">
        <f t="shared" si="8"/>
        <v>152372.34693111823</v>
      </c>
      <c r="X31" s="193">
        <f t="shared" si="8"/>
        <v>148750.07666972332</v>
      </c>
      <c r="Y31" s="193">
        <f t="shared" si="8"/>
        <v>122093.16221092211</v>
      </c>
      <c r="Z31" s="193">
        <f t="shared" si="8"/>
        <v>96343.696620784001</v>
      </c>
      <c r="AA31" s="193">
        <f t="shared" si="8"/>
        <v>79112.978057559143</v>
      </c>
      <c r="AB31" s="193">
        <f t="shared" si="8"/>
        <v>67579.968778101247</v>
      </c>
      <c r="AC31" s="516">
        <f>MAX(E31:AB31)</f>
        <v>161441.47678784485</v>
      </c>
      <c r="AD31" s="36"/>
      <c r="AE31" s="36"/>
      <c r="AF31" s="36"/>
      <c r="AG31" s="36"/>
      <c r="AH31" s="36"/>
      <c r="AI31" s="36"/>
      <c r="AJ31" s="36"/>
      <c r="AK31" s="36"/>
    </row>
    <row r="32" spans="1:37" s="56" customFormat="1" x14ac:dyDescent="0.35">
      <c r="A32" s="36"/>
      <c r="B32" s="1086"/>
      <c r="C32" s="1084"/>
      <c r="D32" s="534" t="s">
        <v>341</v>
      </c>
      <c r="E32" s="253">
        <f>E24*IF($AD$21="kW/cliente",$Q$16,$Q$40/365)</f>
        <v>47834.062587926754</v>
      </c>
      <c r="F32" s="193">
        <f t="shared" ref="F32:AB32" si="9">F24*IF($AD$21="kW/cliente",$Q$16,$Q$40/365)</f>
        <v>44556.783285224352</v>
      </c>
      <c r="G32" s="193">
        <f t="shared" si="9"/>
        <v>41627.888353750757</v>
      </c>
      <c r="H32" s="193">
        <f t="shared" si="9"/>
        <v>39262.285416575607</v>
      </c>
      <c r="I32" s="193">
        <f t="shared" si="9"/>
        <v>37013.238457178733</v>
      </c>
      <c r="J32" s="193">
        <f t="shared" si="9"/>
        <v>38053.109694776926</v>
      </c>
      <c r="K32" s="193">
        <f t="shared" si="9"/>
        <v>49001.303424220721</v>
      </c>
      <c r="L32" s="193">
        <f t="shared" si="9"/>
        <v>63322.913056209771</v>
      </c>
      <c r="M32" s="193">
        <f t="shared" si="9"/>
        <v>95398.890142332166</v>
      </c>
      <c r="N32" s="193">
        <f t="shared" si="9"/>
        <v>110248.13060243307</v>
      </c>
      <c r="O32" s="193">
        <f t="shared" si="9"/>
        <v>117746.49442317369</v>
      </c>
      <c r="P32" s="193">
        <f t="shared" si="9"/>
        <v>115080.8606087298</v>
      </c>
      <c r="Q32" s="193">
        <f t="shared" si="9"/>
        <v>111517.35455578707</v>
      </c>
      <c r="R32" s="193">
        <f t="shared" si="9"/>
        <v>102235.55566995702</v>
      </c>
      <c r="S32" s="193">
        <f t="shared" si="9"/>
        <v>99780.705226001344</v>
      </c>
      <c r="T32" s="193">
        <f t="shared" si="9"/>
        <v>104206.90242621284</v>
      </c>
      <c r="U32" s="193">
        <f t="shared" si="9"/>
        <v>115779.42379146875</v>
      </c>
      <c r="V32" s="193">
        <f t="shared" si="9"/>
        <v>108481.17038492384</v>
      </c>
      <c r="W32" s="193">
        <f t="shared" si="9"/>
        <v>96737.836149653871</v>
      </c>
      <c r="X32" s="193">
        <f t="shared" si="9"/>
        <v>94633.615615738105</v>
      </c>
      <c r="Y32" s="193">
        <f t="shared" si="9"/>
        <v>80063.873308012975</v>
      </c>
      <c r="Z32" s="193">
        <f t="shared" si="9"/>
        <v>67418.559082360429</v>
      </c>
      <c r="AA32" s="193">
        <f t="shared" si="9"/>
        <v>56845.697667318542</v>
      </c>
      <c r="AB32" s="193">
        <f t="shared" si="9"/>
        <v>51275.970101847699</v>
      </c>
      <c r="AC32" s="516">
        <f>MAX(E32:AB32)</f>
        <v>117746.49442317369</v>
      </c>
      <c r="AD32" s="36"/>
      <c r="AE32" s="36"/>
      <c r="AF32" s="36"/>
      <c r="AG32" s="36"/>
      <c r="AH32" s="36"/>
      <c r="AI32" s="36"/>
      <c r="AJ32" s="36"/>
      <c r="AK32" s="36"/>
    </row>
    <row r="33" spans="1:37" s="56" customFormat="1" ht="15" customHeight="1" thickBot="1" x14ac:dyDescent="0.4">
      <c r="A33" s="36"/>
      <c r="B33" s="1087"/>
      <c r="C33" s="553" t="s">
        <v>179</v>
      </c>
      <c r="D33" s="555" t="s">
        <v>342</v>
      </c>
      <c r="E33" s="517">
        <f>E25*IF($AD$21="kW/cliente",$Q$17,$Q$41/365)</f>
        <v>534781.17918837466</v>
      </c>
      <c r="F33" s="560">
        <f t="shared" ref="F33:AB33" si="10">F25*IF($AD$21="kW/cliente",$Q$17,$Q$41/365)</f>
        <v>521319.87737836334</v>
      </c>
      <c r="G33" s="560">
        <f t="shared" si="10"/>
        <v>510566.78765352332</v>
      </c>
      <c r="H33" s="560">
        <f t="shared" si="10"/>
        <v>508975.83695387986</v>
      </c>
      <c r="I33" s="560">
        <f t="shared" si="10"/>
        <v>515914.22081608739</v>
      </c>
      <c r="J33" s="560">
        <f t="shared" si="10"/>
        <v>519372.98078876856</v>
      </c>
      <c r="K33" s="560">
        <f t="shared" si="10"/>
        <v>559854.07043794834</v>
      </c>
      <c r="L33" s="560">
        <f t="shared" si="10"/>
        <v>670168.50763723906</v>
      </c>
      <c r="M33" s="560">
        <f t="shared" si="10"/>
        <v>789888.87917175703</v>
      </c>
      <c r="N33" s="560">
        <f t="shared" si="10"/>
        <v>871360.64265778463</v>
      </c>
      <c r="O33" s="560">
        <f t="shared" si="10"/>
        <v>920811.72990496713</v>
      </c>
      <c r="P33" s="560">
        <f t="shared" si="10"/>
        <v>957656.79208564467</v>
      </c>
      <c r="Q33" s="560">
        <f t="shared" si="10"/>
        <v>960166.73391609488</v>
      </c>
      <c r="R33" s="560">
        <f t="shared" si="10"/>
        <v>919508.13561752276</v>
      </c>
      <c r="S33" s="560">
        <f t="shared" si="10"/>
        <v>892701.7935138623</v>
      </c>
      <c r="T33" s="560">
        <f t="shared" si="10"/>
        <v>887237.58485146286</v>
      </c>
      <c r="U33" s="560">
        <f t="shared" si="10"/>
        <v>872685.57294110954</v>
      </c>
      <c r="V33" s="560">
        <f t="shared" si="10"/>
        <v>784980.02101403801</v>
      </c>
      <c r="W33" s="560">
        <f t="shared" si="10"/>
        <v>707367.60641690926</v>
      </c>
      <c r="X33" s="560">
        <f t="shared" si="10"/>
        <v>693841.04898336832</v>
      </c>
      <c r="Y33" s="560">
        <f t="shared" si="10"/>
        <v>670227.82577537699</v>
      </c>
      <c r="Z33" s="560">
        <f t="shared" si="10"/>
        <v>618628.76966929901</v>
      </c>
      <c r="AA33" s="560">
        <f t="shared" si="10"/>
        <v>583989.20996693126</v>
      </c>
      <c r="AB33" s="560">
        <f t="shared" si="10"/>
        <v>506289.36174084677</v>
      </c>
      <c r="AC33" s="599">
        <f>MAX(E33:AB33)</f>
        <v>960166.73391609488</v>
      </c>
      <c r="AD33" s="36"/>
      <c r="AE33" s="36"/>
      <c r="AF33" s="36"/>
      <c r="AG33" s="36"/>
      <c r="AH33" s="36"/>
      <c r="AI33" s="36"/>
      <c r="AJ33" s="36"/>
      <c r="AK33" s="36"/>
    </row>
    <row r="34" spans="1:37" s="56" customFormat="1" x14ac:dyDescent="0.35">
      <c r="A34" s="36"/>
      <c r="B34" s="36"/>
      <c r="C34" s="115"/>
      <c r="D34" s="115"/>
      <c r="E34" s="115"/>
      <c r="F34" s="115"/>
      <c r="G34" s="115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s="56" customFormat="1" ht="18.75" thickBot="1" x14ac:dyDescent="0.4">
      <c r="A35" s="36"/>
      <c r="B35" s="36"/>
      <c r="C35" s="115"/>
      <c r="D35" s="115"/>
      <c r="E35" s="115"/>
      <c r="F35" s="115"/>
      <c r="G35" s="115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s="83" customFormat="1" ht="18.75" thickBot="1" x14ac:dyDescent="0.4">
      <c r="A36" s="160" t="s">
        <v>425</v>
      </c>
      <c r="B36" s="160"/>
      <c r="C36" s="711"/>
      <c r="D36" s="711"/>
      <c r="E36" s="720" t="s">
        <v>398</v>
      </c>
      <c r="F36" s="721" t="s">
        <v>399</v>
      </c>
      <c r="G36" s="721" t="s">
        <v>400</v>
      </c>
      <c r="H36" s="721" t="s">
        <v>401</v>
      </c>
      <c r="I36" s="721" t="s">
        <v>402</v>
      </c>
      <c r="J36" s="721" t="s">
        <v>403</v>
      </c>
      <c r="K36" s="721" t="s">
        <v>404</v>
      </c>
      <c r="L36" s="721" t="s">
        <v>405</v>
      </c>
      <c r="M36" s="721" t="s">
        <v>406</v>
      </c>
      <c r="N36" s="721" t="s">
        <v>407</v>
      </c>
      <c r="O36" s="721" t="s">
        <v>408</v>
      </c>
      <c r="P36" s="721" t="s">
        <v>409</v>
      </c>
      <c r="Q36" s="722" t="s">
        <v>170</v>
      </c>
      <c r="R36" s="716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</row>
    <row r="37" spans="1:37" s="56" customFormat="1" x14ac:dyDescent="0.35">
      <c r="A37" s="36"/>
      <c r="B37" s="1085" t="str">
        <f>B29</f>
        <v>Valle de México Norte</v>
      </c>
      <c r="C37" s="1083" t="s">
        <v>180</v>
      </c>
      <c r="D37" s="554" t="s">
        <v>334</v>
      </c>
      <c r="E37" s="611">
        <f t="shared" ref="E37:P37" si="11">$Q$37/12</f>
        <v>133470817.59435971</v>
      </c>
      <c r="F37" s="567">
        <f t="shared" si="11"/>
        <v>133470817.59435971</v>
      </c>
      <c r="G37" s="567">
        <f t="shared" si="11"/>
        <v>133470817.59435971</v>
      </c>
      <c r="H37" s="567">
        <f t="shared" si="11"/>
        <v>133470817.59435971</v>
      </c>
      <c r="I37" s="567">
        <f t="shared" si="11"/>
        <v>133470817.59435971</v>
      </c>
      <c r="J37" s="567">
        <f t="shared" si="11"/>
        <v>133470817.59435971</v>
      </c>
      <c r="K37" s="567">
        <f t="shared" si="11"/>
        <v>133470817.59435971</v>
      </c>
      <c r="L37" s="567">
        <f t="shared" si="11"/>
        <v>133470817.59435971</v>
      </c>
      <c r="M37" s="567">
        <f t="shared" si="11"/>
        <v>133470817.59435971</v>
      </c>
      <c r="N37" s="567">
        <f t="shared" si="11"/>
        <v>133470817.59435971</v>
      </c>
      <c r="O37" s="567">
        <f t="shared" si="11"/>
        <v>133470817.59435971</v>
      </c>
      <c r="P37" s="567">
        <f t="shared" si="11"/>
        <v>133470817.59435971</v>
      </c>
      <c r="Q37" s="621">
        <v>1601649811.1323166</v>
      </c>
      <c r="R37" s="187"/>
      <c r="S37" s="187"/>
      <c r="T37" s="187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</row>
    <row r="38" spans="1:37" s="56" customFormat="1" x14ac:dyDescent="0.35">
      <c r="A38" s="36"/>
      <c r="B38" s="1086"/>
      <c r="C38" s="1084"/>
      <c r="D38" s="534" t="s">
        <v>336</v>
      </c>
      <c r="E38" s="612">
        <f t="shared" ref="E38:P38" si="12">$Q$38/12</f>
        <v>93279048.885249436</v>
      </c>
      <c r="F38" s="188">
        <f t="shared" si="12"/>
        <v>93279048.885249436</v>
      </c>
      <c r="G38" s="188">
        <f t="shared" si="12"/>
        <v>93279048.885249436</v>
      </c>
      <c r="H38" s="188">
        <f t="shared" si="12"/>
        <v>93279048.885249436</v>
      </c>
      <c r="I38" s="188">
        <f t="shared" si="12"/>
        <v>93279048.885249436</v>
      </c>
      <c r="J38" s="188">
        <f t="shared" si="12"/>
        <v>93279048.885249436</v>
      </c>
      <c r="K38" s="188">
        <f t="shared" si="12"/>
        <v>93279048.885249436</v>
      </c>
      <c r="L38" s="188">
        <f t="shared" si="12"/>
        <v>93279048.885249436</v>
      </c>
      <c r="M38" s="188">
        <f t="shared" si="12"/>
        <v>93279048.885249436</v>
      </c>
      <c r="N38" s="188">
        <f t="shared" si="12"/>
        <v>93279048.885249436</v>
      </c>
      <c r="O38" s="188">
        <f t="shared" si="12"/>
        <v>93279048.885249436</v>
      </c>
      <c r="P38" s="188">
        <f t="shared" si="12"/>
        <v>93279048.885249436</v>
      </c>
      <c r="Q38" s="604">
        <v>1119348586.6229932</v>
      </c>
      <c r="R38" s="187"/>
      <c r="S38" s="187"/>
      <c r="T38" s="187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s="56" customFormat="1" x14ac:dyDescent="0.35">
      <c r="A39" s="36"/>
      <c r="B39" s="1086"/>
      <c r="C39" s="1084"/>
      <c r="D39" s="534" t="s">
        <v>339</v>
      </c>
      <c r="E39" s="612">
        <f t="shared" ref="E39:P39" si="13">$Q$39/12</f>
        <v>80951275.538932905</v>
      </c>
      <c r="F39" s="188">
        <f t="shared" si="13"/>
        <v>80951275.538932905</v>
      </c>
      <c r="G39" s="188">
        <f t="shared" si="13"/>
        <v>80951275.538932905</v>
      </c>
      <c r="H39" s="188">
        <f t="shared" si="13"/>
        <v>80951275.538932905</v>
      </c>
      <c r="I39" s="188">
        <f t="shared" si="13"/>
        <v>80951275.538932905</v>
      </c>
      <c r="J39" s="188">
        <f t="shared" si="13"/>
        <v>80951275.538932905</v>
      </c>
      <c r="K39" s="188">
        <f t="shared" si="13"/>
        <v>80951275.538932905</v>
      </c>
      <c r="L39" s="188">
        <f t="shared" si="13"/>
        <v>80951275.538932905</v>
      </c>
      <c r="M39" s="188">
        <f t="shared" si="13"/>
        <v>80951275.538932905</v>
      </c>
      <c r="N39" s="188">
        <f t="shared" si="13"/>
        <v>80951275.538932905</v>
      </c>
      <c r="O39" s="188">
        <f t="shared" si="13"/>
        <v>80951275.538932905</v>
      </c>
      <c r="P39" s="188">
        <f t="shared" si="13"/>
        <v>80951275.538932905</v>
      </c>
      <c r="Q39" s="604">
        <v>971415306.4671948</v>
      </c>
      <c r="R39" s="187"/>
      <c r="S39" s="187"/>
      <c r="T39" s="187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s="56" customFormat="1" x14ac:dyDescent="0.35">
      <c r="A40" s="36"/>
      <c r="B40" s="1086"/>
      <c r="C40" s="1084"/>
      <c r="D40" s="534" t="s">
        <v>341</v>
      </c>
      <c r="E40" s="612">
        <f t="shared" ref="E40:P40" si="14">$Q$40/12</f>
        <v>57430396.4809677</v>
      </c>
      <c r="F40" s="188">
        <f t="shared" si="14"/>
        <v>57430396.4809677</v>
      </c>
      <c r="G40" s="188">
        <f t="shared" si="14"/>
        <v>57430396.4809677</v>
      </c>
      <c r="H40" s="188">
        <f t="shared" si="14"/>
        <v>57430396.4809677</v>
      </c>
      <c r="I40" s="188">
        <f t="shared" si="14"/>
        <v>57430396.4809677</v>
      </c>
      <c r="J40" s="188">
        <f t="shared" si="14"/>
        <v>57430396.4809677</v>
      </c>
      <c r="K40" s="188">
        <f t="shared" si="14"/>
        <v>57430396.4809677</v>
      </c>
      <c r="L40" s="188">
        <f t="shared" si="14"/>
        <v>57430396.4809677</v>
      </c>
      <c r="M40" s="188">
        <f t="shared" si="14"/>
        <v>57430396.4809677</v>
      </c>
      <c r="N40" s="188">
        <f t="shared" si="14"/>
        <v>57430396.4809677</v>
      </c>
      <c r="O40" s="188">
        <f t="shared" si="14"/>
        <v>57430396.4809677</v>
      </c>
      <c r="P40" s="188">
        <f t="shared" si="14"/>
        <v>57430396.4809677</v>
      </c>
      <c r="Q40" s="604">
        <v>689164757.77161241</v>
      </c>
      <c r="R40" s="187"/>
      <c r="S40" s="187"/>
      <c r="T40" s="187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s="56" customFormat="1" ht="18.75" thickBot="1" x14ac:dyDescent="0.4">
      <c r="A41" s="36"/>
      <c r="B41" s="1087"/>
      <c r="C41" s="553" t="s">
        <v>179</v>
      </c>
      <c r="D41" s="555" t="s">
        <v>342</v>
      </c>
      <c r="E41" s="613">
        <f t="shared" ref="E41:P41" si="15">$Q$41/12</f>
        <v>516423144.72621864</v>
      </c>
      <c r="F41" s="570">
        <f t="shared" si="15"/>
        <v>516423144.72621864</v>
      </c>
      <c r="G41" s="570">
        <f t="shared" si="15"/>
        <v>516423144.72621864</v>
      </c>
      <c r="H41" s="570">
        <f t="shared" si="15"/>
        <v>516423144.72621864</v>
      </c>
      <c r="I41" s="570">
        <f t="shared" si="15"/>
        <v>516423144.72621864</v>
      </c>
      <c r="J41" s="570">
        <f t="shared" si="15"/>
        <v>516423144.72621864</v>
      </c>
      <c r="K41" s="570">
        <f t="shared" si="15"/>
        <v>516423144.72621864</v>
      </c>
      <c r="L41" s="570">
        <f t="shared" si="15"/>
        <v>516423144.72621864</v>
      </c>
      <c r="M41" s="570">
        <f t="shared" si="15"/>
        <v>516423144.72621864</v>
      </c>
      <c r="N41" s="570">
        <f t="shared" si="15"/>
        <v>516423144.72621864</v>
      </c>
      <c r="O41" s="570">
        <f t="shared" si="15"/>
        <v>516423144.72621864</v>
      </c>
      <c r="P41" s="570">
        <f t="shared" si="15"/>
        <v>516423144.72621864</v>
      </c>
      <c r="Q41" s="605">
        <v>6197077736.7146235</v>
      </c>
      <c r="R41" s="187"/>
      <c r="S41" s="187"/>
      <c r="T41" s="187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s="56" customFormat="1" x14ac:dyDescent="0.35">
      <c r="A42" s="36"/>
      <c r="B42" s="36"/>
      <c r="C42" s="115"/>
      <c r="D42" s="115"/>
      <c r="E42" s="115"/>
      <c r="F42" s="115"/>
      <c r="G42" s="115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56" customFormat="1" ht="18.75" thickBot="1" x14ac:dyDescent="0.4">
      <c r="A43" s="36"/>
      <c r="B43" s="36"/>
      <c r="C43" s="115"/>
      <c r="D43" s="115"/>
      <c r="E43" s="115"/>
      <c r="F43" s="115"/>
      <c r="G43" s="115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s="83" customFormat="1" ht="18.75" thickBot="1" x14ac:dyDescent="0.4">
      <c r="A44" s="160" t="s">
        <v>426</v>
      </c>
      <c r="B44" s="160"/>
      <c r="C44" s="711"/>
      <c r="D44" s="711"/>
      <c r="E44" s="720" t="s">
        <v>398</v>
      </c>
      <c r="F44" s="721" t="s">
        <v>399</v>
      </c>
      <c r="G44" s="721" t="s">
        <v>400</v>
      </c>
      <c r="H44" s="721" t="s">
        <v>401</v>
      </c>
      <c r="I44" s="721" t="s">
        <v>402</v>
      </c>
      <c r="J44" s="721" t="s">
        <v>403</v>
      </c>
      <c r="K44" s="721" t="s">
        <v>404</v>
      </c>
      <c r="L44" s="721" t="s">
        <v>405</v>
      </c>
      <c r="M44" s="721" t="s">
        <v>406</v>
      </c>
      <c r="N44" s="721" t="s">
        <v>407</v>
      </c>
      <c r="O44" s="721" t="s">
        <v>408</v>
      </c>
      <c r="P44" s="721" t="s">
        <v>409</v>
      </c>
      <c r="Q44" s="722" t="s">
        <v>170</v>
      </c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</row>
    <row r="45" spans="1:37" s="56" customFormat="1" x14ac:dyDescent="0.35">
      <c r="A45" s="36"/>
      <c r="B45" s="1085" t="str">
        <f>B37</f>
        <v>Valle de México Norte</v>
      </c>
      <c r="C45" s="1083" t="s">
        <v>180</v>
      </c>
      <c r="D45" s="554" t="s">
        <v>334</v>
      </c>
      <c r="E45" s="614">
        <v>0</v>
      </c>
      <c r="F45" s="574">
        <v>0</v>
      </c>
      <c r="G45" s="574">
        <v>0</v>
      </c>
      <c r="H45" s="574">
        <v>0</v>
      </c>
      <c r="I45" s="574">
        <v>0</v>
      </c>
      <c r="J45" s="574">
        <v>0</v>
      </c>
      <c r="K45" s="574">
        <v>0</v>
      </c>
      <c r="L45" s="574">
        <v>0</v>
      </c>
      <c r="M45" s="574">
        <v>0</v>
      </c>
      <c r="N45" s="574">
        <v>0</v>
      </c>
      <c r="O45" s="574">
        <v>0</v>
      </c>
      <c r="P45" s="574">
        <v>0</v>
      </c>
      <c r="Q45" s="603">
        <v>0</v>
      </c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x14ac:dyDescent="0.35">
      <c r="A46" s="36"/>
      <c r="B46" s="1086"/>
      <c r="C46" s="1084"/>
      <c r="D46" s="534" t="s">
        <v>336</v>
      </c>
      <c r="E46" s="535">
        <v>0</v>
      </c>
      <c r="F46" s="179">
        <v>0</v>
      </c>
      <c r="G46" s="179">
        <v>0</v>
      </c>
      <c r="H46" s="179">
        <v>0</v>
      </c>
      <c r="I46" s="179">
        <v>0</v>
      </c>
      <c r="J46" s="179">
        <v>0</v>
      </c>
      <c r="K46" s="179">
        <v>0</v>
      </c>
      <c r="L46" s="179">
        <v>0</v>
      </c>
      <c r="M46" s="179">
        <v>0</v>
      </c>
      <c r="N46" s="179">
        <v>0</v>
      </c>
      <c r="O46" s="179">
        <v>0</v>
      </c>
      <c r="P46" s="179">
        <v>0</v>
      </c>
      <c r="Q46" s="536">
        <v>0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x14ac:dyDescent="0.35">
      <c r="A47" s="36"/>
      <c r="B47" s="1086"/>
      <c r="C47" s="1084"/>
      <c r="D47" s="534" t="s">
        <v>339</v>
      </c>
      <c r="E47" s="535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536">
        <v>0</v>
      </c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x14ac:dyDescent="0.35">
      <c r="A48" s="36"/>
      <c r="B48" s="1086"/>
      <c r="C48" s="1084"/>
      <c r="D48" s="534" t="s">
        <v>341</v>
      </c>
      <c r="E48" s="515">
        <f t="shared" ref="E48:P48" si="16">$Q$48/12</f>
        <v>149020.17807937862</v>
      </c>
      <c r="F48" s="170">
        <f t="shared" si="16"/>
        <v>149020.17807937862</v>
      </c>
      <c r="G48" s="170">
        <f t="shared" si="16"/>
        <v>149020.17807937862</v>
      </c>
      <c r="H48" s="170">
        <f t="shared" si="16"/>
        <v>149020.17807937862</v>
      </c>
      <c r="I48" s="170">
        <f t="shared" si="16"/>
        <v>149020.17807937862</v>
      </c>
      <c r="J48" s="170">
        <f t="shared" si="16"/>
        <v>149020.17807937862</v>
      </c>
      <c r="K48" s="170">
        <f t="shared" si="16"/>
        <v>149020.17807937862</v>
      </c>
      <c r="L48" s="170">
        <f t="shared" si="16"/>
        <v>149020.17807937862</v>
      </c>
      <c r="M48" s="170">
        <f t="shared" si="16"/>
        <v>149020.17807937862</v>
      </c>
      <c r="N48" s="170">
        <f t="shared" si="16"/>
        <v>149020.17807937862</v>
      </c>
      <c r="O48" s="170">
        <f t="shared" si="16"/>
        <v>149020.17807937862</v>
      </c>
      <c r="P48" s="170">
        <f t="shared" si="16"/>
        <v>149020.17807937862</v>
      </c>
      <c r="Q48" s="604">
        <v>1788242.1369525434</v>
      </c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s="56" customFormat="1" ht="18.75" thickBot="1" x14ac:dyDescent="0.4">
      <c r="A49" s="36"/>
      <c r="B49" s="1087"/>
      <c r="C49" s="553" t="s">
        <v>179</v>
      </c>
      <c r="D49" s="555" t="s">
        <v>342</v>
      </c>
      <c r="E49" s="517">
        <f t="shared" ref="E49:P49" si="17">$Q$49/12</f>
        <v>1340012.8452346197</v>
      </c>
      <c r="F49" s="518">
        <f t="shared" si="17"/>
        <v>1340012.8452346197</v>
      </c>
      <c r="G49" s="518">
        <f t="shared" si="17"/>
        <v>1340012.8452346197</v>
      </c>
      <c r="H49" s="518">
        <f t="shared" si="17"/>
        <v>1340012.8452346197</v>
      </c>
      <c r="I49" s="518">
        <f t="shared" si="17"/>
        <v>1340012.8452346197</v>
      </c>
      <c r="J49" s="518">
        <f t="shared" si="17"/>
        <v>1340012.8452346197</v>
      </c>
      <c r="K49" s="518">
        <f t="shared" si="17"/>
        <v>1340012.8452346197</v>
      </c>
      <c r="L49" s="518">
        <f t="shared" si="17"/>
        <v>1340012.8452346197</v>
      </c>
      <c r="M49" s="518">
        <f t="shared" si="17"/>
        <v>1340012.8452346197</v>
      </c>
      <c r="N49" s="518">
        <f t="shared" si="17"/>
        <v>1340012.8452346197</v>
      </c>
      <c r="O49" s="518">
        <f t="shared" si="17"/>
        <v>1340012.8452346197</v>
      </c>
      <c r="P49" s="518">
        <f t="shared" si="17"/>
        <v>1340012.8452346197</v>
      </c>
      <c r="Q49" s="605">
        <v>16080154.142815435</v>
      </c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s="56" customFormat="1" x14ac:dyDescent="0.35"/>
    <row r="51" spans="1:37" ht="21.75" x14ac:dyDescent="0.35">
      <c r="A51" s="17" t="s">
        <v>600</v>
      </c>
      <c r="B51" s="73"/>
      <c r="C51" s="73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24"/>
      <c r="V51" s="184"/>
      <c r="W51" s="185"/>
      <c r="X51" s="185"/>
      <c r="Y51" s="185"/>
      <c r="Z51" s="185"/>
      <c r="AA51" s="185"/>
      <c r="AB51" s="186"/>
      <c r="AC51" s="186"/>
      <c r="AD51" s="186"/>
      <c r="AE51" s="186"/>
      <c r="AF51" s="186"/>
      <c r="AG51" s="186"/>
      <c r="AH51" s="53"/>
      <c r="AI51" s="53"/>
      <c r="AJ51" s="53"/>
      <c r="AK51" s="53"/>
    </row>
    <row r="52" spans="1:37" x14ac:dyDescent="0.35"/>
    <row r="53" spans="1:37" x14ac:dyDescent="0.35">
      <c r="B53" s="1047"/>
      <c r="C53" s="1047"/>
      <c r="D53" s="180"/>
      <c r="E53" s="180"/>
      <c r="F53" s="180"/>
      <c r="G53" s="180"/>
    </row>
    <row r="54" spans="1:37" ht="18.75" thickBot="1" x14ac:dyDescent="0.4"/>
    <row r="55" spans="1:37" ht="13.9" customHeight="1" x14ac:dyDescent="0.35">
      <c r="B55" s="1077" t="s">
        <v>346</v>
      </c>
      <c r="C55" s="205" t="s">
        <v>334</v>
      </c>
    </row>
    <row r="56" spans="1:37" ht="54" x14ac:dyDescent="0.35">
      <c r="B56" s="1078"/>
      <c r="C56" s="206" t="s">
        <v>363</v>
      </c>
    </row>
    <row r="57" spans="1:37" x14ac:dyDescent="0.35">
      <c r="B57" s="1078"/>
      <c r="C57" s="207" t="s">
        <v>338</v>
      </c>
    </row>
    <row r="58" spans="1:37" ht="18.75" thickBot="1" x14ac:dyDescent="0.4">
      <c r="B58" s="551"/>
      <c r="C58" s="552" t="s">
        <v>344</v>
      </c>
    </row>
    <row r="59" spans="1:37" ht="18.75" thickBot="1" x14ac:dyDescent="0.4">
      <c r="B59" s="432" t="str">
        <f>B45</f>
        <v>Valle de México Norte</v>
      </c>
      <c r="C59" s="580">
        <f>(C61+C62+C63+C64+C65)*1/(C66*730)*(1-C67)</f>
        <v>0.84455543836471969</v>
      </c>
    </row>
    <row r="60" spans="1:37" ht="18.75" thickBot="1" x14ac:dyDescent="0.4">
      <c r="C60" s="3"/>
      <c r="D60" s="11"/>
    </row>
    <row r="61" spans="1:37" x14ac:dyDescent="0.35">
      <c r="A61" s="54"/>
      <c r="B61" s="241" t="s">
        <v>516</v>
      </c>
      <c r="C61" s="581">
        <f>(D7/SUM(AC29:AC32)/12)</f>
        <v>239.78206032709045</v>
      </c>
      <c r="D61" s="199"/>
    </row>
    <row r="62" spans="1:37" x14ac:dyDescent="0.35">
      <c r="A62" s="54"/>
      <c r="B62" s="245" t="s">
        <v>517</v>
      </c>
      <c r="C62" s="582">
        <v>0</v>
      </c>
      <c r="D62" s="199"/>
    </row>
    <row r="63" spans="1:37" x14ac:dyDescent="0.35">
      <c r="A63" s="54"/>
      <c r="B63" s="245" t="s">
        <v>518</v>
      </c>
      <c r="C63" s="583">
        <f>(D8/SUM(AC29:AC33)/12)</f>
        <v>105.36835255543997</v>
      </c>
      <c r="D63" s="199"/>
    </row>
    <row r="64" spans="1:37" x14ac:dyDescent="0.35">
      <c r="A64" s="54"/>
      <c r="B64" s="245" t="s">
        <v>519</v>
      </c>
      <c r="C64" s="582">
        <v>0</v>
      </c>
      <c r="D64" s="11"/>
    </row>
    <row r="65" spans="1:5" x14ac:dyDescent="0.35">
      <c r="A65" s="54"/>
      <c r="B65" s="245" t="s">
        <v>520</v>
      </c>
      <c r="C65" s="582">
        <v>0</v>
      </c>
      <c r="D65" s="11"/>
    </row>
    <row r="66" spans="1:5" x14ac:dyDescent="0.35">
      <c r="A66" s="54"/>
      <c r="B66" s="245" t="s">
        <v>411</v>
      </c>
      <c r="C66" s="583">
        <f>IF(MAX(M29:Z29)=0,0,Q37/8760/MAX(M29:Z29))</f>
        <v>0.55983155550578312</v>
      </c>
      <c r="D66" s="199"/>
    </row>
    <row r="67" spans="1:5" ht="18.75" thickBot="1" x14ac:dyDescent="0.4">
      <c r="A67" s="54"/>
      <c r="B67" s="247" t="s">
        <v>412</v>
      </c>
      <c r="C67" s="584">
        <v>0</v>
      </c>
      <c r="D67" s="11"/>
      <c r="E67" s="182"/>
    </row>
    <row r="68" spans="1:5" x14ac:dyDescent="0.35">
      <c r="D68" s="11"/>
    </row>
    <row r="69" spans="1:5" ht="18.75" thickBot="1" x14ac:dyDescent="0.4">
      <c r="D69" s="11"/>
    </row>
    <row r="70" spans="1:5" ht="13.9" customHeight="1" x14ac:dyDescent="0.35">
      <c r="B70" s="1077" t="s">
        <v>346</v>
      </c>
      <c r="C70" s="205" t="s">
        <v>336</v>
      </c>
      <c r="D70" s="11"/>
    </row>
    <row r="71" spans="1:5" ht="54" x14ac:dyDescent="0.35">
      <c r="B71" s="1078"/>
      <c r="C71" s="206" t="s">
        <v>337</v>
      </c>
      <c r="D71" s="11"/>
    </row>
    <row r="72" spans="1:5" x14ac:dyDescent="0.35">
      <c r="B72" s="1078"/>
      <c r="C72" s="207" t="s">
        <v>338</v>
      </c>
      <c r="D72" s="11"/>
    </row>
    <row r="73" spans="1:5" ht="18.75" thickBot="1" x14ac:dyDescent="0.4">
      <c r="B73" s="551"/>
      <c r="C73" s="552" t="s">
        <v>344</v>
      </c>
      <c r="D73" s="11"/>
    </row>
    <row r="74" spans="1:5" ht="18.75" thickBot="1" x14ac:dyDescent="0.4">
      <c r="B74" s="432" t="str">
        <f>B59</f>
        <v>Valle de México Norte</v>
      </c>
      <c r="C74" s="580">
        <f>(C76+C77+C78+C79+C80)*1/(C81*730)*(1-C82)</f>
        <v>0.72375618523292518</v>
      </c>
      <c r="D74" s="11"/>
    </row>
    <row r="75" spans="1:5" ht="18.75" thickBot="1" x14ac:dyDescent="0.4">
      <c r="C75" s="3"/>
      <c r="D75" s="11"/>
    </row>
    <row r="76" spans="1:5" x14ac:dyDescent="0.35">
      <c r="B76" s="241" t="s">
        <v>516</v>
      </c>
      <c r="C76" s="581">
        <f>(D7/SUM(AC29:AC32)/12)</f>
        <v>239.78206032709045</v>
      </c>
      <c r="D76" s="199"/>
    </row>
    <row r="77" spans="1:5" x14ac:dyDescent="0.35">
      <c r="B77" s="245" t="s">
        <v>517</v>
      </c>
      <c r="C77" s="582">
        <v>0</v>
      </c>
      <c r="D77" s="11"/>
    </row>
    <row r="78" spans="1:5" x14ac:dyDescent="0.35">
      <c r="B78" s="245" t="s">
        <v>518</v>
      </c>
      <c r="C78" s="583">
        <f>(D8/SUM(AC29:AC33)/12)</f>
        <v>105.36835255543997</v>
      </c>
      <c r="D78" s="199"/>
    </row>
    <row r="79" spans="1:5" x14ac:dyDescent="0.35">
      <c r="B79" s="245" t="s">
        <v>519</v>
      </c>
      <c r="C79" s="582">
        <v>0</v>
      </c>
      <c r="D79" s="11"/>
    </row>
    <row r="80" spans="1:5" x14ac:dyDescent="0.35">
      <c r="B80" s="245" t="s">
        <v>520</v>
      </c>
      <c r="C80" s="582">
        <v>0</v>
      </c>
      <c r="D80" s="11"/>
    </row>
    <row r="81" spans="2:5" x14ac:dyDescent="0.35">
      <c r="B81" s="245" t="s">
        <v>417</v>
      </c>
      <c r="C81" s="582">
        <f>IF(MAX(M30:Z30)=0,0,Q38/8760/MAX(M30:Z30))</f>
        <v>0.65327080364560386</v>
      </c>
      <c r="D81" s="11"/>
    </row>
    <row r="82" spans="2:5" ht="18.75" thickBot="1" x14ac:dyDescent="0.4">
      <c r="B82" s="247" t="s">
        <v>416</v>
      </c>
      <c r="C82" s="584">
        <v>0</v>
      </c>
      <c r="D82" s="11"/>
      <c r="E82" s="11"/>
    </row>
    <row r="83" spans="2:5" x14ac:dyDescent="0.35">
      <c r="D83" s="11"/>
    </row>
    <row r="84" spans="2:5" ht="18.75" thickBot="1" x14ac:dyDescent="0.4">
      <c r="D84" s="11"/>
    </row>
    <row r="85" spans="2:5" ht="13.9" customHeight="1" x14ac:dyDescent="0.35">
      <c r="B85" s="1077" t="s">
        <v>346</v>
      </c>
      <c r="C85" s="205" t="s">
        <v>339</v>
      </c>
      <c r="D85" s="11"/>
    </row>
    <row r="86" spans="2:5" ht="38.450000000000003" customHeight="1" x14ac:dyDescent="0.35">
      <c r="B86" s="1078"/>
      <c r="C86" s="206" t="s">
        <v>364</v>
      </c>
      <c r="D86" s="11"/>
    </row>
    <row r="87" spans="2:5" x14ac:dyDescent="0.35">
      <c r="B87" s="1078"/>
      <c r="C87" s="207" t="s">
        <v>338</v>
      </c>
      <c r="D87" s="11"/>
    </row>
    <row r="88" spans="2:5" ht="18.75" thickBot="1" x14ac:dyDescent="0.4">
      <c r="B88" s="551"/>
      <c r="C88" s="552" t="s">
        <v>344</v>
      </c>
      <c r="D88" s="11"/>
    </row>
    <row r="89" spans="2:5" ht="18.75" thickBot="1" x14ac:dyDescent="0.4">
      <c r="B89" s="432" t="str">
        <f>B74</f>
        <v>Valle de México Norte</v>
      </c>
      <c r="C89" s="585">
        <f>(C91+C92+C93+C94+C95)*1/(C96*730)*(1-C97)</f>
        <v>0.68833495208968298</v>
      </c>
      <c r="D89" s="11"/>
    </row>
    <row r="90" spans="2:5" ht="18.75" thickBot="1" x14ac:dyDescent="0.4">
      <c r="D90" s="11"/>
    </row>
    <row r="91" spans="2:5" x14ac:dyDescent="0.35">
      <c r="B91" s="241" t="s">
        <v>516</v>
      </c>
      <c r="C91" s="581">
        <f>(D7/SUM(AC29:AC32)/12)</f>
        <v>239.78206032709045</v>
      </c>
      <c r="D91" s="199"/>
    </row>
    <row r="92" spans="2:5" x14ac:dyDescent="0.35">
      <c r="B92" s="245" t="s">
        <v>517</v>
      </c>
      <c r="C92" s="582">
        <v>0</v>
      </c>
      <c r="D92" s="11"/>
    </row>
    <row r="93" spans="2:5" x14ac:dyDescent="0.35">
      <c r="B93" s="245" t="s">
        <v>518</v>
      </c>
      <c r="C93" s="583">
        <f>(D8/SUM(AC29:AC33)/12)</f>
        <v>105.36835255543997</v>
      </c>
      <c r="D93" s="199"/>
    </row>
    <row r="94" spans="2:5" x14ac:dyDescent="0.35">
      <c r="B94" s="245" t="s">
        <v>519</v>
      </c>
      <c r="C94" s="582">
        <v>0</v>
      </c>
      <c r="D94" s="11"/>
    </row>
    <row r="95" spans="2:5" x14ac:dyDescent="0.35">
      <c r="B95" s="245" t="s">
        <v>520</v>
      </c>
      <c r="C95" s="582">
        <v>0</v>
      </c>
      <c r="D95" s="11"/>
    </row>
    <row r="96" spans="2:5" x14ac:dyDescent="0.35">
      <c r="B96" s="245" t="s">
        <v>419</v>
      </c>
      <c r="C96" s="582">
        <f>IF(MAX(M31:Z31)=0,0,Q39/8760/MAX(M31:Z31))</f>
        <v>0.68688766033921733</v>
      </c>
      <c r="D96" s="11"/>
    </row>
    <row r="97" spans="2:6" ht="18.75" thickBot="1" x14ac:dyDescent="0.4">
      <c r="B97" s="247" t="s">
        <v>420</v>
      </c>
      <c r="C97" s="584">
        <v>0</v>
      </c>
      <c r="D97" s="11"/>
      <c r="E97" s="11"/>
    </row>
    <row r="98" spans="2:6" x14ac:dyDescent="0.35">
      <c r="D98" s="11"/>
      <c r="F98" s="183"/>
    </row>
    <row r="99" spans="2:6" ht="18.75" thickBot="1" x14ac:dyDescent="0.4">
      <c r="D99" s="11"/>
      <c r="F99" s="183"/>
    </row>
    <row r="100" spans="2:6" ht="13.9" customHeight="1" x14ac:dyDescent="0.35">
      <c r="B100" s="1077" t="s">
        <v>346</v>
      </c>
      <c r="C100" s="205" t="s">
        <v>341</v>
      </c>
      <c r="D100" s="11"/>
    </row>
    <row r="101" spans="2:6" ht="54" x14ac:dyDescent="0.35">
      <c r="B101" s="1078"/>
      <c r="C101" s="206" t="s">
        <v>365</v>
      </c>
      <c r="D101" s="11"/>
    </row>
    <row r="102" spans="2:6" x14ac:dyDescent="0.35">
      <c r="B102" s="1078"/>
      <c r="C102" s="207" t="s">
        <v>362</v>
      </c>
      <c r="D102" s="11"/>
    </row>
    <row r="103" spans="2:6" ht="18.75" thickBot="1" x14ac:dyDescent="0.4">
      <c r="B103" s="551"/>
      <c r="C103" s="552" t="s">
        <v>345</v>
      </c>
      <c r="D103" s="11"/>
    </row>
    <row r="104" spans="2:6" ht="18.75" thickBot="1" x14ac:dyDescent="0.4">
      <c r="B104" s="432" t="str">
        <f>B89</f>
        <v>Valle de México Norte</v>
      </c>
      <c r="C104" s="585">
        <f>(C106+C107+C108+C109+C110)*C111</f>
        <v>272.71643135455867</v>
      </c>
      <c r="D104" s="11"/>
    </row>
    <row r="105" spans="2:6" ht="18.75" thickBot="1" x14ac:dyDescent="0.4">
      <c r="D105" s="11"/>
    </row>
    <row r="106" spans="2:6" x14ac:dyDescent="0.35">
      <c r="B106" s="241" t="s">
        <v>516</v>
      </c>
      <c r="C106" s="581">
        <f>(D7/SUM(AC29:AC32)/12)</f>
        <v>239.78206032709045</v>
      </c>
      <c r="D106" s="199"/>
    </row>
    <row r="107" spans="2:6" x14ac:dyDescent="0.35">
      <c r="B107" s="245" t="s">
        <v>517</v>
      </c>
      <c r="C107" s="582">
        <v>0</v>
      </c>
      <c r="D107" s="11"/>
    </row>
    <row r="108" spans="2:6" x14ac:dyDescent="0.35">
      <c r="B108" s="245" t="s">
        <v>518</v>
      </c>
      <c r="C108" s="583">
        <f>(D8/SUM(AC29:AC33)/12)</f>
        <v>105.36835255543997</v>
      </c>
      <c r="D108" s="199"/>
    </row>
    <row r="109" spans="2:6" x14ac:dyDescent="0.35">
      <c r="B109" s="245" t="s">
        <v>519</v>
      </c>
      <c r="C109" s="582">
        <v>0</v>
      </c>
      <c r="D109" s="11"/>
    </row>
    <row r="110" spans="2:6" x14ac:dyDescent="0.35">
      <c r="B110" s="245" t="s">
        <v>520</v>
      </c>
      <c r="C110" s="582">
        <v>0</v>
      </c>
      <c r="D110" s="11"/>
    </row>
    <row r="111" spans="2:6" ht="18.75" thickBot="1" x14ac:dyDescent="0.4">
      <c r="B111" s="586" t="s">
        <v>421</v>
      </c>
      <c r="C111" s="584">
        <f>(AC32/Q48)*12</f>
        <v>0.7901379258884903</v>
      </c>
      <c r="D111" s="11"/>
    </row>
    <row r="112" spans="2:6" x14ac:dyDescent="0.35">
      <c r="D112" s="11"/>
    </row>
    <row r="113" spans="2:4" ht="18.75" thickBot="1" x14ac:dyDescent="0.4">
      <c r="D113" s="11"/>
    </row>
    <row r="114" spans="2:4" ht="13.9" customHeight="1" x14ac:dyDescent="0.35">
      <c r="B114" s="1077" t="s">
        <v>346</v>
      </c>
      <c r="C114" s="205" t="s">
        <v>342</v>
      </c>
      <c r="D114" s="11"/>
    </row>
    <row r="115" spans="2:4" ht="54" x14ac:dyDescent="0.35">
      <c r="B115" s="1078"/>
      <c r="C115" s="206" t="s">
        <v>418</v>
      </c>
      <c r="D115" s="11"/>
    </row>
    <row r="116" spans="2:4" x14ac:dyDescent="0.35">
      <c r="B116" s="1078"/>
      <c r="C116" s="207" t="s">
        <v>362</v>
      </c>
      <c r="D116" s="11"/>
    </row>
    <row r="117" spans="2:4" ht="18.75" thickBot="1" x14ac:dyDescent="0.4">
      <c r="B117" s="551"/>
      <c r="C117" s="552" t="s">
        <v>345</v>
      </c>
      <c r="D117" s="11"/>
    </row>
    <row r="118" spans="2:4" ht="18.75" thickBot="1" x14ac:dyDescent="0.4">
      <c r="B118" s="432" t="str">
        <f>B104</f>
        <v>Valle de México Norte</v>
      </c>
      <c r="C118" s="585">
        <f>(C120+C121+C122)*C123</f>
        <v>75.500162025359231</v>
      </c>
      <c r="D118" s="11"/>
    </row>
    <row r="119" spans="2:4" ht="18.75" thickBot="1" x14ac:dyDescent="0.4">
      <c r="D119" s="11"/>
    </row>
    <row r="120" spans="2:4" x14ac:dyDescent="0.35">
      <c r="B120" s="241" t="s">
        <v>518</v>
      </c>
      <c r="C120" s="581">
        <f>(D8/SUM(AC29:AC33)/12)</f>
        <v>105.36835255543997</v>
      </c>
      <c r="D120" s="199"/>
    </row>
    <row r="121" spans="2:4" x14ac:dyDescent="0.35">
      <c r="B121" s="245" t="s">
        <v>519</v>
      </c>
      <c r="C121" s="582">
        <v>0</v>
      </c>
      <c r="D121" s="11"/>
    </row>
    <row r="122" spans="2:4" x14ac:dyDescent="0.35">
      <c r="B122" s="245" t="s">
        <v>520</v>
      </c>
      <c r="C122" s="582">
        <v>0</v>
      </c>
      <c r="D122" s="11"/>
    </row>
    <row r="123" spans="2:4" ht="18.75" thickBot="1" x14ac:dyDescent="0.4">
      <c r="B123" s="586" t="s">
        <v>422</v>
      </c>
      <c r="C123" s="584">
        <f>(AC33/Q49)*12</f>
        <v>0.71653547003721563</v>
      </c>
      <c r="D123" s="11"/>
    </row>
    <row r="124" spans="2:4" x14ac:dyDescent="0.35">
      <c r="D124" s="11"/>
    </row>
    <row r="125" spans="2:4" x14ac:dyDescent="0.35">
      <c r="D125" s="11"/>
    </row>
    <row r="126" spans="2:4" x14ac:dyDescent="0.35">
      <c r="D126" s="11"/>
    </row>
    <row r="127" spans="2:4" x14ac:dyDescent="0.35">
      <c r="D127" s="11"/>
    </row>
    <row r="128" spans="2:4" x14ac:dyDescent="0.35">
      <c r="D128" s="11"/>
    </row>
    <row r="129" spans="4:4" hidden="1" x14ac:dyDescent="0.35">
      <c r="D129" s="11"/>
    </row>
    <row r="130" spans="4:4" hidden="1" x14ac:dyDescent="0.35">
      <c r="D130" s="11"/>
    </row>
    <row r="131" spans="4:4" hidden="1" x14ac:dyDescent="0.35">
      <c r="D131" s="11"/>
    </row>
    <row r="132" spans="4:4" hidden="1" x14ac:dyDescent="0.35">
      <c r="D132" s="11"/>
    </row>
    <row r="133" spans="4:4" hidden="1" x14ac:dyDescent="0.35">
      <c r="D133" s="11"/>
    </row>
    <row r="134" spans="4:4" hidden="1" x14ac:dyDescent="0.35">
      <c r="D134" s="11"/>
    </row>
    <row r="135" spans="4:4" hidden="1" x14ac:dyDescent="0.35">
      <c r="D135" s="11"/>
    </row>
    <row r="136" spans="4:4" hidden="1" x14ac:dyDescent="0.35">
      <c r="D136" s="11"/>
    </row>
    <row r="137" spans="4:4" hidden="1" x14ac:dyDescent="0.35">
      <c r="D137" s="11"/>
    </row>
    <row r="138" spans="4:4" hidden="1" x14ac:dyDescent="0.35">
      <c r="D138" s="11"/>
    </row>
    <row r="139" spans="4:4" hidden="1" x14ac:dyDescent="0.35">
      <c r="D139" s="11"/>
    </row>
    <row r="140" spans="4:4" hidden="1" x14ac:dyDescent="0.35">
      <c r="D140" s="11"/>
    </row>
    <row r="141" spans="4:4" hidden="1" x14ac:dyDescent="0.35">
      <c r="D141" s="11"/>
    </row>
    <row r="142" spans="4:4" hidden="1" x14ac:dyDescent="0.35">
      <c r="D142" s="11"/>
    </row>
    <row r="143" spans="4:4" hidden="1" x14ac:dyDescent="0.35">
      <c r="D143" s="11"/>
    </row>
    <row r="144" spans="4:4" hidden="1" x14ac:dyDescent="0.35">
      <c r="D144" s="11"/>
    </row>
    <row r="145" spans="4:4" hidden="1" x14ac:dyDescent="0.35">
      <c r="D145" s="11"/>
    </row>
    <row r="146" spans="4:4" hidden="1" x14ac:dyDescent="0.35">
      <c r="D146" s="11"/>
    </row>
    <row r="147" spans="4:4" hidden="1" x14ac:dyDescent="0.35">
      <c r="D147" s="11"/>
    </row>
    <row r="148" spans="4:4" hidden="1" x14ac:dyDescent="0.35">
      <c r="D148" s="11"/>
    </row>
    <row r="149" spans="4:4" hidden="1" x14ac:dyDescent="0.35">
      <c r="D149" s="11"/>
    </row>
    <row r="150" spans="4:4" hidden="1" x14ac:dyDescent="0.35">
      <c r="D150" s="11"/>
    </row>
    <row r="151" spans="4:4" hidden="1" x14ac:dyDescent="0.35">
      <c r="D151" s="11"/>
    </row>
    <row r="152" spans="4:4" hidden="1" x14ac:dyDescent="0.35">
      <c r="D152" s="11"/>
    </row>
    <row r="153" spans="4:4" hidden="1" x14ac:dyDescent="0.35">
      <c r="D153" s="11"/>
    </row>
    <row r="154" spans="4:4" hidden="1" x14ac:dyDescent="0.35">
      <c r="D154" s="11"/>
    </row>
    <row r="155" spans="4:4" hidden="1" x14ac:dyDescent="0.35">
      <c r="D155" s="11"/>
    </row>
    <row r="156" spans="4:4" hidden="1" x14ac:dyDescent="0.35">
      <c r="D156" s="11"/>
    </row>
    <row r="157" spans="4:4" hidden="1" x14ac:dyDescent="0.35">
      <c r="D157" s="11"/>
    </row>
    <row r="158" spans="4:4" hidden="1" x14ac:dyDescent="0.35">
      <c r="D158" s="11"/>
    </row>
    <row r="159" spans="4:4" hidden="1" x14ac:dyDescent="0.35">
      <c r="D159" s="11"/>
    </row>
    <row r="160" spans="4:4" hidden="1" x14ac:dyDescent="0.35">
      <c r="D160" s="11"/>
    </row>
    <row r="161" spans="4:4" hidden="1" x14ac:dyDescent="0.35">
      <c r="D161" s="11"/>
    </row>
    <row r="162" spans="4:4" hidden="1" x14ac:dyDescent="0.35">
      <c r="D162" s="11"/>
    </row>
    <row r="163" spans="4:4" hidden="1" x14ac:dyDescent="0.35">
      <c r="D163" s="11"/>
    </row>
    <row r="164" spans="4:4" hidden="1" x14ac:dyDescent="0.35">
      <c r="D164" s="11"/>
    </row>
    <row r="165" spans="4:4" hidden="1" x14ac:dyDescent="0.35">
      <c r="D165" s="11"/>
    </row>
    <row r="166" spans="4:4" hidden="1" x14ac:dyDescent="0.35">
      <c r="D166" s="11"/>
    </row>
    <row r="167" spans="4:4" hidden="1" x14ac:dyDescent="0.35">
      <c r="D167" s="11"/>
    </row>
    <row r="168" spans="4:4" hidden="1" x14ac:dyDescent="0.35">
      <c r="D168" s="11"/>
    </row>
    <row r="169" spans="4:4" hidden="1" x14ac:dyDescent="0.35">
      <c r="D169" s="11"/>
    </row>
    <row r="170" spans="4:4" hidden="1" x14ac:dyDescent="0.35">
      <c r="D170" s="11"/>
    </row>
    <row r="171" spans="4:4" hidden="1" x14ac:dyDescent="0.35">
      <c r="D171" s="11"/>
    </row>
    <row r="172" spans="4:4" hidden="1" x14ac:dyDescent="0.35">
      <c r="D172" s="11"/>
    </row>
    <row r="173" spans="4:4" hidden="1" x14ac:dyDescent="0.35">
      <c r="D173" s="11"/>
    </row>
    <row r="174" spans="4:4" hidden="1" x14ac:dyDescent="0.35">
      <c r="D174" s="11"/>
    </row>
    <row r="175" spans="4:4" hidden="1" x14ac:dyDescent="0.35">
      <c r="D175" s="11"/>
    </row>
    <row r="176" spans="4:4" hidden="1" x14ac:dyDescent="0.35">
      <c r="D176" s="11"/>
    </row>
    <row r="177" spans="4:4" hidden="1" x14ac:dyDescent="0.35">
      <c r="D177" s="11"/>
    </row>
    <row r="178" spans="4:4" hidden="1" x14ac:dyDescent="0.35">
      <c r="D178" s="11"/>
    </row>
    <row r="179" spans="4:4" hidden="1" x14ac:dyDescent="0.35">
      <c r="D179" s="11"/>
    </row>
    <row r="180" spans="4:4" hidden="1" x14ac:dyDescent="0.35">
      <c r="D180" s="11"/>
    </row>
    <row r="181" spans="4:4" hidden="1" x14ac:dyDescent="0.35">
      <c r="D181" s="11"/>
    </row>
    <row r="182" spans="4:4" hidden="1" x14ac:dyDescent="0.35">
      <c r="D182" s="11"/>
    </row>
    <row r="183" spans="4:4" hidden="1" x14ac:dyDescent="0.35">
      <c r="D183" s="11"/>
    </row>
    <row r="184" spans="4:4" hidden="1" x14ac:dyDescent="0.35">
      <c r="D184" s="11"/>
    </row>
    <row r="185" spans="4:4" hidden="1" x14ac:dyDescent="0.35">
      <c r="D185" s="11"/>
    </row>
    <row r="186" spans="4:4" hidden="1" x14ac:dyDescent="0.35">
      <c r="D186" s="11"/>
    </row>
    <row r="187" spans="4:4" hidden="1" x14ac:dyDescent="0.35">
      <c r="D187" s="11"/>
    </row>
    <row r="188" spans="4:4" hidden="1" x14ac:dyDescent="0.35">
      <c r="D188" s="11"/>
    </row>
    <row r="189" spans="4:4" hidden="1" x14ac:dyDescent="0.35">
      <c r="D189" s="11"/>
    </row>
    <row r="190" spans="4:4" hidden="1" x14ac:dyDescent="0.35">
      <c r="D190" s="11"/>
    </row>
    <row r="191" spans="4:4" hidden="1" x14ac:dyDescent="0.35">
      <c r="D191" s="11"/>
    </row>
    <row r="192" spans="4:4" hidden="1" x14ac:dyDescent="0.35">
      <c r="D192" s="11"/>
    </row>
    <row r="193" spans="4:4" hidden="1" x14ac:dyDescent="0.35">
      <c r="D193" s="11"/>
    </row>
    <row r="194" spans="4:4" hidden="1" x14ac:dyDescent="0.35">
      <c r="D194" s="11"/>
    </row>
    <row r="195" spans="4:4" hidden="1" x14ac:dyDescent="0.35">
      <c r="D195" s="11"/>
    </row>
    <row r="196" spans="4:4" hidden="1" x14ac:dyDescent="0.35">
      <c r="D196" s="11"/>
    </row>
    <row r="197" spans="4:4" hidden="1" x14ac:dyDescent="0.35">
      <c r="D197" s="11"/>
    </row>
    <row r="198" spans="4:4" hidden="1" x14ac:dyDescent="0.35">
      <c r="D198" s="11"/>
    </row>
    <row r="199" spans="4:4" hidden="1" x14ac:dyDescent="0.35">
      <c r="D199" s="11"/>
    </row>
    <row r="200" spans="4:4" hidden="1" x14ac:dyDescent="0.35">
      <c r="D200" s="11"/>
    </row>
    <row r="201" spans="4:4" hidden="1" x14ac:dyDescent="0.35">
      <c r="D201" s="11"/>
    </row>
    <row r="202" spans="4:4" hidden="1" x14ac:dyDescent="0.35">
      <c r="D202" s="11"/>
    </row>
    <row r="203" spans="4:4" hidden="1" x14ac:dyDescent="0.35">
      <c r="D203" s="11"/>
    </row>
    <row r="204" spans="4:4" hidden="1" x14ac:dyDescent="0.35">
      <c r="D204" s="11"/>
    </row>
    <row r="205" spans="4:4" hidden="1" x14ac:dyDescent="0.35">
      <c r="D205" s="11"/>
    </row>
    <row r="206" spans="4:4" hidden="1" x14ac:dyDescent="0.35">
      <c r="D206" s="11"/>
    </row>
    <row r="207" spans="4:4" hidden="1" x14ac:dyDescent="0.35">
      <c r="D207" s="11"/>
    </row>
    <row r="208" spans="4:4" hidden="1" x14ac:dyDescent="0.35">
      <c r="D208" s="11"/>
    </row>
    <row r="209" spans="4:4" hidden="1" x14ac:dyDescent="0.35">
      <c r="D209" s="11"/>
    </row>
    <row r="210" spans="4:4" hidden="1" x14ac:dyDescent="0.35">
      <c r="D210" s="11"/>
    </row>
    <row r="211" spans="4:4" hidden="1" x14ac:dyDescent="0.35">
      <c r="D211" s="11"/>
    </row>
    <row r="212" spans="4:4" hidden="1" x14ac:dyDescent="0.35">
      <c r="D212" s="11"/>
    </row>
  </sheetData>
  <customSheetViews>
    <customSheetView guid="{1EB9453C-0363-4D90-8555-9240052C0B12}" scale="40" showGridLines="0">
      <selection activeCell="C59" sqref="C59:D59"/>
      <pageMargins left="0.7" right="0.7" top="0.75" bottom="0.75" header="0.3" footer="0.3"/>
    </customSheetView>
    <customSheetView guid="{9BE0F493-361D-434E-B2A3-57925E56343F}" scale="40" showGridLines="0">
      <selection activeCell="C59" sqref="C59:D59"/>
      <pageMargins left="0.7" right="0.7" top="0.75" bottom="0.75" header="0.3" footer="0.3"/>
    </customSheetView>
  </customSheetViews>
  <mergeCells count="20">
    <mergeCell ref="B7:B9"/>
    <mergeCell ref="B13:B17"/>
    <mergeCell ref="B21:B25"/>
    <mergeCell ref="C21:C24"/>
    <mergeCell ref="B100:B102"/>
    <mergeCell ref="B114:B116"/>
    <mergeCell ref="R13:R16"/>
    <mergeCell ref="S13:S16"/>
    <mergeCell ref="T13:T16"/>
    <mergeCell ref="B53:C53"/>
    <mergeCell ref="B55:B57"/>
    <mergeCell ref="B70:B72"/>
    <mergeCell ref="B85:B87"/>
    <mergeCell ref="B29:B33"/>
    <mergeCell ref="C29:C32"/>
    <mergeCell ref="B37:B41"/>
    <mergeCell ref="C37:C40"/>
    <mergeCell ref="B45:B49"/>
    <mergeCell ref="C45:C48"/>
    <mergeCell ref="C13:C16"/>
  </mergeCells>
  <dataValidations count="1">
    <dataValidation type="list" allowBlank="1" showInputMessage="1" showErrorMessage="1" sqref="AD21" xr:uid="{00000000-0002-0000-2000-000000000000}">
      <formula1>$AE$21:$AE$22</formula1>
    </dataValidation>
  </dataValidations>
  <hyperlinks>
    <hyperlink ref="C2" location="Contenido!A1" display="regresar" xr:uid="{00000000-0004-0000-2000-000000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3"/>
  </sheetPr>
  <dimension ref="A1:AN134"/>
  <sheetViews>
    <sheetView showGridLines="0" zoomScale="70" zoomScaleNormal="70" workbookViewId="0">
      <pane ySplit="2" topLeftCell="A3" activePane="bottomLeft" state="frozen"/>
      <selection activeCell="G7" sqref="G7"/>
      <selection pane="bottomLeft" activeCell="G7" sqref="G7"/>
    </sheetView>
  </sheetViews>
  <sheetFormatPr baseColWidth="10" defaultColWidth="0" defaultRowHeight="18" zeroHeight="1" x14ac:dyDescent="0.35"/>
  <cols>
    <col min="1" max="1" width="11.5703125" style="9" customWidth="1"/>
    <col min="2" max="2" width="25.7109375" style="9" customWidth="1"/>
    <col min="3" max="3" width="20" style="9" customWidth="1"/>
    <col min="4" max="4" width="15.140625" style="9" customWidth="1"/>
    <col min="5" max="12" width="13.5703125" style="9" bestFit="1" customWidth="1"/>
    <col min="13" max="13" width="15.7109375" style="9" bestFit="1" customWidth="1"/>
    <col min="14" max="14" width="13.5703125" style="9" bestFit="1" customWidth="1"/>
    <col min="15" max="15" width="15.28515625" style="9" bestFit="1" customWidth="1"/>
    <col min="16" max="16" width="14.42578125" style="9" bestFit="1" customWidth="1"/>
    <col min="17" max="17" width="17.28515625" style="9" bestFit="1" customWidth="1"/>
    <col min="18" max="18" width="11.5703125" style="9" bestFit="1" customWidth="1"/>
    <col min="19" max="19" width="10.85546875" style="9" bestFit="1" customWidth="1"/>
    <col min="20" max="22" width="10.5703125" style="9" bestFit="1" customWidth="1"/>
    <col min="23" max="23" width="10.7109375" style="9" bestFit="1" customWidth="1"/>
    <col min="24" max="27" width="11.28515625" style="9" bestFit="1" customWidth="1"/>
    <col min="28" max="28" width="10.7109375" style="9" bestFit="1" customWidth="1"/>
    <col min="29" max="29" width="13.42578125" style="9" bestFit="1" customWidth="1"/>
    <col min="30" max="32" width="11.5703125" style="9" customWidth="1"/>
    <col min="33" max="40" width="0" style="9" hidden="1" customWidth="1"/>
    <col min="41" max="16384" width="11.5703125" style="9" hidden="1"/>
  </cols>
  <sheetData>
    <row r="1" spans="1:40" ht="21.75" x14ac:dyDescent="0.35">
      <c r="A1" s="17" t="s">
        <v>623</v>
      </c>
      <c r="B1" s="73"/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24"/>
      <c r="V1" s="184"/>
      <c r="W1" s="185"/>
      <c r="X1" s="185"/>
      <c r="Y1" s="185"/>
      <c r="Z1" s="185"/>
      <c r="AA1" s="185"/>
      <c r="AB1" s="186"/>
      <c r="AC1" s="186"/>
      <c r="AD1" s="186"/>
      <c r="AE1" s="186"/>
      <c r="AF1" s="186"/>
      <c r="AG1" s="186"/>
      <c r="AH1" s="53"/>
      <c r="AI1" s="53"/>
      <c r="AJ1" s="53"/>
      <c r="AK1" s="53"/>
    </row>
    <row r="2" spans="1:40" x14ac:dyDescent="0.35">
      <c r="C2" s="737" t="s">
        <v>601</v>
      </c>
    </row>
    <row r="3" spans="1:40" x14ac:dyDescent="0.35"/>
    <row r="4" spans="1:40" s="50" customFormat="1" ht="21.75" collapsed="1" x14ac:dyDescent="0.25">
      <c r="A4" s="17" t="s">
        <v>609</v>
      </c>
      <c r="B4" s="73"/>
      <c r="C4" s="73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24"/>
      <c r="V4" s="184"/>
      <c r="W4" s="185"/>
      <c r="X4" s="185"/>
      <c r="Y4" s="185"/>
      <c r="Z4" s="185"/>
      <c r="AA4" s="185"/>
      <c r="AB4" s="186"/>
      <c r="AC4" s="186"/>
      <c r="AD4" s="186"/>
      <c r="AE4" s="186"/>
      <c r="AF4" s="53"/>
      <c r="AG4" s="53"/>
      <c r="AH4" s="53"/>
      <c r="AI4" s="53"/>
      <c r="AJ4" s="53"/>
      <c r="AK4" s="53"/>
      <c r="AL4" s="53"/>
      <c r="AM4" s="53"/>
      <c r="AN4" s="53"/>
    </row>
    <row r="5" spans="1:40" ht="18.75" thickBot="1" x14ac:dyDescent="0.4">
      <c r="A5" s="36"/>
      <c r="B5" s="162"/>
      <c r="C5" s="162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40" s="8" customFormat="1" ht="72.75" thickBot="1" x14ac:dyDescent="0.4">
      <c r="A6" s="160" t="s">
        <v>392</v>
      </c>
      <c r="B6" s="709"/>
      <c r="C6" s="709"/>
      <c r="D6" s="712" t="s">
        <v>484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</row>
    <row r="7" spans="1:40" x14ac:dyDescent="0.35">
      <c r="A7" s="36"/>
      <c r="B7" s="1085" t="s">
        <v>16</v>
      </c>
      <c r="C7" s="587" t="s">
        <v>180</v>
      </c>
      <c r="D7" s="508">
        <f>'2.6 IR'!M22</f>
        <v>1925776395.312722</v>
      </c>
      <c r="E7" s="36"/>
      <c r="F7" s="36"/>
      <c r="G7" s="36"/>
      <c r="H7" s="36"/>
      <c r="I7" s="36"/>
      <c r="J7" s="36"/>
      <c r="K7" s="36"/>
      <c r="L7" s="36"/>
      <c r="M7" s="167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</row>
    <row r="8" spans="1:40" x14ac:dyDescent="0.35">
      <c r="A8" s="36"/>
      <c r="B8" s="1086"/>
      <c r="C8" s="588" t="s">
        <v>179</v>
      </c>
      <c r="D8" s="509">
        <f>'2.6 IR'!N22</f>
        <v>1314546725.2293136</v>
      </c>
      <c r="E8" s="36"/>
      <c r="F8" s="36"/>
      <c r="G8" s="36"/>
      <c r="H8" s="36"/>
      <c r="I8" s="36"/>
      <c r="J8" s="36"/>
      <c r="K8" s="36"/>
      <c r="L8" s="36"/>
      <c r="M8" s="167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</row>
    <row r="9" spans="1:40" ht="18.75" thickBot="1" x14ac:dyDescent="0.4">
      <c r="A9" s="36"/>
      <c r="B9" s="1087"/>
      <c r="C9" s="589" t="s">
        <v>354</v>
      </c>
      <c r="D9" s="510">
        <f>SUM(D7:D8)</f>
        <v>3240323120.5420356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</row>
    <row r="10" spans="1:40" x14ac:dyDescent="0.35">
      <c r="A10" s="36"/>
      <c r="B10" s="162"/>
      <c r="C10" s="162"/>
      <c r="D10" s="191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40" ht="12" customHeight="1" thickBot="1" x14ac:dyDescent="0.4">
      <c r="A11" s="36"/>
      <c r="B11" s="162"/>
      <c r="C11" s="162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40" s="8" customFormat="1" ht="18.75" thickBot="1" x14ac:dyDescent="0.4">
      <c r="A12" s="160" t="s">
        <v>397</v>
      </c>
      <c r="B12" s="709"/>
      <c r="C12" s="709"/>
      <c r="D12" s="160"/>
      <c r="E12" s="720" t="s">
        <v>398</v>
      </c>
      <c r="F12" s="721" t="s">
        <v>399</v>
      </c>
      <c r="G12" s="721" t="s">
        <v>400</v>
      </c>
      <c r="H12" s="721" t="s">
        <v>401</v>
      </c>
      <c r="I12" s="721" t="s">
        <v>402</v>
      </c>
      <c r="J12" s="721" t="s">
        <v>403</v>
      </c>
      <c r="K12" s="721" t="s">
        <v>404</v>
      </c>
      <c r="L12" s="721" t="s">
        <v>405</v>
      </c>
      <c r="M12" s="721" t="s">
        <v>406</v>
      </c>
      <c r="N12" s="721" t="s">
        <v>407</v>
      </c>
      <c r="O12" s="721" t="s">
        <v>408</v>
      </c>
      <c r="P12" s="721" t="s">
        <v>409</v>
      </c>
      <c r="Q12" s="722" t="s">
        <v>117</v>
      </c>
      <c r="R12" s="160"/>
      <c r="S12" s="168"/>
      <c r="T12" s="169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</row>
    <row r="13" spans="1:40" x14ac:dyDescent="0.35">
      <c r="A13" s="36"/>
      <c r="B13" s="1085" t="str">
        <f>B7</f>
        <v>Valle de México Centro</v>
      </c>
      <c r="C13" s="1083" t="s">
        <v>180</v>
      </c>
      <c r="D13" s="554" t="s">
        <v>334</v>
      </c>
      <c r="E13" s="512">
        <f t="shared" ref="E13:P13" si="0">$Q$13</f>
        <v>1334354.4999999998</v>
      </c>
      <c r="F13" s="513">
        <f t="shared" si="0"/>
        <v>1334354.4999999998</v>
      </c>
      <c r="G13" s="513">
        <f t="shared" si="0"/>
        <v>1334354.4999999998</v>
      </c>
      <c r="H13" s="513">
        <f t="shared" si="0"/>
        <v>1334354.4999999998</v>
      </c>
      <c r="I13" s="513">
        <f t="shared" si="0"/>
        <v>1334354.4999999998</v>
      </c>
      <c r="J13" s="513">
        <f t="shared" si="0"/>
        <v>1334354.4999999998</v>
      </c>
      <c r="K13" s="513">
        <f t="shared" si="0"/>
        <v>1334354.4999999998</v>
      </c>
      <c r="L13" s="513">
        <f t="shared" si="0"/>
        <v>1334354.4999999998</v>
      </c>
      <c r="M13" s="513">
        <f t="shared" si="0"/>
        <v>1334354.4999999998</v>
      </c>
      <c r="N13" s="513">
        <f t="shared" si="0"/>
        <v>1334354.4999999998</v>
      </c>
      <c r="O13" s="513">
        <f t="shared" si="0"/>
        <v>1334354.4999999998</v>
      </c>
      <c r="P13" s="513">
        <f t="shared" si="0"/>
        <v>1334354.4999999998</v>
      </c>
      <c r="Q13" s="514">
        <v>1334354.4999999998</v>
      </c>
      <c r="R13" s="1082"/>
      <c r="S13" s="1082"/>
      <c r="T13" s="1082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40" x14ac:dyDescent="0.35">
      <c r="A14" s="36"/>
      <c r="B14" s="1086"/>
      <c r="C14" s="1084"/>
      <c r="D14" s="534" t="s">
        <v>336</v>
      </c>
      <c r="E14" s="515">
        <f t="shared" ref="E14:P14" si="1">$Q$14</f>
        <v>316704.75000000006</v>
      </c>
      <c r="F14" s="170">
        <f t="shared" si="1"/>
        <v>316704.75000000006</v>
      </c>
      <c r="G14" s="170">
        <f t="shared" si="1"/>
        <v>316704.75000000006</v>
      </c>
      <c r="H14" s="170">
        <f t="shared" si="1"/>
        <v>316704.75000000006</v>
      </c>
      <c r="I14" s="170">
        <f t="shared" si="1"/>
        <v>316704.75000000006</v>
      </c>
      <c r="J14" s="170">
        <f t="shared" si="1"/>
        <v>316704.75000000006</v>
      </c>
      <c r="K14" s="170">
        <f t="shared" si="1"/>
        <v>316704.75000000006</v>
      </c>
      <c r="L14" s="170">
        <f t="shared" si="1"/>
        <v>316704.75000000006</v>
      </c>
      <c r="M14" s="170">
        <f t="shared" si="1"/>
        <v>316704.75000000006</v>
      </c>
      <c r="N14" s="170">
        <f t="shared" si="1"/>
        <v>316704.75000000006</v>
      </c>
      <c r="O14" s="170">
        <f t="shared" si="1"/>
        <v>316704.75000000006</v>
      </c>
      <c r="P14" s="170">
        <f t="shared" si="1"/>
        <v>316704.75000000006</v>
      </c>
      <c r="Q14" s="516">
        <v>316704.75000000006</v>
      </c>
      <c r="R14" s="1082"/>
      <c r="S14" s="1082"/>
      <c r="T14" s="1082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40" x14ac:dyDescent="0.35">
      <c r="A15" s="36"/>
      <c r="B15" s="1086"/>
      <c r="C15" s="1084"/>
      <c r="D15" s="534" t="s">
        <v>339</v>
      </c>
      <c r="E15" s="515">
        <f t="shared" ref="E15:P15" si="2">$Q$15</f>
        <v>268504</v>
      </c>
      <c r="F15" s="170">
        <f t="shared" si="2"/>
        <v>268504</v>
      </c>
      <c r="G15" s="170">
        <f t="shared" si="2"/>
        <v>268504</v>
      </c>
      <c r="H15" s="170">
        <f t="shared" si="2"/>
        <v>268504</v>
      </c>
      <c r="I15" s="170">
        <f t="shared" si="2"/>
        <v>268504</v>
      </c>
      <c r="J15" s="170">
        <f t="shared" si="2"/>
        <v>268504</v>
      </c>
      <c r="K15" s="170">
        <f t="shared" si="2"/>
        <v>268504</v>
      </c>
      <c r="L15" s="170">
        <f t="shared" si="2"/>
        <v>268504</v>
      </c>
      <c r="M15" s="170">
        <f t="shared" si="2"/>
        <v>268504</v>
      </c>
      <c r="N15" s="170">
        <f t="shared" si="2"/>
        <v>268504</v>
      </c>
      <c r="O15" s="170">
        <f t="shared" si="2"/>
        <v>268504</v>
      </c>
      <c r="P15" s="170">
        <f t="shared" si="2"/>
        <v>268504</v>
      </c>
      <c r="Q15" s="516">
        <v>268504</v>
      </c>
      <c r="R15" s="1082"/>
      <c r="S15" s="1082"/>
      <c r="T15" s="108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40" x14ac:dyDescent="0.35">
      <c r="A16" s="36"/>
      <c r="B16" s="1086"/>
      <c r="C16" s="1084"/>
      <c r="D16" s="534" t="s">
        <v>341</v>
      </c>
      <c r="E16" s="515">
        <f t="shared" ref="E16:P16" si="3">$Q$16</f>
        <v>7821</v>
      </c>
      <c r="F16" s="170">
        <f t="shared" si="3"/>
        <v>7821</v>
      </c>
      <c r="G16" s="170">
        <f t="shared" si="3"/>
        <v>7821</v>
      </c>
      <c r="H16" s="170">
        <f t="shared" si="3"/>
        <v>7821</v>
      </c>
      <c r="I16" s="170">
        <f t="shared" si="3"/>
        <v>7821</v>
      </c>
      <c r="J16" s="170">
        <f t="shared" si="3"/>
        <v>7821</v>
      </c>
      <c r="K16" s="170">
        <f t="shared" si="3"/>
        <v>7821</v>
      </c>
      <c r="L16" s="170">
        <f t="shared" si="3"/>
        <v>7821</v>
      </c>
      <c r="M16" s="170">
        <f t="shared" si="3"/>
        <v>7821</v>
      </c>
      <c r="N16" s="170">
        <f t="shared" si="3"/>
        <v>7821</v>
      </c>
      <c r="O16" s="170">
        <f t="shared" si="3"/>
        <v>7821</v>
      </c>
      <c r="P16" s="170">
        <f t="shared" si="3"/>
        <v>7821</v>
      </c>
      <c r="Q16" s="516">
        <v>7821</v>
      </c>
      <c r="R16" s="1082"/>
      <c r="S16" s="1082"/>
      <c r="T16" s="108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1:37" ht="18.75" thickBot="1" x14ac:dyDescent="0.4">
      <c r="A17" s="36"/>
      <c r="B17" s="1087"/>
      <c r="C17" s="553" t="s">
        <v>179</v>
      </c>
      <c r="D17" s="555" t="s">
        <v>342</v>
      </c>
      <c r="E17" s="517">
        <f t="shared" ref="E17:P17" si="4">$Q$17</f>
        <v>6260</v>
      </c>
      <c r="F17" s="518">
        <f t="shared" si="4"/>
        <v>6260</v>
      </c>
      <c r="G17" s="518">
        <f t="shared" si="4"/>
        <v>6260</v>
      </c>
      <c r="H17" s="518">
        <f t="shared" si="4"/>
        <v>6260</v>
      </c>
      <c r="I17" s="518">
        <f t="shared" si="4"/>
        <v>6260</v>
      </c>
      <c r="J17" s="518">
        <f t="shared" si="4"/>
        <v>6260</v>
      </c>
      <c r="K17" s="518">
        <f t="shared" si="4"/>
        <v>6260</v>
      </c>
      <c r="L17" s="518">
        <f t="shared" si="4"/>
        <v>6260</v>
      </c>
      <c r="M17" s="518">
        <f t="shared" si="4"/>
        <v>6260</v>
      </c>
      <c r="N17" s="518">
        <f t="shared" si="4"/>
        <v>6260</v>
      </c>
      <c r="O17" s="518">
        <f t="shared" si="4"/>
        <v>6260</v>
      </c>
      <c r="P17" s="518">
        <f t="shared" si="4"/>
        <v>6260</v>
      </c>
      <c r="Q17" s="519">
        <v>6260</v>
      </c>
      <c r="R17" s="171"/>
      <c r="S17" s="172"/>
      <c r="T17" s="167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1:37" x14ac:dyDescent="0.35">
      <c r="A18" s="36"/>
      <c r="B18" s="162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1:37" ht="18.75" thickBot="1" x14ac:dyDescent="0.4">
      <c r="A19" s="36"/>
      <c r="B19" s="162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979"/>
      <c r="AE19" s="979"/>
      <c r="AF19" s="979"/>
      <c r="AG19" s="36"/>
      <c r="AH19" s="36"/>
      <c r="AI19" s="36"/>
      <c r="AJ19" s="36"/>
      <c r="AK19" s="36"/>
    </row>
    <row r="20" spans="1:37" s="8" customFormat="1" ht="18.75" thickBot="1" x14ac:dyDescent="0.4">
      <c r="A20" s="160" t="s">
        <v>423</v>
      </c>
      <c r="B20" s="160"/>
      <c r="C20" s="709"/>
      <c r="D20" s="160"/>
      <c r="E20" s="723">
        <v>0</v>
      </c>
      <c r="F20" s="724">
        <v>1</v>
      </c>
      <c r="G20" s="724">
        <v>2</v>
      </c>
      <c r="H20" s="724">
        <v>3</v>
      </c>
      <c r="I20" s="724">
        <v>4</v>
      </c>
      <c r="J20" s="724">
        <v>5</v>
      </c>
      <c r="K20" s="724">
        <v>6</v>
      </c>
      <c r="L20" s="724">
        <v>7</v>
      </c>
      <c r="M20" s="724">
        <v>8</v>
      </c>
      <c r="N20" s="724">
        <v>9</v>
      </c>
      <c r="O20" s="724">
        <v>10</v>
      </c>
      <c r="P20" s="724">
        <v>11</v>
      </c>
      <c r="Q20" s="724">
        <v>12</v>
      </c>
      <c r="R20" s="724">
        <v>13</v>
      </c>
      <c r="S20" s="724">
        <v>14</v>
      </c>
      <c r="T20" s="724">
        <v>15</v>
      </c>
      <c r="U20" s="724">
        <v>16</v>
      </c>
      <c r="V20" s="724">
        <v>17</v>
      </c>
      <c r="W20" s="724">
        <v>18</v>
      </c>
      <c r="X20" s="724">
        <v>19</v>
      </c>
      <c r="Y20" s="724">
        <v>20</v>
      </c>
      <c r="Z20" s="724">
        <v>21</v>
      </c>
      <c r="AA20" s="724">
        <v>22</v>
      </c>
      <c r="AB20" s="725">
        <v>23</v>
      </c>
      <c r="AC20" s="160"/>
      <c r="AD20" s="980" t="s">
        <v>413</v>
      </c>
      <c r="AE20" s="980"/>
      <c r="AF20" s="980"/>
      <c r="AG20" s="160"/>
      <c r="AH20" s="160"/>
      <c r="AI20" s="160"/>
      <c r="AJ20" s="160"/>
      <c r="AK20" s="160"/>
    </row>
    <row r="21" spans="1:37" x14ac:dyDescent="0.35">
      <c r="A21" s="36"/>
      <c r="B21" s="1085" t="str">
        <f>B7</f>
        <v>Valle de México Centro</v>
      </c>
      <c r="C21" s="1083" t="s">
        <v>180</v>
      </c>
      <c r="D21" s="554" t="s">
        <v>334</v>
      </c>
      <c r="E21" s="520">
        <v>3.1195108016674012E-2</v>
      </c>
      <c r="F21" s="521">
        <v>2.9037861865163283E-2</v>
      </c>
      <c r="G21" s="521">
        <v>2.8588104970527235E-2</v>
      </c>
      <c r="H21" s="521">
        <v>2.8136467047953917E-2</v>
      </c>
      <c r="I21" s="521">
        <v>2.8659739351333952E-2</v>
      </c>
      <c r="J21" s="521">
        <v>3.1946806294357255E-2</v>
      </c>
      <c r="K21" s="521">
        <v>3.6395480216822193E-2</v>
      </c>
      <c r="L21" s="521">
        <v>3.7133609691256855E-2</v>
      </c>
      <c r="M21" s="521">
        <v>3.6873159567300279E-2</v>
      </c>
      <c r="N21" s="521">
        <v>3.6814241194132361E-2</v>
      </c>
      <c r="O21" s="521">
        <v>3.717115173735832E-2</v>
      </c>
      <c r="P21" s="521">
        <v>3.7979402422323165E-2</v>
      </c>
      <c r="Q21" s="521">
        <v>4.0319422131118839E-2</v>
      </c>
      <c r="R21" s="521">
        <v>4.0902282829192699E-2</v>
      </c>
      <c r="S21" s="521">
        <v>3.9842995924759532E-2</v>
      </c>
      <c r="T21" s="521">
        <v>3.9679775987270766E-2</v>
      </c>
      <c r="U21" s="521">
        <v>4.2547415974373677E-2</v>
      </c>
      <c r="V21" s="521">
        <v>4.6337769820219733E-2</v>
      </c>
      <c r="W21" s="521">
        <v>5.2574578014639328E-2</v>
      </c>
      <c r="X21" s="521">
        <v>6.8889882535675448E-2</v>
      </c>
      <c r="Y21" s="521">
        <v>7.4427149125280492E-2</v>
      </c>
      <c r="Z21" s="521">
        <v>6.5323764003638901E-2</v>
      </c>
      <c r="AA21" s="521">
        <v>5.0609395885327514E-2</v>
      </c>
      <c r="AB21" s="522">
        <v>3.8614435393300249E-2</v>
      </c>
      <c r="AC21" s="36"/>
      <c r="AD21" s="981" t="s">
        <v>415</v>
      </c>
      <c r="AE21" s="979" t="s">
        <v>414</v>
      </c>
      <c r="AF21" s="982"/>
      <c r="AG21" s="174"/>
      <c r="AH21" s="36"/>
      <c r="AI21" s="36"/>
      <c r="AJ21" s="36"/>
      <c r="AK21" s="36"/>
    </row>
    <row r="22" spans="1:37" x14ac:dyDescent="0.35">
      <c r="A22" s="36"/>
      <c r="B22" s="1086"/>
      <c r="C22" s="1084"/>
      <c r="D22" s="534" t="s">
        <v>336</v>
      </c>
      <c r="E22" s="523">
        <v>3.7971273922708618E-2</v>
      </c>
      <c r="F22" s="173">
        <v>3.5314142778483486E-2</v>
      </c>
      <c r="G22" s="173">
        <v>3.295820658181467E-2</v>
      </c>
      <c r="H22" s="173">
        <v>3.1821308422035732E-2</v>
      </c>
      <c r="I22" s="173">
        <v>3.0952111222895165E-2</v>
      </c>
      <c r="J22" s="173">
        <v>3.0814569049362986E-2</v>
      </c>
      <c r="K22" s="173">
        <v>3.2344169169580293E-2</v>
      </c>
      <c r="L22" s="173">
        <v>3.1751949842039225E-2</v>
      </c>
      <c r="M22" s="173">
        <v>3.2993134269839852E-2</v>
      </c>
      <c r="N22" s="173">
        <v>3.5413401157590604E-2</v>
      </c>
      <c r="O22" s="173">
        <v>3.7725538494176314E-2</v>
      </c>
      <c r="P22" s="173">
        <v>3.9298387619306062E-2</v>
      </c>
      <c r="Q22" s="173">
        <v>4.1335148296403397E-2</v>
      </c>
      <c r="R22" s="173">
        <v>4.2119526549518664E-2</v>
      </c>
      <c r="S22" s="173">
        <v>4.28544974839851E-2</v>
      </c>
      <c r="T22" s="173">
        <v>4.4007490889967395E-2</v>
      </c>
      <c r="U22" s="173">
        <v>4.4719007373332779E-2</v>
      </c>
      <c r="V22" s="173">
        <v>4.5349871862347346E-2</v>
      </c>
      <c r="W22" s="173">
        <v>4.7010730861001222E-2</v>
      </c>
      <c r="X22" s="173">
        <v>5.4347881020169256E-2</v>
      </c>
      <c r="Y22" s="173">
        <v>6.3781614659868716E-2</v>
      </c>
      <c r="Z22" s="173">
        <v>6.3462163873497457E-2</v>
      </c>
      <c r="AA22" s="173">
        <v>5.6077668039999952E-2</v>
      </c>
      <c r="AB22" s="524">
        <v>4.5576206560075889E-2</v>
      </c>
      <c r="AC22" s="56"/>
      <c r="AD22" s="980"/>
      <c r="AE22" s="979" t="s">
        <v>415</v>
      </c>
      <c r="AF22" s="979"/>
      <c r="AG22" s="36"/>
      <c r="AH22" s="36"/>
      <c r="AI22" s="36"/>
      <c r="AJ22" s="36"/>
      <c r="AK22" s="36"/>
    </row>
    <row r="23" spans="1:37" x14ac:dyDescent="0.35">
      <c r="A23" s="36"/>
      <c r="B23" s="1086"/>
      <c r="C23" s="1084"/>
      <c r="D23" s="534" t="s">
        <v>339</v>
      </c>
      <c r="E23" s="523">
        <v>2.2597572133457904E-2</v>
      </c>
      <c r="F23" s="173">
        <v>2.1969017909205892E-2</v>
      </c>
      <c r="G23" s="173">
        <v>2.1432566632621101E-2</v>
      </c>
      <c r="H23" s="173">
        <v>2.0993602122168074E-2</v>
      </c>
      <c r="I23" s="173">
        <v>2.1471177826151495E-2</v>
      </c>
      <c r="J23" s="173">
        <v>2.3244707952208583E-2</v>
      </c>
      <c r="K23" s="173">
        <v>2.648886844899144E-2</v>
      </c>
      <c r="L23" s="173">
        <v>3.489622849276109E-2</v>
      </c>
      <c r="M23" s="173">
        <v>4.4257471293036248E-2</v>
      </c>
      <c r="N23" s="173">
        <v>5.3109071236717452E-2</v>
      </c>
      <c r="O23" s="173">
        <v>5.8034834505172425E-2</v>
      </c>
      <c r="P23" s="173">
        <v>5.8877412861929303E-2</v>
      </c>
      <c r="Q23" s="173">
        <v>6.0660089083693407E-2</v>
      </c>
      <c r="R23" s="173">
        <v>5.7125025285305296E-2</v>
      </c>
      <c r="S23" s="173">
        <v>5.4493906910887721E-2</v>
      </c>
      <c r="T23" s="173">
        <v>5.5000444200548088E-2</v>
      </c>
      <c r="U23" s="173">
        <v>5.7726052721194847E-2</v>
      </c>
      <c r="V23" s="173">
        <v>5.7284054672494471E-2</v>
      </c>
      <c r="W23" s="173">
        <v>5.7252450377912927E-2</v>
      </c>
      <c r="X23" s="173">
        <v>5.5891417010817443E-2</v>
      </c>
      <c r="Y23" s="173">
        <v>4.5875336645718703E-2</v>
      </c>
      <c r="Z23" s="173">
        <v>3.6200221504100537E-2</v>
      </c>
      <c r="AA23" s="173">
        <v>2.9725943989934705E-2</v>
      </c>
      <c r="AB23" s="524">
        <v>2.5392526182970911E-2</v>
      </c>
      <c r="AC23" s="56"/>
      <c r="AD23" s="979"/>
      <c r="AE23" s="979"/>
      <c r="AF23" s="979"/>
      <c r="AG23" s="36"/>
      <c r="AH23" s="36"/>
      <c r="AI23" s="36"/>
      <c r="AJ23" s="36"/>
      <c r="AK23" s="36"/>
    </row>
    <row r="24" spans="1:37" x14ac:dyDescent="0.35">
      <c r="A24" s="36"/>
      <c r="B24" s="1086"/>
      <c r="C24" s="1084"/>
      <c r="D24" s="534" t="s">
        <v>341</v>
      </c>
      <c r="E24" s="523">
        <v>2.5334192800351062E-2</v>
      </c>
      <c r="F24" s="173">
        <v>2.3598458446559865E-2</v>
      </c>
      <c r="G24" s="173">
        <v>2.2047237729115484E-2</v>
      </c>
      <c r="H24" s="173">
        <v>2.0794351445636849E-2</v>
      </c>
      <c r="I24" s="173">
        <v>1.9603196310492947E-2</v>
      </c>
      <c r="J24" s="173">
        <v>2.0153939797363359E-2</v>
      </c>
      <c r="K24" s="173">
        <v>2.5952394617032592E-2</v>
      </c>
      <c r="L24" s="173">
        <v>3.353750029274729E-2</v>
      </c>
      <c r="M24" s="173">
        <v>5.0525791560413348E-2</v>
      </c>
      <c r="N24" s="173">
        <v>5.8390344567247447E-2</v>
      </c>
      <c r="O24" s="173">
        <v>6.2361677639211251E-2</v>
      </c>
      <c r="P24" s="173">
        <v>6.0949887016867127E-2</v>
      </c>
      <c r="Q24" s="173">
        <v>5.9062559357324879E-2</v>
      </c>
      <c r="R24" s="173">
        <v>5.4146671603165088E-2</v>
      </c>
      <c r="S24" s="173">
        <v>5.2846517464492843E-2</v>
      </c>
      <c r="T24" s="173">
        <v>5.5190749318862545E-2</v>
      </c>
      <c r="U24" s="173">
        <v>6.1319864672898426E-2</v>
      </c>
      <c r="V24" s="173">
        <v>5.7454515402859736E-2</v>
      </c>
      <c r="W24" s="173">
        <v>5.1234933006143485E-2</v>
      </c>
      <c r="X24" s="173">
        <v>5.0120481800944479E-2</v>
      </c>
      <c r="Y24" s="173">
        <v>4.2403958455329599E-2</v>
      </c>
      <c r="Z24" s="173">
        <v>3.5706663446676876E-2</v>
      </c>
      <c r="AA24" s="173">
        <v>3.0106994611363066E-2</v>
      </c>
      <c r="AB24" s="524">
        <v>2.7157118636900408E-2</v>
      </c>
      <c r="AC24" s="56"/>
      <c r="AD24" s="979"/>
      <c r="AE24" s="979"/>
      <c r="AF24" s="979"/>
      <c r="AG24" s="36"/>
      <c r="AH24" s="36"/>
      <c r="AI24" s="36"/>
      <c r="AJ24" s="36"/>
      <c r="AK24" s="36"/>
    </row>
    <row r="25" spans="1:37" ht="18.75" thickBot="1" x14ac:dyDescent="0.4">
      <c r="A25" s="36"/>
      <c r="B25" s="1087"/>
      <c r="C25" s="553" t="s">
        <v>179</v>
      </c>
      <c r="D25" s="555" t="s">
        <v>342</v>
      </c>
      <c r="E25" s="525">
        <v>3.1497931556888834E-2</v>
      </c>
      <c r="F25" s="526">
        <v>3.0705077994387136E-2</v>
      </c>
      <c r="G25" s="526">
        <v>3.0071734680600117E-2</v>
      </c>
      <c r="H25" s="526">
        <v>2.9978029707055969E-2</v>
      </c>
      <c r="I25" s="526">
        <v>3.0386691695383449E-2</v>
      </c>
      <c r="J25" s="526">
        <v>3.0590408260458831E-2</v>
      </c>
      <c r="K25" s="526">
        <v>3.2974692974915856E-2</v>
      </c>
      <c r="L25" s="526">
        <v>3.9472073077023058E-2</v>
      </c>
      <c r="M25" s="526">
        <v>4.6523450753183287E-2</v>
      </c>
      <c r="N25" s="526">
        <v>5.1322034042888029E-2</v>
      </c>
      <c r="O25" s="526">
        <v>5.4234640211806386E-2</v>
      </c>
      <c r="P25" s="526">
        <v>5.6404767531054278E-2</v>
      </c>
      <c r="Q25" s="526">
        <v>5.655259991383798E-2</v>
      </c>
      <c r="R25" s="526">
        <v>5.4157860165608446E-2</v>
      </c>
      <c r="S25" s="526">
        <v>5.2579000696108998E-2</v>
      </c>
      <c r="T25" s="526">
        <v>5.2257165752848604E-2</v>
      </c>
      <c r="U25" s="526">
        <v>5.1400070752117687E-2</v>
      </c>
      <c r="V25" s="526">
        <v>4.6234325248600328E-2</v>
      </c>
      <c r="W25" s="526">
        <v>4.1663052701845033E-2</v>
      </c>
      <c r="X25" s="526">
        <v>4.086635566608058E-2</v>
      </c>
      <c r="Y25" s="526">
        <v>3.9475566839944909E-2</v>
      </c>
      <c r="Z25" s="526">
        <v>3.6436448036070886E-2</v>
      </c>
      <c r="AA25" s="526">
        <v>3.4396222008816445E-2</v>
      </c>
      <c r="AB25" s="527">
        <v>2.9819799732474932E-2</v>
      </c>
      <c r="AC25" s="56"/>
      <c r="AD25" s="979"/>
      <c r="AE25" s="979"/>
      <c r="AF25" s="979"/>
      <c r="AG25" s="36"/>
      <c r="AH25" s="36"/>
      <c r="AI25" s="36"/>
      <c r="AJ25" s="36"/>
      <c r="AK25" s="36"/>
    </row>
    <row r="26" spans="1:37" s="56" customFormat="1" x14ac:dyDescent="0.35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979"/>
      <c r="AE26" s="979"/>
      <c r="AF26" s="979"/>
      <c r="AG26" s="36"/>
      <c r="AH26" s="36"/>
      <c r="AI26" s="36"/>
      <c r="AJ26" s="36"/>
      <c r="AK26" s="36"/>
    </row>
    <row r="27" spans="1:37" s="56" customFormat="1" ht="18.75" thickBot="1" x14ac:dyDescent="0.4">
      <c r="A27" s="36"/>
      <c r="B27" s="162"/>
      <c r="C27" s="162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979"/>
      <c r="AE27" s="979"/>
      <c r="AF27" s="979"/>
      <c r="AG27" s="36"/>
      <c r="AH27" s="36"/>
      <c r="AI27" s="36"/>
      <c r="AJ27" s="36"/>
      <c r="AK27" s="36"/>
    </row>
    <row r="28" spans="1:37" s="83" customFormat="1" ht="18.75" thickBot="1" x14ac:dyDescent="0.4">
      <c r="A28" s="160" t="s">
        <v>424</v>
      </c>
      <c r="B28" s="709"/>
      <c r="C28" s="709"/>
      <c r="D28" s="160"/>
      <c r="E28" s="727">
        <v>0</v>
      </c>
      <c r="F28" s="721">
        <v>1</v>
      </c>
      <c r="G28" s="721">
        <v>2</v>
      </c>
      <c r="H28" s="721">
        <v>3</v>
      </c>
      <c r="I28" s="721">
        <v>4</v>
      </c>
      <c r="J28" s="721">
        <v>5</v>
      </c>
      <c r="K28" s="721">
        <v>6</v>
      </c>
      <c r="L28" s="721">
        <v>7</v>
      </c>
      <c r="M28" s="721">
        <v>8</v>
      </c>
      <c r="N28" s="721">
        <v>9</v>
      </c>
      <c r="O28" s="721">
        <v>10</v>
      </c>
      <c r="P28" s="721">
        <v>11</v>
      </c>
      <c r="Q28" s="721">
        <v>12</v>
      </c>
      <c r="R28" s="721">
        <v>13</v>
      </c>
      <c r="S28" s="721">
        <v>14</v>
      </c>
      <c r="T28" s="721">
        <v>15</v>
      </c>
      <c r="U28" s="721">
        <v>16</v>
      </c>
      <c r="V28" s="721">
        <v>17</v>
      </c>
      <c r="W28" s="721">
        <v>18</v>
      </c>
      <c r="X28" s="721">
        <v>19</v>
      </c>
      <c r="Y28" s="721">
        <v>20</v>
      </c>
      <c r="Z28" s="721">
        <v>21</v>
      </c>
      <c r="AA28" s="721">
        <v>22</v>
      </c>
      <c r="AB28" s="721">
        <v>23</v>
      </c>
      <c r="AC28" s="722" t="s">
        <v>410</v>
      </c>
      <c r="AD28" s="160"/>
      <c r="AE28" s="160"/>
      <c r="AF28" s="160"/>
      <c r="AG28" s="160"/>
      <c r="AH28" s="160"/>
      <c r="AI28" s="160"/>
      <c r="AJ28" s="160"/>
      <c r="AK28" s="160"/>
    </row>
    <row r="29" spans="1:37" s="56" customFormat="1" x14ac:dyDescent="0.35">
      <c r="B29" s="1085" t="str">
        <f>B21</f>
        <v>Valle de México Centro</v>
      </c>
      <c r="C29" s="1083" t="s">
        <v>180</v>
      </c>
      <c r="D29" s="554" t="s">
        <v>334</v>
      </c>
      <c r="E29" s="251">
        <f t="shared" ref="E29" si="5">E21*IF($AD$21="kW/cliente",$Q$13,$Q$37/365)</f>
        <v>105372.27733828762</v>
      </c>
      <c r="F29" s="563">
        <f t="shared" ref="F29:AB29" si="6">F21*IF($AD$21="kW/cliente",$Q$13,$Q$37/365)</f>
        <v>98085.431604577025</v>
      </c>
      <c r="G29" s="563">
        <f t="shared" si="6"/>
        <v>96566.221983277894</v>
      </c>
      <c r="H29" s="563">
        <f t="shared" si="6"/>
        <v>95040.658538892749</v>
      </c>
      <c r="I29" s="563">
        <f t="shared" si="6"/>
        <v>96808.191904885069</v>
      </c>
      <c r="J29" s="563">
        <f t="shared" si="6"/>
        <v>107911.39851550599</v>
      </c>
      <c r="K29" s="563">
        <f t="shared" si="6"/>
        <v>122938.33485741653</v>
      </c>
      <c r="L29" s="563">
        <f t="shared" si="6"/>
        <v>125431.62270402763</v>
      </c>
      <c r="M29" s="563">
        <f t="shared" si="6"/>
        <v>124551.86224031406</v>
      </c>
      <c r="N29" s="563">
        <f t="shared" si="6"/>
        <v>124352.84503689704</v>
      </c>
      <c r="O29" s="563">
        <f t="shared" si="6"/>
        <v>125558.43396211129</v>
      </c>
      <c r="P29" s="563">
        <f t="shared" si="6"/>
        <v>128288.58047384812</v>
      </c>
      <c r="Q29" s="563">
        <f t="shared" si="6"/>
        <v>136192.80717505017</v>
      </c>
      <c r="R29" s="563">
        <f t="shared" si="6"/>
        <v>138161.62097413043</v>
      </c>
      <c r="S29" s="563">
        <f t="shared" si="6"/>
        <v>134583.51272026298</v>
      </c>
      <c r="T29" s="563">
        <f t="shared" si="6"/>
        <v>134032.18087326275</v>
      </c>
      <c r="U29" s="563">
        <f t="shared" si="6"/>
        <v>143718.62773107967</v>
      </c>
      <c r="V29" s="563">
        <f t="shared" si="6"/>
        <v>156521.86009819488</v>
      </c>
      <c r="W29" s="563">
        <f t="shared" si="6"/>
        <v>177588.83901094028</v>
      </c>
      <c r="X29" s="563">
        <f t="shared" si="6"/>
        <v>232699.42852806332</v>
      </c>
      <c r="Y29" s="563">
        <f t="shared" si="6"/>
        <v>251403.46348328853</v>
      </c>
      <c r="Z29" s="563">
        <f t="shared" si="6"/>
        <v>220653.62856551437</v>
      </c>
      <c r="AA29" s="563">
        <f t="shared" si="6"/>
        <v>170950.75600640613</v>
      </c>
      <c r="AB29" s="563">
        <f t="shared" si="6"/>
        <v>130433.62418714406</v>
      </c>
      <c r="AC29" s="610">
        <f>MAX(E29:AB29)</f>
        <v>251403.46348328853</v>
      </c>
      <c r="AD29" s="194"/>
    </row>
    <row r="30" spans="1:37" s="56" customFormat="1" x14ac:dyDescent="0.35">
      <c r="B30" s="1086"/>
      <c r="C30" s="1084"/>
      <c r="D30" s="534" t="s">
        <v>336</v>
      </c>
      <c r="E30" s="253">
        <f>E22*IF($AD$21="kW/cliente",$Q$14,$Q$38/365)</f>
        <v>107240.39257875561</v>
      </c>
      <c r="F30" s="193">
        <f t="shared" ref="F30:AB30" si="7">F22*IF($AD$21="kW/cliente",$Q$14,$Q$38/365)</f>
        <v>99735.988391001272</v>
      </c>
      <c r="G30" s="193">
        <f t="shared" si="7"/>
        <v>93082.234209997448</v>
      </c>
      <c r="H30" s="193">
        <f t="shared" si="7"/>
        <v>89871.348917475218</v>
      </c>
      <c r="I30" s="193">
        <f t="shared" si="7"/>
        <v>87416.518219565885</v>
      </c>
      <c r="J30" s="193">
        <f t="shared" si="7"/>
        <v>87028.064655544033</v>
      </c>
      <c r="K30" s="193">
        <f t="shared" si="7"/>
        <v>91348.038689454828</v>
      </c>
      <c r="L30" s="193">
        <f t="shared" si="7"/>
        <v>89675.462907364752</v>
      </c>
      <c r="M30" s="193">
        <f t="shared" si="7"/>
        <v>93180.878753325465</v>
      </c>
      <c r="N30" s="193">
        <f t="shared" si="7"/>
        <v>100016.31892623287</v>
      </c>
      <c r="O30" s="193">
        <f t="shared" si="7"/>
        <v>106546.37415103694</v>
      </c>
      <c r="P30" s="193">
        <f t="shared" si="7"/>
        <v>110988.49421236024</v>
      </c>
      <c r="Q30" s="193">
        <f t="shared" si="7"/>
        <v>116740.81674558615</v>
      </c>
      <c r="R30" s="193">
        <f t="shared" si="7"/>
        <v>118956.09748558824</v>
      </c>
      <c r="S30" s="193">
        <f t="shared" si="7"/>
        <v>121031.83957700693</v>
      </c>
      <c r="T30" s="193">
        <f t="shared" si="7"/>
        <v>124288.18187803021</v>
      </c>
      <c r="U30" s="193">
        <f t="shared" si="7"/>
        <v>126297.68272221248</v>
      </c>
      <c r="V30" s="193">
        <f t="shared" si="7"/>
        <v>128079.40212419067</v>
      </c>
      <c r="W30" s="193">
        <f t="shared" si="7"/>
        <v>132770.08412227558</v>
      </c>
      <c r="X30" s="193">
        <f t="shared" si="7"/>
        <v>153492.03474948095</v>
      </c>
      <c r="Y30" s="193">
        <f t="shared" si="7"/>
        <v>180135.26249749056</v>
      </c>
      <c r="Z30" s="193">
        <f t="shared" si="7"/>
        <v>179233.05342729241</v>
      </c>
      <c r="AA30" s="193">
        <f t="shared" si="7"/>
        <v>158377.38675167807</v>
      </c>
      <c r="AB30" s="193">
        <f t="shared" si="7"/>
        <v>128718.62802659282</v>
      </c>
      <c r="AC30" s="516">
        <f>MAX(E30:AB30)</f>
        <v>180135.26249749056</v>
      </c>
    </row>
    <row r="31" spans="1:37" s="56" customFormat="1" x14ac:dyDescent="0.35">
      <c r="A31" s="36"/>
      <c r="B31" s="1086"/>
      <c r="C31" s="1084"/>
      <c r="D31" s="534" t="s">
        <v>339</v>
      </c>
      <c r="E31" s="253">
        <f>E23*IF($AD$21="kW/cliente",$Q$15,$Q$39/365)</f>
        <v>91514.698827534026</v>
      </c>
      <c r="F31" s="193">
        <f t="shared" ref="F31:AB31" si="8">F23*IF($AD$21="kW/cliente",$Q$15,$Q$39/365)</f>
        <v>88969.206321105405</v>
      </c>
      <c r="G31" s="193">
        <f t="shared" si="8"/>
        <v>86796.708465036339</v>
      </c>
      <c r="H31" s="193">
        <f t="shared" si="8"/>
        <v>85019.008421295512</v>
      </c>
      <c r="I31" s="193">
        <f t="shared" si="8"/>
        <v>86953.074455437323</v>
      </c>
      <c r="J31" s="193">
        <f t="shared" si="8"/>
        <v>94135.442295182627</v>
      </c>
      <c r="K31" s="193">
        <f t="shared" si="8"/>
        <v>107273.50726330787</v>
      </c>
      <c r="L31" s="193">
        <f t="shared" si="8"/>
        <v>141321.28097086717</v>
      </c>
      <c r="M31" s="193">
        <f t="shared" si="8"/>
        <v>179232.0490152885</v>
      </c>
      <c r="N31" s="193">
        <f t="shared" si="8"/>
        <v>215078.88681732136</v>
      </c>
      <c r="O31" s="193">
        <f t="shared" si="8"/>
        <v>235027.0360851342</v>
      </c>
      <c r="P31" s="193">
        <f t="shared" si="8"/>
        <v>238439.27453720392</v>
      </c>
      <c r="Q31" s="193">
        <f t="shared" si="8"/>
        <v>245658.6818513287</v>
      </c>
      <c r="R31" s="193">
        <f t="shared" si="8"/>
        <v>231342.52890644583</v>
      </c>
      <c r="S31" s="193">
        <f t="shared" si="8"/>
        <v>220687.13618583101</v>
      </c>
      <c r="T31" s="193">
        <f t="shared" si="8"/>
        <v>222738.48963364455</v>
      </c>
      <c r="U31" s="193">
        <f t="shared" si="8"/>
        <v>233776.54458112444</v>
      </c>
      <c r="V31" s="193">
        <f t="shared" si="8"/>
        <v>231986.55944155791</v>
      </c>
      <c r="W31" s="193">
        <f t="shared" si="8"/>
        <v>231858.56969632307</v>
      </c>
      <c r="X31" s="193">
        <f t="shared" si="8"/>
        <v>226346.71391162343</v>
      </c>
      <c r="Y31" s="193">
        <f t="shared" si="8"/>
        <v>185784.01219167869</v>
      </c>
      <c r="Z31" s="193">
        <f t="shared" si="8"/>
        <v>146602.137117765</v>
      </c>
      <c r="AA31" s="193">
        <f t="shared" si="8"/>
        <v>120382.87987474816</v>
      </c>
      <c r="AB31" s="193">
        <f t="shared" si="8"/>
        <v>102833.58638622327</v>
      </c>
      <c r="AC31" s="516">
        <f>MAX(E31:AB31)</f>
        <v>245658.6818513287</v>
      </c>
      <c r="AD31" s="36"/>
      <c r="AE31" s="36"/>
      <c r="AF31" s="36"/>
      <c r="AG31" s="36"/>
      <c r="AH31" s="36"/>
      <c r="AI31" s="36"/>
      <c r="AJ31" s="36"/>
      <c r="AK31" s="36"/>
    </row>
    <row r="32" spans="1:37" s="56" customFormat="1" x14ac:dyDescent="0.35">
      <c r="A32" s="36"/>
      <c r="B32" s="1086"/>
      <c r="C32" s="1084"/>
      <c r="D32" s="534" t="s">
        <v>341</v>
      </c>
      <c r="E32" s="253">
        <f>E24*IF($AD$21="kW/cliente",$Q$16,$Q$40/365)</f>
        <v>70310.421149719579</v>
      </c>
      <c r="F32" s="193">
        <f t="shared" ref="F32:AB32" si="9">F24*IF($AD$21="kW/cliente",$Q$16,$Q$40/365)</f>
        <v>65493.207734599273</v>
      </c>
      <c r="G32" s="193">
        <f t="shared" si="9"/>
        <v>61188.078188961124</v>
      </c>
      <c r="H32" s="193">
        <f t="shared" si="9"/>
        <v>57710.92133070634</v>
      </c>
      <c r="I32" s="193">
        <f t="shared" si="9"/>
        <v>54405.08799049988</v>
      </c>
      <c r="J32" s="193">
        <f t="shared" si="9"/>
        <v>55933.57586506864</v>
      </c>
      <c r="K32" s="193">
        <f t="shared" si="9"/>
        <v>72026.127287623356</v>
      </c>
      <c r="L32" s="193">
        <f t="shared" si="9"/>
        <v>93077.201570015284</v>
      </c>
      <c r="M32" s="193">
        <f t="shared" si="9"/>
        <v>140225.0986061171</v>
      </c>
      <c r="N32" s="193">
        <f t="shared" si="9"/>
        <v>162051.72787441322</v>
      </c>
      <c r="O32" s="193">
        <f t="shared" si="9"/>
        <v>173073.43687521134</v>
      </c>
      <c r="P32" s="193">
        <f t="shared" si="9"/>
        <v>169155.27007137836</v>
      </c>
      <c r="Q32" s="193">
        <f t="shared" si="9"/>
        <v>163917.33714666756</v>
      </c>
      <c r="R32" s="193">
        <f t="shared" si="9"/>
        <v>150274.18928545233</v>
      </c>
      <c r="S32" s="193">
        <f t="shared" si="9"/>
        <v>146665.84913544252</v>
      </c>
      <c r="T32" s="193">
        <f t="shared" si="9"/>
        <v>153171.8361330246</v>
      </c>
      <c r="U32" s="193">
        <f t="shared" si="9"/>
        <v>170182.07542557092</v>
      </c>
      <c r="V32" s="193">
        <f t="shared" si="9"/>
        <v>159454.50509369062</v>
      </c>
      <c r="W32" s="193">
        <f t="shared" si="9"/>
        <v>142193.19106112188</v>
      </c>
      <c r="X32" s="193">
        <f t="shared" si="9"/>
        <v>139100.23545737084</v>
      </c>
      <c r="Y32" s="193">
        <f t="shared" si="9"/>
        <v>117684.43545468408</v>
      </c>
      <c r="Z32" s="193">
        <f t="shared" si="9"/>
        <v>99097.317391235745</v>
      </c>
      <c r="AA32" s="193">
        <f t="shared" si="9"/>
        <v>83556.460131145039</v>
      </c>
      <c r="AB32" s="193">
        <f t="shared" si="9"/>
        <v>75369.618587054676</v>
      </c>
      <c r="AC32" s="516">
        <f>MAX(E32:AB32)</f>
        <v>173073.43687521134</v>
      </c>
      <c r="AD32" s="36"/>
      <c r="AE32" s="36"/>
      <c r="AF32" s="36"/>
      <c r="AG32" s="36"/>
      <c r="AH32" s="36"/>
      <c r="AI32" s="36"/>
      <c r="AJ32" s="36"/>
      <c r="AK32" s="36"/>
    </row>
    <row r="33" spans="1:37" s="56" customFormat="1" ht="18.75" thickBot="1" x14ac:dyDescent="0.4">
      <c r="A33" s="36"/>
      <c r="B33" s="1087"/>
      <c r="C33" s="553" t="s">
        <v>179</v>
      </c>
      <c r="D33" s="555" t="s">
        <v>342</v>
      </c>
      <c r="E33" s="517">
        <f>E25*IF($AD$21="kW/cliente",$Q$17,$Q$41/365)</f>
        <v>375387.08800219552</v>
      </c>
      <c r="F33" s="560">
        <f t="shared" ref="F33:AB33" si="10">F25*IF($AD$21="kW/cliente",$Q$17,$Q$41/365)</f>
        <v>365937.99165432481</v>
      </c>
      <c r="G33" s="560">
        <f t="shared" si="10"/>
        <v>358389.91181172413</v>
      </c>
      <c r="H33" s="560">
        <f t="shared" si="10"/>
        <v>357273.15158616682</v>
      </c>
      <c r="I33" s="560">
        <f t="shared" si="10"/>
        <v>362143.51691470813</v>
      </c>
      <c r="J33" s="560">
        <f t="shared" si="10"/>
        <v>364571.3769157161</v>
      </c>
      <c r="K33" s="560">
        <f t="shared" si="10"/>
        <v>392986.88395660365</v>
      </c>
      <c r="L33" s="560">
        <f t="shared" si="10"/>
        <v>470421.57492252509</v>
      </c>
      <c r="M33" s="560">
        <f t="shared" si="10"/>
        <v>554458.71645598428</v>
      </c>
      <c r="N33" s="560">
        <f t="shared" si="10"/>
        <v>611647.43071821635</v>
      </c>
      <c r="O33" s="560">
        <f t="shared" si="10"/>
        <v>646359.38462137245</v>
      </c>
      <c r="P33" s="560">
        <f t="shared" si="10"/>
        <v>672222.59959138243</v>
      </c>
      <c r="Q33" s="560">
        <f t="shared" si="10"/>
        <v>673984.44124074187</v>
      </c>
      <c r="R33" s="560">
        <f t="shared" si="10"/>
        <v>645444.33285339014</v>
      </c>
      <c r="S33" s="560">
        <f t="shared" si="10"/>
        <v>626627.74937235634</v>
      </c>
      <c r="T33" s="560">
        <f t="shared" si="10"/>
        <v>622792.17426642682</v>
      </c>
      <c r="U33" s="560">
        <f t="shared" si="10"/>
        <v>612577.45918634243</v>
      </c>
      <c r="V33" s="560">
        <f t="shared" si="10"/>
        <v>551012.96697759267</v>
      </c>
      <c r="W33" s="560">
        <f t="shared" si="10"/>
        <v>496533.30418794043</v>
      </c>
      <c r="X33" s="560">
        <f t="shared" si="10"/>
        <v>487038.40196760115</v>
      </c>
      <c r="Y33" s="560">
        <f t="shared" si="10"/>
        <v>470463.21300555393</v>
      </c>
      <c r="Z33" s="560">
        <f t="shared" si="10"/>
        <v>434243.50264716143</v>
      </c>
      <c r="AA33" s="560">
        <f t="shared" si="10"/>
        <v>409928.42958104354</v>
      </c>
      <c r="AB33" s="560">
        <f t="shared" si="10"/>
        <v>355387.39317421016</v>
      </c>
      <c r="AC33" s="599">
        <f>MAX(E33:AB33)</f>
        <v>673984.44124074187</v>
      </c>
      <c r="AD33" s="36"/>
      <c r="AE33" s="36"/>
      <c r="AF33" s="36"/>
      <c r="AG33" s="36"/>
      <c r="AH33" s="36"/>
      <c r="AI33" s="36"/>
      <c r="AJ33" s="36"/>
      <c r="AK33" s="36"/>
    </row>
    <row r="34" spans="1:37" s="56" customFormat="1" x14ac:dyDescent="0.35">
      <c r="A34" s="36"/>
      <c r="B34" s="36"/>
      <c r="C34" s="115"/>
      <c r="D34" s="115"/>
      <c r="E34" s="115"/>
      <c r="F34" s="115"/>
      <c r="G34" s="115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s="56" customFormat="1" ht="18.75" thickBot="1" x14ac:dyDescent="0.4">
      <c r="A35" s="36"/>
      <c r="B35" s="36"/>
      <c r="C35" s="115"/>
      <c r="D35" s="115"/>
      <c r="E35" s="115"/>
      <c r="F35" s="115"/>
      <c r="G35" s="115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s="83" customFormat="1" ht="18.75" thickBot="1" x14ac:dyDescent="0.4">
      <c r="A36" s="160" t="s">
        <v>425</v>
      </c>
      <c r="B36" s="160"/>
      <c r="C36" s="711"/>
      <c r="D36" s="711"/>
      <c r="E36" s="720" t="s">
        <v>398</v>
      </c>
      <c r="F36" s="721" t="s">
        <v>399</v>
      </c>
      <c r="G36" s="721" t="s">
        <v>400</v>
      </c>
      <c r="H36" s="721" t="s">
        <v>401</v>
      </c>
      <c r="I36" s="721" t="s">
        <v>402</v>
      </c>
      <c r="J36" s="721" t="s">
        <v>403</v>
      </c>
      <c r="K36" s="721" t="s">
        <v>404</v>
      </c>
      <c r="L36" s="721" t="s">
        <v>405</v>
      </c>
      <c r="M36" s="721" t="s">
        <v>406</v>
      </c>
      <c r="N36" s="721" t="s">
        <v>407</v>
      </c>
      <c r="O36" s="721" t="s">
        <v>408</v>
      </c>
      <c r="P36" s="721" t="s">
        <v>409</v>
      </c>
      <c r="Q36" s="722" t="s">
        <v>170</v>
      </c>
      <c r="R36" s="716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</row>
    <row r="37" spans="1:37" s="56" customFormat="1" x14ac:dyDescent="0.35">
      <c r="A37" s="36"/>
      <c r="B37" s="1085" t="str">
        <f>B29</f>
        <v>Valle de México Centro</v>
      </c>
      <c r="C37" s="1083" t="s">
        <v>180</v>
      </c>
      <c r="D37" s="554" t="s">
        <v>334</v>
      </c>
      <c r="E37" s="611">
        <f t="shared" ref="E37:P37" si="11">$Q$37/12</f>
        <v>102742822.17561527</v>
      </c>
      <c r="F37" s="567">
        <f t="shared" si="11"/>
        <v>102742822.17561527</v>
      </c>
      <c r="G37" s="567">
        <f t="shared" si="11"/>
        <v>102742822.17561527</v>
      </c>
      <c r="H37" s="567">
        <f t="shared" si="11"/>
        <v>102742822.17561527</v>
      </c>
      <c r="I37" s="567">
        <f t="shared" si="11"/>
        <v>102742822.17561527</v>
      </c>
      <c r="J37" s="567">
        <f t="shared" si="11"/>
        <v>102742822.17561527</v>
      </c>
      <c r="K37" s="567">
        <f t="shared" si="11"/>
        <v>102742822.17561527</v>
      </c>
      <c r="L37" s="567">
        <f t="shared" si="11"/>
        <v>102742822.17561527</v>
      </c>
      <c r="M37" s="567">
        <f t="shared" si="11"/>
        <v>102742822.17561527</v>
      </c>
      <c r="N37" s="567">
        <f t="shared" si="11"/>
        <v>102742822.17561527</v>
      </c>
      <c r="O37" s="567">
        <f t="shared" si="11"/>
        <v>102742822.17561527</v>
      </c>
      <c r="P37" s="567">
        <f t="shared" si="11"/>
        <v>102742822.17561527</v>
      </c>
      <c r="Q37" s="621">
        <v>1232913866.1073833</v>
      </c>
      <c r="R37" s="187"/>
      <c r="S37" s="187"/>
      <c r="T37" s="187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</row>
    <row r="38" spans="1:37" s="56" customFormat="1" x14ac:dyDescent="0.35">
      <c r="A38" s="36"/>
      <c r="B38" s="1086"/>
      <c r="C38" s="1084"/>
      <c r="D38" s="534" t="s">
        <v>336</v>
      </c>
      <c r="E38" s="612">
        <f t="shared" ref="E38:P38" si="12">$Q$38/12</f>
        <v>85904288.61855264</v>
      </c>
      <c r="F38" s="188">
        <f t="shared" si="12"/>
        <v>85904288.61855264</v>
      </c>
      <c r="G38" s="188">
        <f t="shared" si="12"/>
        <v>85904288.61855264</v>
      </c>
      <c r="H38" s="188">
        <f t="shared" si="12"/>
        <v>85904288.61855264</v>
      </c>
      <c r="I38" s="188">
        <f t="shared" si="12"/>
        <v>85904288.61855264</v>
      </c>
      <c r="J38" s="188">
        <f t="shared" si="12"/>
        <v>85904288.61855264</v>
      </c>
      <c r="K38" s="188">
        <f t="shared" si="12"/>
        <v>85904288.61855264</v>
      </c>
      <c r="L38" s="188">
        <f t="shared" si="12"/>
        <v>85904288.61855264</v>
      </c>
      <c r="M38" s="188">
        <f t="shared" si="12"/>
        <v>85904288.61855264</v>
      </c>
      <c r="N38" s="188">
        <f t="shared" si="12"/>
        <v>85904288.61855264</v>
      </c>
      <c r="O38" s="188">
        <f t="shared" si="12"/>
        <v>85904288.61855264</v>
      </c>
      <c r="P38" s="188">
        <f t="shared" si="12"/>
        <v>85904288.61855264</v>
      </c>
      <c r="Q38" s="604">
        <v>1030851463.4226317</v>
      </c>
      <c r="R38" s="187"/>
      <c r="S38" s="187"/>
      <c r="T38" s="187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s="56" customFormat="1" x14ac:dyDescent="0.35">
      <c r="A39" s="36"/>
      <c r="B39" s="1086"/>
      <c r="C39" s="1084"/>
      <c r="D39" s="534" t="s">
        <v>339</v>
      </c>
      <c r="E39" s="612">
        <f t="shared" ref="E39:P39" si="13">$Q$39/12</f>
        <v>123180139.56977899</v>
      </c>
      <c r="F39" s="188">
        <f t="shared" si="13"/>
        <v>123180139.56977899</v>
      </c>
      <c r="G39" s="188">
        <f t="shared" si="13"/>
        <v>123180139.56977899</v>
      </c>
      <c r="H39" s="188">
        <f t="shared" si="13"/>
        <v>123180139.56977899</v>
      </c>
      <c r="I39" s="188">
        <f t="shared" si="13"/>
        <v>123180139.56977899</v>
      </c>
      <c r="J39" s="188">
        <f t="shared" si="13"/>
        <v>123180139.56977899</v>
      </c>
      <c r="K39" s="188">
        <f t="shared" si="13"/>
        <v>123180139.56977899</v>
      </c>
      <c r="L39" s="188">
        <f t="shared" si="13"/>
        <v>123180139.56977899</v>
      </c>
      <c r="M39" s="188">
        <f t="shared" si="13"/>
        <v>123180139.56977899</v>
      </c>
      <c r="N39" s="188">
        <f t="shared" si="13"/>
        <v>123180139.56977899</v>
      </c>
      <c r="O39" s="188">
        <f t="shared" si="13"/>
        <v>123180139.56977899</v>
      </c>
      <c r="P39" s="188">
        <f t="shared" si="13"/>
        <v>123180139.56977899</v>
      </c>
      <c r="Q39" s="604">
        <v>1478161674.837348</v>
      </c>
      <c r="R39" s="187"/>
      <c r="S39" s="187"/>
      <c r="T39" s="187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s="56" customFormat="1" x14ac:dyDescent="0.35">
      <c r="A40" s="36"/>
      <c r="B40" s="1086"/>
      <c r="C40" s="1084"/>
      <c r="D40" s="534" t="s">
        <v>341</v>
      </c>
      <c r="E40" s="612">
        <f t="shared" ref="E40:P40" si="14">$Q$40/12</f>
        <v>84415898.314089373</v>
      </c>
      <c r="F40" s="188">
        <f t="shared" si="14"/>
        <v>84415898.314089373</v>
      </c>
      <c r="G40" s="188">
        <f t="shared" si="14"/>
        <v>84415898.314089373</v>
      </c>
      <c r="H40" s="188">
        <f t="shared" si="14"/>
        <v>84415898.314089373</v>
      </c>
      <c r="I40" s="188">
        <f t="shared" si="14"/>
        <v>84415898.314089373</v>
      </c>
      <c r="J40" s="188">
        <f t="shared" si="14"/>
        <v>84415898.314089373</v>
      </c>
      <c r="K40" s="188">
        <f t="shared" si="14"/>
        <v>84415898.314089373</v>
      </c>
      <c r="L40" s="188">
        <f t="shared" si="14"/>
        <v>84415898.314089373</v>
      </c>
      <c r="M40" s="188">
        <f t="shared" si="14"/>
        <v>84415898.314089373</v>
      </c>
      <c r="N40" s="188">
        <f t="shared" si="14"/>
        <v>84415898.314089373</v>
      </c>
      <c r="O40" s="188">
        <f t="shared" si="14"/>
        <v>84415898.314089373</v>
      </c>
      <c r="P40" s="188">
        <f t="shared" si="14"/>
        <v>84415898.314089373</v>
      </c>
      <c r="Q40" s="604">
        <v>1012990779.7690725</v>
      </c>
      <c r="R40" s="187"/>
      <c r="S40" s="187"/>
      <c r="T40" s="187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s="56" customFormat="1" ht="18.75" thickBot="1" x14ac:dyDescent="0.4">
      <c r="A41" s="36"/>
      <c r="B41" s="1087"/>
      <c r="C41" s="553" t="s">
        <v>179</v>
      </c>
      <c r="D41" s="555" t="s">
        <v>342</v>
      </c>
      <c r="E41" s="613">
        <f t="shared" ref="E41:P41" si="15">$Q$41/12</f>
        <v>362500753.61650974</v>
      </c>
      <c r="F41" s="570">
        <f t="shared" si="15"/>
        <v>362500753.61650974</v>
      </c>
      <c r="G41" s="570">
        <f t="shared" si="15"/>
        <v>362500753.61650974</v>
      </c>
      <c r="H41" s="570">
        <f t="shared" si="15"/>
        <v>362500753.61650974</v>
      </c>
      <c r="I41" s="570">
        <f t="shared" si="15"/>
        <v>362500753.61650974</v>
      </c>
      <c r="J41" s="570">
        <f t="shared" si="15"/>
        <v>362500753.61650974</v>
      </c>
      <c r="K41" s="570">
        <f t="shared" si="15"/>
        <v>362500753.61650974</v>
      </c>
      <c r="L41" s="570">
        <f t="shared" si="15"/>
        <v>362500753.61650974</v>
      </c>
      <c r="M41" s="570">
        <f t="shared" si="15"/>
        <v>362500753.61650974</v>
      </c>
      <c r="N41" s="570">
        <f t="shared" si="15"/>
        <v>362500753.61650974</v>
      </c>
      <c r="O41" s="570">
        <f t="shared" si="15"/>
        <v>362500753.61650974</v>
      </c>
      <c r="P41" s="570">
        <f t="shared" si="15"/>
        <v>362500753.61650974</v>
      </c>
      <c r="Q41" s="605">
        <v>4350009043.3981171</v>
      </c>
      <c r="R41" s="187"/>
      <c r="S41" s="187"/>
      <c r="T41" s="187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s="56" customFormat="1" x14ac:dyDescent="0.35">
      <c r="A42" s="36"/>
      <c r="B42" s="36"/>
      <c r="C42" s="115"/>
      <c r="D42" s="115"/>
      <c r="E42" s="115"/>
      <c r="F42" s="115"/>
      <c r="G42" s="115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56" customFormat="1" ht="18.75" thickBot="1" x14ac:dyDescent="0.4">
      <c r="A43" s="36"/>
      <c r="B43" s="36"/>
      <c r="C43" s="115"/>
      <c r="D43" s="115"/>
      <c r="E43" s="115"/>
      <c r="F43" s="115"/>
      <c r="G43" s="115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s="83" customFormat="1" ht="18.75" thickBot="1" x14ac:dyDescent="0.4">
      <c r="A44" s="160" t="s">
        <v>426</v>
      </c>
      <c r="B44" s="160"/>
      <c r="C44" s="711"/>
      <c r="D44" s="711"/>
      <c r="E44" s="720" t="s">
        <v>398</v>
      </c>
      <c r="F44" s="721" t="s">
        <v>399</v>
      </c>
      <c r="G44" s="721" t="s">
        <v>400</v>
      </c>
      <c r="H44" s="721" t="s">
        <v>401</v>
      </c>
      <c r="I44" s="721" t="s">
        <v>402</v>
      </c>
      <c r="J44" s="721" t="s">
        <v>403</v>
      </c>
      <c r="K44" s="721" t="s">
        <v>404</v>
      </c>
      <c r="L44" s="721" t="s">
        <v>405</v>
      </c>
      <c r="M44" s="721" t="s">
        <v>406</v>
      </c>
      <c r="N44" s="721" t="s">
        <v>407</v>
      </c>
      <c r="O44" s="721" t="s">
        <v>408</v>
      </c>
      <c r="P44" s="721" t="s">
        <v>409</v>
      </c>
      <c r="Q44" s="722" t="s">
        <v>170</v>
      </c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</row>
    <row r="45" spans="1:37" s="56" customFormat="1" x14ac:dyDescent="0.35">
      <c r="A45" s="36"/>
      <c r="B45" s="1085" t="str">
        <f>B37</f>
        <v>Valle de México Centro</v>
      </c>
      <c r="C45" s="1083" t="s">
        <v>180</v>
      </c>
      <c r="D45" s="554" t="s">
        <v>334</v>
      </c>
      <c r="E45" s="614">
        <v>0</v>
      </c>
      <c r="F45" s="574">
        <v>0</v>
      </c>
      <c r="G45" s="574">
        <v>0</v>
      </c>
      <c r="H45" s="574">
        <v>0</v>
      </c>
      <c r="I45" s="574">
        <v>0</v>
      </c>
      <c r="J45" s="574">
        <v>0</v>
      </c>
      <c r="K45" s="574">
        <v>0</v>
      </c>
      <c r="L45" s="574">
        <v>0</v>
      </c>
      <c r="M45" s="574">
        <v>0</v>
      </c>
      <c r="N45" s="574">
        <v>0</v>
      </c>
      <c r="O45" s="574">
        <v>0</v>
      </c>
      <c r="P45" s="574">
        <v>0</v>
      </c>
      <c r="Q45" s="603">
        <v>0</v>
      </c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x14ac:dyDescent="0.35">
      <c r="A46" s="36"/>
      <c r="B46" s="1086"/>
      <c r="C46" s="1084"/>
      <c r="D46" s="534" t="s">
        <v>336</v>
      </c>
      <c r="E46" s="535">
        <v>0</v>
      </c>
      <c r="F46" s="179">
        <v>0</v>
      </c>
      <c r="G46" s="179">
        <v>0</v>
      </c>
      <c r="H46" s="179">
        <v>0</v>
      </c>
      <c r="I46" s="179">
        <v>0</v>
      </c>
      <c r="J46" s="179">
        <v>0</v>
      </c>
      <c r="K46" s="179">
        <v>0</v>
      </c>
      <c r="L46" s="179">
        <v>0</v>
      </c>
      <c r="M46" s="179">
        <v>0</v>
      </c>
      <c r="N46" s="179">
        <v>0</v>
      </c>
      <c r="O46" s="179">
        <v>0</v>
      </c>
      <c r="P46" s="179">
        <v>0</v>
      </c>
      <c r="Q46" s="536">
        <v>0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x14ac:dyDescent="0.35">
      <c r="A47" s="36"/>
      <c r="B47" s="1086"/>
      <c r="C47" s="1084"/>
      <c r="D47" s="534" t="s">
        <v>339</v>
      </c>
      <c r="E47" s="535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536">
        <v>0</v>
      </c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x14ac:dyDescent="0.35">
      <c r="A48" s="36"/>
      <c r="B48" s="1086"/>
      <c r="C48" s="1084"/>
      <c r="D48" s="534" t="s">
        <v>341</v>
      </c>
      <c r="E48" s="515">
        <f t="shared" ref="E48:P48" si="16">$Q$48/12</f>
        <v>219042.05734789223</v>
      </c>
      <c r="F48" s="170">
        <f t="shared" si="16"/>
        <v>219042.05734789223</v>
      </c>
      <c r="G48" s="170">
        <f t="shared" si="16"/>
        <v>219042.05734789223</v>
      </c>
      <c r="H48" s="170">
        <f t="shared" si="16"/>
        <v>219042.05734789223</v>
      </c>
      <c r="I48" s="170">
        <f t="shared" si="16"/>
        <v>219042.05734789223</v>
      </c>
      <c r="J48" s="170">
        <f t="shared" si="16"/>
        <v>219042.05734789223</v>
      </c>
      <c r="K48" s="170">
        <f t="shared" si="16"/>
        <v>219042.05734789223</v>
      </c>
      <c r="L48" s="170">
        <f t="shared" si="16"/>
        <v>219042.05734789223</v>
      </c>
      <c r="M48" s="170">
        <f t="shared" si="16"/>
        <v>219042.05734789223</v>
      </c>
      <c r="N48" s="170">
        <f t="shared" si="16"/>
        <v>219042.05734789223</v>
      </c>
      <c r="O48" s="170">
        <f t="shared" si="16"/>
        <v>219042.05734789223</v>
      </c>
      <c r="P48" s="170">
        <f t="shared" si="16"/>
        <v>219042.05734789223</v>
      </c>
      <c r="Q48" s="604">
        <v>2628504.6881747069</v>
      </c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s="56" customFormat="1" ht="18.75" thickBot="1" x14ac:dyDescent="0.4">
      <c r="A49" s="36"/>
      <c r="B49" s="1087"/>
      <c r="C49" s="553" t="s">
        <v>179</v>
      </c>
      <c r="D49" s="555" t="s">
        <v>342</v>
      </c>
      <c r="E49" s="517">
        <f t="shared" ref="E49:P49" si="17">$Q$49/12</f>
        <v>940615.60023781692</v>
      </c>
      <c r="F49" s="518">
        <f t="shared" si="17"/>
        <v>940615.60023781692</v>
      </c>
      <c r="G49" s="518">
        <f t="shared" si="17"/>
        <v>940615.60023781692</v>
      </c>
      <c r="H49" s="518">
        <f t="shared" si="17"/>
        <v>940615.60023781692</v>
      </c>
      <c r="I49" s="518">
        <f t="shared" si="17"/>
        <v>940615.60023781692</v>
      </c>
      <c r="J49" s="518">
        <f t="shared" si="17"/>
        <v>940615.60023781692</v>
      </c>
      <c r="K49" s="518">
        <f t="shared" si="17"/>
        <v>940615.60023781692</v>
      </c>
      <c r="L49" s="518">
        <f t="shared" si="17"/>
        <v>940615.60023781692</v>
      </c>
      <c r="M49" s="518">
        <f t="shared" si="17"/>
        <v>940615.60023781692</v>
      </c>
      <c r="N49" s="518">
        <f t="shared" si="17"/>
        <v>940615.60023781692</v>
      </c>
      <c r="O49" s="518">
        <f t="shared" si="17"/>
        <v>940615.60023781692</v>
      </c>
      <c r="P49" s="518">
        <f t="shared" si="17"/>
        <v>940615.60023781692</v>
      </c>
      <c r="Q49" s="605">
        <v>11287387.202853803</v>
      </c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s="56" customFormat="1" x14ac:dyDescent="0.35"/>
    <row r="51" spans="1:37" ht="21.75" x14ac:dyDescent="0.35">
      <c r="A51" s="17" t="s">
        <v>600</v>
      </c>
      <c r="B51" s="73"/>
      <c r="C51" s="73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24"/>
      <c r="V51" s="184"/>
      <c r="W51" s="185"/>
      <c r="X51" s="185"/>
      <c r="Y51" s="185"/>
      <c r="Z51" s="185"/>
      <c r="AA51" s="185"/>
      <c r="AB51" s="186"/>
      <c r="AC51" s="186"/>
      <c r="AD51" s="186"/>
      <c r="AE51" s="186"/>
      <c r="AF51" s="186"/>
      <c r="AG51" s="186"/>
      <c r="AH51" s="53"/>
      <c r="AI51" s="53"/>
      <c r="AJ51" s="53"/>
      <c r="AK51" s="53"/>
    </row>
    <row r="52" spans="1:37" x14ac:dyDescent="0.35"/>
    <row r="53" spans="1:37" x14ac:dyDescent="0.35">
      <c r="B53" s="1047"/>
      <c r="C53" s="1047"/>
      <c r="D53" s="180"/>
      <c r="E53" s="180"/>
      <c r="F53" s="180"/>
      <c r="G53" s="180"/>
    </row>
    <row r="54" spans="1:37" ht="18.75" thickBot="1" x14ac:dyDescent="0.4"/>
    <row r="55" spans="1:37" ht="14.65" customHeight="1" x14ac:dyDescent="0.35">
      <c r="B55" s="1077" t="s">
        <v>346</v>
      </c>
      <c r="C55" s="205" t="s">
        <v>334</v>
      </c>
    </row>
    <row r="56" spans="1:37" ht="54" x14ac:dyDescent="0.35">
      <c r="B56" s="1078"/>
      <c r="C56" s="206" t="s">
        <v>363</v>
      </c>
      <c r="D56" s="11"/>
      <c r="E56" s="11"/>
    </row>
    <row r="57" spans="1:37" x14ac:dyDescent="0.35">
      <c r="B57" s="1078"/>
      <c r="C57" s="207" t="s">
        <v>338</v>
      </c>
      <c r="D57" s="11"/>
      <c r="E57" s="11"/>
    </row>
    <row r="58" spans="1:37" ht="18.75" thickBot="1" x14ac:dyDescent="0.4">
      <c r="B58" s="551"/>
      <c r="C58" s="552" t="s">
        <v>344</v>
      </c>
      <c r="D58" s="11"/>
      <c r="E58" s="11"/>
    </row>
    <row r="59" spans="1:37" ht="18.75" thickBot="1" x14ac:dyDescent="0.4">
      <c r="B59" s="432" t="str">
        <f>B45</f>
        <v>Valle de México Centro</v>
      </c>
      <c r="C59" s="580">
        <f>(C61+C62+C63+C64+C65)*1/(C66*730)*(1-C67)</f>
        <v>0.63769112113274973</v>
      </c>
      <c r="D59" s="11"/>
      <c r="E59" s="11"/>
    </row>
    <row r="60" spans="1:37" ht="18.75" thickBot="1" x14ac:dyDescent="0.4">
      <c r="C60" s="3"/>
      <c r="D60" s="11"/>
      <c r="E60" s="11"/>
    </row>
    <row r="61" spans="1:37" x14ac:dyDescent="0.35">
      <c r="A61" s="54"/>
      <c r="B61" s="241" t="s">
        <v>516</v>
      </c>
      <c r="C61" s="581">
        <f>(D7/SUM(AC29:AC32)/12)</f>
        <v>188.74146664560888</v>
      </c>
      <c r="D61" s="199"/>
      <c r="E61" s="11"/>
    </row>
    <row r="62" spans="1:37" x14ac:dyDescent="0.35">
      <c r="A62" s="54"/>
      <c r="B62" s="245" t="s">
        <v>517</v>
      </c>
      <c r="C62" s="582">
        <v>0</v>
      </c>
      <c r="D62" s="199"/>
      <c r="E62" s="11"/>
    </row>
    <row r="63" spans="1:37" x14ac:dyDescent="0.35">
      <c r="A63" s="54"/>
      <c r="B63" s="245" t="s">
        <v>518</v>
      </c>
      <c r="C63" s="583">
        <f>(D8/SUM(AC29:AC33)/12)</f>
        <v>71.868250315852222</v>
      </c>
      <c r="D63" s="199"/>
      <c r="E63" s="11"/>
    </row>
    <row r="64" spans="1:37" x14ac:dyDescent="0.35">
      <c r="A64" s="54"/>
      <c r="B64" s="245" t="s">
        <v>519</v>
      </c>
      <c r="C64" s="582">
        <v>0</v>
      </c>
      <c r="D64" s="11"/>
      <c r="E64" s="11"/>
    </row>
    <row r="65" spans="1:5" x14ac:dyDescent="0.35">
      <c r="A65" s="54"/>
      <c r="B65" s="245" t="s">
        <v>520</v>
      </c>
      <c r="C65" s="582">
        <v>0</v>
      </c>
      <c r="D65" s="11"/>
      <c r="E65" s="11"/>
    </row>
    <row r="66" spans="1:5" x14ac:dyDescent="0.35">
      <c r="A66" s="54"/>
      <c r="B66" s="245" t="s">
        <v>411</v>
      </c>
      <c r="C66" s="583">
        <f>IF(MAX(M29:Z29)=0,0,Q37/8760/MAX(M29:Z29))</f>
        <v>0.55983155550578323</v>
      </c>
      <c r="D66" s="199"/>
      <c r="E66" s="11"/>
    </row>
    <row r="67" spans="1:5" ht="18.75" thickBot="1" x14ac:dyDescent="0.4">
      <c r="A67" s="54"/>
      <c r="B67" s="247" t="s">
        <v>412</v>
      </c>
      <c r="C67" s="584">
        <v>0</v>
      </c>
      <c r="D67" s="11"/>
      <c r="E67" s="182"/>
    </row>
    <row r="68" spans="1:5" x14ac:dyDescent="0.35">
      <c r="D68" s="11"/>
      <c r="E68" s="11"/>
    </row>
    <row r="69" spans="1:5" ht="18.75" thickBot="1" x14ac:dyDescent="0.4">
      <c r="D69" s="11"/>
      <c r="E69" s="11"/>
    </row>
    <row r="70" spans="1:5" ht="14.65" customHeight="1" x14ac:dyDescent="0.35">
      <c r="B70" s="1077" t="s">
        <v>346</v>
      </c>
      <c r="C70" s="205" t="s">
        <v>336</v>
      </c>
      <c r="D70" s="11"/>
      <c r="E70" s="11"/>
    </row>
    <row r="71" spans="1:5" ht="54" x14ac:dyDescent="0.35">
      <c r="B71" s="1078"/>
      <c r="C71" s="206" t="s">
        <v>337</v>
      </c>
      <c r="D71" s="11"/>
      <c r="E71" s="11"/>
    </row>
    <row r="72" spans="1:5" x14ac:dyDescent="0.35">
      <c r="B72" s="1078"/>
      <c r="C72" s="207" t="s">
        <v>338</v>
      </c>
      <c r="D72" s="11"/>
      <c r="E72" s="11"/>
    </row>
    <row r="73" spans="1:5" ht="18.75" thickBot="1" x14ac:dyDescent="0.4">
      <c r="B73" s="551"/>
      <c r="C73" s="552" t="s">
        <v>344</v>
      </c>
      <c r="D73" s="11"/>
      <c r="E73" s="11"/>
    </row>
    <row r="74" spans="1:5" ht="18.75" thickBot="1" x14ac:dyDescent="0.4">
      <c r="B74" s="432" t="str">
        <f>B59</f>
        <v>Valle de México Centro</v>
      </c>
      <c r="C74" s="580">
        <f>(C76+C77+C78+C79+C80)*1/(C81*730)*(1-C82)</f>
        <v>0.54648028089380929</v>
      </c>
      <c r="D74" s="11"/>
      <c r="E74" s="11"/>
    </row>
    <row r="75" spans="1:5" ht="18.75" thickBot="1" x14ac:dyDescent="0.4">
      <c r="C75" s="3"/>
      <c r="D75" s="11"/>
      <c r="E75" s="11"/>
    </row>
    <row r="76" spans="1:5" x14ac:dyDescent="0.35">
      <c r="B76" s="241" t="s">
        <v>516</v>
      </c>
      <c r="C76" s="581">
        <f>(D7/SUM(AC29:AC32)/12)</f>
        <v>188.74146664560888</v>
      </c>
      <c r="D76" s="199"/>
      <c r="E76" s="11"/>
    </row>
    <row r="77" spans="1:5" x14ac:dyDescent="0.35">
      <c r="B77" s="245" t="s">
        <v>517</v>
      </c>
      <c r="C77" s="582">
        <v>0</v>
      </c>
      <c r="D77" s="11"/>
      <c r="E77" s="11"/>
    </row>
    <row r="78" spans="1:5" x14ac:dyDescent="0.35">
      <c r="B78" s="245" t="s">
        <v>518</v>
      </c>
      <c r="C78" s="583">
        <f>(D8/SUM(AC29:AC33)/12)</f>
        <v>71.868250315852222</v>
      </c>
      <c r="D78" s="199"/>
      <c r="E78" s="11"/>
    </row>
    <row r="79" spans="1:5" x14ac:dyDescent="0.35">
      <c r="B79" s="245" t="s">
        <v>519</v>
      </c>
      <c r="C79" s="582">
        <v>0</v>
      </c>
      <c r="D79" s="11"/>
      <c r="E79" s="11"/>
    </row>
    <row r="80" spans="1:5" x14ac:dyDescent="0.35">
      <c r="B80" s="245" t="s">
        <v>520</v>
      </c>
      <c r="C80" s="582">
        <v>0</v>
      </c>
      <c r="D80" s="11"/>
      <c r="E80" s="11"/>
    </row>
    <row r="81" spans="2:5" x14ac:dyDescent="0.35">
      <c r="B81" s="245" t="s">
        <v>417</v>
      </c>
      <c r="C81" s="582">
        <f>IF(MAX(M30:Z30)=0,0,Q38/8760/MAX(M30:Z30))</f>
        <v>0.65327080364560386</v>
      </c>
      <c r="D81" s="11"/>
      <c r="E81" s="11"/>
    </row>
    <row r="82" spans="2:5" ht="18.75" thickBot="1" x14ac:dyDescent="0.4">
      <c r="B82" s="247" t="s">
        <v>416</v>
      </c>
      <c r="C82" s="584">
        <v>0</v>
      </c>
      <c r="D82" s="11"/>
      <c r="E82" s="11"/>
    </row>
    <row r="83" spans="2:5" x14ac:dyDescent="0.35">
      <c r="D83" s="11"/>
      <c r="E83" s="11"/>
    </row>
    <row r="84" spans="2:5" ht="18.75" thickBot="1" x14ac:dyDescent="0.4">
      <c r="D84" s="11"/>
      <c r="E84" s="11"/>
    </row>
    <row r="85" spans="2:5" ht="14.65" customHeight="1" x14ac:dyDescent="0.35">
      <c r="B85" s="1077" t="s">
        <v>346</v>
      </c>
      <c r="C85" s="205" t="s">
        <v>339</v>
      </c>
      <c r="D85" s="11"/>
      <c r="E85" s="11"/>
    </row>
    <row r="86" spans="2:5" ht="40.9" customHeight="1" x14ac:dyDescent="0.35">
      <c r="B86" s="1078"/>
      <c r="C86" s="206" t="s">
        <v>364</v>
      </c>
      <c r="D86" s="11"/>
      <c r="E86" s="11"/>
    </row>
    <row r="87" spans="2:5" x14ac:dyDescent="0.35">
      <c r="B87" s="1078"/>
      <c r="C87" s="207" t="s">
        <v>338</v>
      </c>
      <c r="D87" s="11"/>
      <c r="E87" s="11"/>
    </row>
    <row r="88" spans="2:5" ht="18.75" thickBot="1" x14ac:dyDescent="0.4">
      <c r="B88" s="551"/>
      <c r="C88" s="552" t="s">
        <v>344</v>
      </c>
      <c r="D88" s="11"/>
      <c r="E88" s="11"/>
    </row>
    <row r="89" spans="2:5" ht="18.75" thickBot="1" x14ac:dyDescent="0.4">
      <c r="B89" s="432" t="str">
        <f>B74</f>
        <v>Valle de México Centro</v>
      </c>
      <c r="C89" s="580">
        <f>(C91+C92+C93+C94+C95)*1/(C96*730)*(1-C97)</f>
        <v>0.5197350788041103</v>
      </c>
      <c r="D89" s="11"/>
      <c r="E89" s="11"/>
    </row>
    <row r="90" spans="2:5" ht="18.75" thickBot="1" x14ac:dyDescent="0.4">
      <c r="D90" s="11"/>
      <c r="E90" s="11"/>
    </row>
    <row r="91" spans="2:5" x14ac:dyDescent="0.35">
      <c r="B91" s="241" t="s">
        <v>516</v>
      </c>
      <c r="C91" s="581">
        <f>(D7/SUM(AC29:AC32)/12)</f>
        <v>188.74146664560888</v>
      </c>
      <c r="D91" s="199"/>
      <c r="E91" s="11"/>
    </row>
    <row r="92" spans="2:5" x14ac:dyDescent="0.35">
      <c r="B92" s="245" t="s">
        <v>517</v>
      </c>
      <c r="C92" s="582">
        <v>0</v>
      </c>
      <c r="D92" s="11"/>
      <c r="E92" s="11"/>
    </row>
    <row r="93" spans="2:5" x14ac:dyDescent="0.35">
      <c r="B93" s="245" t="s">
        <v>518</v>
      </c>
      <c r="C93" s="583">
        <f>(D8/SUM(AC29:AC33)/12)</f>
        <v>71.868250315852222</v>
      </c>
      <c r="D93" s="199"/>
      <c r="E93" s="11"/>
    </row>
    <row r="94" spans="2:5" x14ac:dyDescent="0.35">
      <c r="B94" s="245" t="s">
        <v>519</v>
      </c>
      <c r="C94" s="582">
        <v>0</v>
      </c>
      <c r="D94" s="11"/>
      <c r="E94" s="11"/>
    </row>
    <row r="95" spans="2:5" x14ac:dyDescent="0.35">
      <c r="B95" s="245" t="s">
        <v>520</v>
      </c>
      <c r="C95" s="582">
        <v>0</v>
      </c>
      <c r="D95" s="11"/>
      <c r="E95" s="11"/>
    </row>
    <row r="96" spans="2:5" x14ac:dyDescent="0.35">
      <c r="B96" s="245" t="s">
        <v>419</v>
      </c>
      <c r="C96" s="582">
        <f>IF(MAX(M31:Z31)=0,0,Q39/8760/MAX(M31:Z31))</f>
        <v>0.68688766033921744</v>
      </c>
      <c r="D96" s="11"/>
      <c r="E96" s="11"/>
    </row>
    <row r="97" spans="2:6" ht="18.75" thickBot="1" x14ac:dyDescent="0.4">
      <c r="B97" s="247" t="s">
        <v>420</v>
      </c>
      <c r="C97" s="584">
        <v>0</v>
      </c>
      <c r="D97" s="11"/>
      <c r="E97" s="11"/>
    </row>
    <row r="98" spans="2:6" x14ac:dyDescent="0.35">
      <c r="D98" s="11"/>
      <c r="E98" s="11"/>
      <c r="F98" s="183"/>
    </row>
    <row r="99" spans="2:6" ht="18.75" thickBot="1" x14ac:dyDescent="0.4">
      <c r="D99" s="11"/>
      <c r="E99" s="11"/>
      <c r="F99" s="183"/>
    </row>
    <row r="100" spans="2:6" ht="14.65" customHeight="1" x14ac:dyDescent="0.35">
      <c r="B100" s="1077" t="s">
        <v>346</v>
      </c>
      <c r="C100" s="205" t="s">
        <v>341</v>
      </c>
      <c r="D100" s="11"/>
      <c r="E100" s="11"/>
    </row>
    <row r="101" spans="2:6" ht="54" x14ac:dyDescent="0.35">
      <c r="B101" s="1078"/>
      <c r="C101" s="206" t="s">
        <v>365</v>
      </c>
      <c r="D101" s="11"/>
      <c r="E101" s="11"/>
    </row>
    <row r="102" spans="2:6" x14ac:dyDescent="0.35">
      <c r="B102" s="1078"/>
      <c r="C102" s="207" t="s">
        <v>362</v>
      </c>
      <c r="D102" s="11"/>
      <c r="E102" s="11"/>
    </row>
    <row r="103" spans="2:6" ht="18.75" thickBot="1" x14ac:dyDescent="0.4">
      <c r="B103" s="551"/>
      <c r="C103" s="552" t="s">
        <v>345</v>
      </c>
      <c r="D103" s="11"/>
      <c r="E103" s="11"/>
    </row>
    <row r="104" spans="2:6" ht="18.75" thickBot="1" x14ac:dyDescent="0.4">
      <c r="B104" s="432" t="str">
        <f>B89</f>
        <v>Valle de México Centro</v>
      </c>
      <c r="C104" s="580">
        <f>(C106+C107+C108+C109+C110)*C111</f>
        <v>205.91762122631539</v>
      </c>
      <c r="D104" s="11"/>
      <c r="E104" s="11"/>
    </row>
    <row r="105" spans="2:6" ht="18.75" thickBot="1" x14ac:dyDescent="0.4">
      <c r="D105" s="11"/>
      <c r="E105" s="11"/>
    </row>
    <row r="106" spans="2:6" x14ac:dyDescent="0.35">
      <c r="B106" s="241" t="s">
        <v>516</v>
      </c>
      <c r="C106" s="581">
        <f>(D7/SUM(AC29:AC32)/12)</f>
        <v>188.74146664560888</v>
      </c>
      <c r="D106" s="199"/>
      <c r="E106" s="11"/>
    </row>
    <row r="107" spans="2:6" x14ac:dyDescent="0.35">
      <c r="B107" s="245" t="s">
        <v>517</v>
      </c>
      <c r="C107" s="582">
        <v>0</v>
      </c>
      <c r="D107" s="11"/>
      <c r="E107" s="11"/>
    </row>
    <row r="108" spans="2:6" x14ac:dyDescent="0.35">
      <c r="B108" s="245" t="s">
        <v>518</v>
      </c>
      <c r="C108" s="583">
        <f>(D8/SUM(AC29:AC33)/12)</f>
        <v>71.868250315852222</v>
      </c>
      <c r="D108" s="199"/>
      <c r="E108" s="11"/>
    </row>
    <row r="109" spans="2:6" x14ac:dyDescent="0.35">
      <c r="B109" s="245" t="s">
        <v>519</v>
      </c>
      <c r="C109" s="582">
        <v>0</v>
      </c>
      <c r="D109" s="11"/>
      <c r="E109" s="11"/>
    </row>
    <row r="110" spans="2:6" x14ac:dyDescent="0.35">
      <c r="B110" s="245" t="s">
        <v>520</v>
      </c>
      <c r="C110" s="582">
        <v>0</v>
      </c>
      <c r="D110" s="11"/>
      <c r="E110" s="11"/>
    </row>
    <row r="111" spans="2:6" ht="18.75" thickBot="1" x14ac:dyDescent="0.4">
      <c r="B111" s="586" t="s">
        <v>421</v>
      </c>
      <c r="C111" s="584">
        <f>(AC32/Q48)*12</f>
        <v>0.7901379258884903</v>
      </c>
      <c r="D111" s="11"/>
      <c r="E111" s="11"/>
    </row>
    <row r="112" spans="2:6" x14ac:dyDescent="0.35">
      <c r="D112" s="11"/>
      <c r="E112" s="11"/>
    </row>
    <row r="113" spans="2:5" ht="18.75" thickBot="1" x14ac:dyDescent="0.4">
      <c r="D113" s="11"/>
      <c r="E113" s="11"/>
    </row>
    <row r="114" spans="2:5" ht="14.65" customHeight="1" x14ac:dyDescent="0.35">
      <c r="B114" s="1077" t="s">
        <v>346</v>
      </c>
      <c r="C114" s="205" t="s">
        <v>342</v>
      </c>
      <c r="D114" s="11"/>
      <c r="E114" s="11"/>
    </row>
    <row r="115" spans="2:5" ht="54" x14ac:dyDescent="0.35">
      <c r="B115" s="1078"/>
      <c r="C115" s="206" t="s">
        <v>418</v>
      </c>
      <c r="D115" s="11"/>
      <c r="E115" s="11"/>
    </row>
    <row r="116" spans="2:5" x14ac:dyDescent="0.35">
      <c r="B116" s="1078"/>
      <c r="C116" s="207" t="s">
        <v>362</v>
      </c>
      <c r="D116" s="11"/>
      <c r="E116" s="11"/>
    </row>
    <row r="117" spans="2:5" ht="18.75" thickBot="1" x14ac:dyDescent="0.4">
      <c r="B117" s="551"/>
      <c r="C117" s="552" t="s">
        <v>345</v>
      </c>
      <c r="D117" s="11"/>
      <c r="E117" s="11"/>
    </row>
    <row r="118" spans="2:5" ht="18.75" thickBot="1" x14ac:dyDescent="0.4">
      <c r="B118" s="432" t="str">
        <f>B104</f>
        <v>Valle de México Centro</v>
      </c>
      <c r="C118" s="580">
        <f>(C120+C121+C122)*C123</f>
        <v>51.496150520821445</v>
      </c>
      <c r="D118" s="11"/>
      <c r="E118" s="11"/>
    </row>
    <row r="119" spans="2:5" ht="18.75" thickBot="1" x14ac:dyDescent="0.4">
      <c r="D119" s="11"/>
      <c r="E119" s="11"/>
    </row>
    <row r="120" spans="2:5" x14ac:dyDescent="0.35">
      <c r="B120" s="241" t="s">
        <v>518</v>
      </c>
      <c r="C120" s="581">
        <f>(D8/SUM(AC29:AC33)/12)</f>
        <v>71.868250315852222</v>
      </c>
      <c r="D120" s="199"/>
      <c r="E120" s="11"/>
    </row>
    <row r="121" spans="2:5" x14ac:dyDescent="0.35">
      <c r="B121" s="245" t="s">
        <v>519</v>
      </c>
      <c r="C121" s="582">
        <v>0</v>
      </c>
      <c r="D121" s="11"/>
      <c r="E121" s="11"/>
    </row>
    <row r="122" spans="2:5" x14ac:dyDescent="0.35">
      <c r="B122" s="245" t="s">
        <v>520</v>
      </c>
      <c r="C122" s="582">
        <v>0</v>
      </c>
      <c r="D122" s="11"/>
      <c r="E122" s="11"/>
    </row>
    <row r="123" spans="2:5" ht="18.75" thickBot="1" x14ac:dyDescent="0.4">
      <c r="B123" s="586" t="s">
        <v>422</v>
      </c>
      <c r="C123" s="584">
        <f>(AC33/Q49)*12</f>
        <v>0.71653547003721563</v>
      </c>
      <c r="D123" s="11"/>
      <c r="E123" s="11"/>
    </row>
    <row r="124" spans="2:5" x14ac:dyDescent="0.35">
      <c r="D124" s="11"/>
      <c r="E124" s="11"/>
    </row>
    <row r="125" spans="2:5" x14ac:dyDescent="0.35">
      <c r="D125" s="11"/>
      <c r="E125" s="11"/>
    </row>
    <row r="126" spans="2:5" x14ac:dyDescent="0.35">
      <c r="D126" s="11"/>
      <c r="E126" s="11"/>
    </row>
    <row r="127" spans="2:5" x14ac:dyDescent="0.35">
      <c r="D127" s="11"/>
      <c r="E127" s="11"/>
    </row>
    <row r="128" spans="2:5" x14ac:dyDescent="0.35">
      <c r="D128" s="11"/>
      <c r="E128" s="11"/>
    </row>
    <row r="129" spans="4:5" hidden="1" x14ac:dyDescent="0.35">
      <c r="D129" s="11"/>
      <c r="E129" s="11"/>
    </row>
    <row r="130" spans="4:5" hidden="1" x14ac:dyDescent="0.35">
      <c r="D130" s="11"/>
      <c r="E130" s="11"/>
    </row>
    <row r="131" spans="4:5" hidden="1" x14ac:dyDescent="0.35">
      <c r="D131" s="11"/>
      <c r="E131" s="11"/>
    </row>
    <row r="132" spans="4:5" hidden="1" x14ac:dyDescent="0.35">
      <c r="D132" s="11"/>
      <c r="E132" s="11"/>
    </row>
    <row r="133" spans="4:5" hidden="1" x14ac:dyDescent="0.35">
      <c r="D133" s="11"/>
      <c r="E133" s="11"/>
    </row>
    <row r="134" spans="4:5" hidden="1" x14ac:dyDescent="0.35">
      <c r="D134" s="11"/>
      <c r="E134" s="11"/>
    </row>
  </sheetData>
  <customSheetViews>
    <customSheetView guid="{1EB9453C-0363-4D90-8555-9240052C0B12}" scale="40">
      <selection activeCell="X46" sqref="X46"/>
      <pageMargins left="0.7" right="0.7" top="0.75" bottom="0.75" header="0.3" footer="0.3"/>
    </customSheetView>
    <customSheetView guid="{9BE0F493-361D-434E-B2A3-57925E56343F}" scale="40">
      <selection activeCell="X46" sqref="X46"/>
      <pageMargins left="0.7" right="0.7" top="0.75" bottom="0.75" header="0.3" footer="0.3"/>
    </customSheetView>
  </customSheetViews>
  <mergeCells count="20">
    <mergeCell ref="B7:B9"/>
    <mergeCell ref="B13:B17"/>
    <mergeCell ref="B21:B25"/>
    <mergeCell ref="C21:C24"/>
    <mergeCell ref="B100:B102"/>
    <mergeCell ref="B114:B116"/>
    <mergeCell ref="R13:R16"/>
    <mergeCell ref="S13:S16"/>
    <mergeCell ref="T13:T16"/>
    <mergeCell ref="B53:C53"/>
    <mergeCell ref="B55:B57"/>
    <mergeCell ref="B70:B72"/>
    <mergeCell ref="B85:B87"/>
    <mergeCell ref="B29:B33"/>
    <mergeCell ref="C29:C32"/>
    <mergeCell ref="B37:B41"/>
    <mergeCell ref="C37:C40"/>
    <mergeCell ref="B45:B49"/>
    <mergeCell ref="C45:C48"/>
    <mergeCell ref="C13:C16"/>
  </mergeCells>
  <dataValidations count="1">
    <dataValidation type="list" allowBlank="1" showInputMessage="1" showErrorMessage="1" sqref="AD21" xr:uid="{00000000-0002-0000-2100-000000000000}">
      <formula1>$AE$21:$AE$22</formula1>
    </dataValidation>
  </dataValidations>
  <hyperlinks>
    <hyperlink ref="C2" location="Contenido!A1" display="regresar" xr:uid="{00000000-0004-0000-2100-000000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3"/>
  </sheetPr>
  <dimension ref="A1:AN230"/>
  <sheetViews>
    <sheetView showGridLines="0" zoomScale="70" zoomScaleNormal="70" workbookViewId="0">
      <pane ySplit="2" topLeftCell="A3" activePane="bottomLeft" state="frozen"/>
      <selection activeCell="E8" sqref="E8"/>
      <selection pane="bottomLeft" activeCell="C2" sqref="C2"/>
    </sheetView>
  </sheetViews>
  <sheetFormatPr baseColWidth="10" defaultColWidth="0" defaultRowHeight="18" zeroHeight="1" x14ac:dyDescent="0.35"/>
  <cols>
    <col min="1" max="1" width="11.5703125" style="9" customWidth="1"/>
    <col min="2" max="2" width="22.42578125" style="9" customWidth="1"/>
    <col min="3" max="3" width="33" style="9" customWidth="1"/>
    <col min="4" max="4" width="13.28515625" style="9" customWidth="1"/>
    <col min="5" max="12" width="13.5703125" style="9" bestFit="1" customWidth="1"/>
    <col min="13" max="13" width="15.7109375" style="9" bestFit="1" customWidth="1"/>
    <col min="14" max="14" width="13.5703125" style="9" bestFit="1" customWidth="1"/>
    <col min="15" max="15" width="15.28515625" style="9" bestFit="1" customWidth="1"/>
    <col min="16" max="16" width="14.42578125" style="9" bestFit="1" customWidth="1"/>
    <col min="17" max="17" width="16.7109375" style="9" bestFit="1" customWidth="1"/>
    <col min="18" max="18" width="10.7109375" style="9" bestFit="1" customWidth="1"/>
    <col min="19" max="19" width="11.28515625" style="9" bestFit="1" customWidth="1"/>
    <col min="20" max="20" width="10.7109375" style="9" bestFit="1" customWidth="1"/>
    <col min="21" max="21" width="10.85546875" style="9" bestFit="1" customWidth="1"/>
    <col min="22" max="22" width="11.28515625" style="9" bestFit="1" customWidth="1"/>
    <col min="23" max="23" width="10.85546875" style="9" bestFit="1" customWidth="1"/>
    <col min="24" max="24" width="10.7109375" style="9" bestFit="1" customWidth="1"/>
    <col min="25" max="25" width="11.28515625" style="9" bestFit="1" customWidth="1"/>
    <col min="26" max="26" width="10.85546875" style="9" bestFit="1" customWidth="1"/>
    <col min="27" max="27" width="11.28515625" style="9" bestFit="1" customWidth="1"/>
    <col min="28" max="28" width="10.5703125" style="9" bestFit="1" customWidth="1"/>
    <col min="29" max="29" width="13.42578125" style="9" bestFit="1" customWidth="1"/>
    <col min="30" max="30" width="11.5703125" style="9" customWidth="1"/>
    <col min="31" max="40" width="0" style="9" hidden="1" customWidth="1"/>
    <col min="41" max="16384" width="11.5703125" style="9" hidden="1"/>
  </cols>
  <sheetData>
    <row r="1" spans="1:40" ht="21.75" x14ac:dyDescent="0.35">
      <c r="A1" s="17" t="s">
        <v>624</v>
      </c>
      <c r="B1" s="73"/>
      <c r="C1" s="73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24"/>
      <c r="V1" s="184"/>
      <c r="W1" s="185"/>
      <c r="X1" s="185"/>
      <c r="Y1" s="185"/>
      <c r="Z1" s="185"/>
      <c r="AA1" s="185"/>
      <c r="AB1" s="186"/>
      <c r="AC1" s="186"/>
      <c r="AD1" s="186"/>
      <c r="AE1" s="186"/>
      <c r="AF1" s="186"/>
      <c r="AG1" s="186"/>
      <c r="AH1" s="53"/>
      <c r="AI1" s="53"/>
      <c r="AJ1" s="53"/>
      <c r="AK1" s="53"/>
    </row>
    <row r="2" spans="1:40" x14ac:dyDescent="0.35">
      <c r="C2" s="737" t="s">
        <v>601</v>
      </c>
    </row>
    <row r="3" spans="1:40" x14ac:dyDescent="0.35"/>
    <row r="4" spans="1:40" s="50" customFormat="1" ht="21.75" collapsed="1" x14ac:dyDescent="0.25">
      <c r="A4" s="17" t="s">
        <v>609</v>
      </c>
      <c r="B4" s="73"/>
      <c r="C4" s="73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24"/>
      <c r="V4" s="184"/>
      <c r="W4" s="185"/>
      <c r="X4" s="185"/>
      <c r="Y4" s="185"/>
      <c r="Z4" s="185"/>
      <c r="AA4" s="185"/>
      <c r="AB4" s="186"/>
      <c r="AC4" s="186"/>
      <c r="AD4" s="186"/>
      <c r="AE4" s="186"/>
      <c r="AF4" s="53"/>
      <c r="AG4" s="53"/>
      <c r="AH4" s="53"/>
      <c r="AI4" s="53"/>
      <c r="AJ4" s="53"/>
      <c r="AK4" s="53"/>
      <c r="AL4" s="53"/>
      <c r="AM4" s="53"/>
      <c r="AN4" s="53"/>
    </row>
    <row r="5" spans="1:40" ht="18.75" thickBot="1" x14ac:dyDescent="0.4">
      <c r="A5" s="36"/>
      <c r="B5" s="162"/>
      <c r="C5" s="162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40" s="8" customFormat="1" ht="72.75" thickBot="1" x14ac:dyDescent="0.4">
      <c r="A6" s="160" t="s">
        <v>392</v>
      </c>
      <c r="B6" s="709"/>
      <c r="C6" s="709"/>
      <c r="D6" s="712" t="s">
        <v>484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</row>
    <row r="7" spans="1:40" x14ac:dyDescent="0.35">
      <c r="A7" s="36"/>
      <c r="B7" s="1085" t="s">
        <v>17</v>
      </c>
      <c r="C7" s="587" t="s">
        <v>180</v>
      </c>
      <c r="D7" s="508">
        <f>'2.6 IR'!M23</f>
        <v>2600984247.5921459</v>
      </c>
      <c r="E7" s="36"/>
      <c r="F7" s="36"/>
      <c r="G7" s="36"/>
      <c r="H7" s="36"/>
      <c r="I7" s="36"/>
      <c r="J7" s="36"/>
      <c r="K7" s="36"/>
      <c r="L7" s="36"/>
      <c r="M7" s="167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</row>
    <row r="8" spans="1:40" x14ac:dyDescent="0.35">
      <c r="A8" s="36"/>
      <c r="B8" s="1086"/>
      <c r="C8" s="588" t="s">
        <v>179</v>
      </c>
      <c r="D8" s="509">
        <f>'2.6 IR'!N23</f>
        <v>1699545043.451252</v>
      </c>
      <c r="E8" s="36"/>
      <c r="F8" s="36"/>
      <c r="G8" s="36"/>
      <c r="H8" s="36"/>
      <c r="I8" s="36"/>
      <c r="J8" s="36"/>
      <c r="K8" s="36"/>
      <c r="L8" s="36"/>
      <c r="M8" s="167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</row>
    <row r="9" spans="1:40" ht="18.75" thickBot="1" x14ac:dyDescent="0.4">
      <c r="A9" s="36"/>
      <c r="B9" s="1087"/>
      <c r="C9" s="589" t="s">
        <v>354</v>
      </c>
      <c r="D9" s="510">
        <f>SUM(D7:D8)</f>
        <v>4300529291.0433979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</row>
    <row r="10" spans="1:40" x14ac:dyDescent="0.35">
      <c r="A10" s="36"/>
      <c r="B10" s="162"/>
      <c r="C10" s="162"/>
      <c r="D10" s="191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40" ht="18.75" thickBot="1" x14ac:dyDescent="0.4">
      <c r="A11" s="36"/>
      <c r="B11" s="162"/>
      <c r="C11" s="162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40" s="8" customFormat="1" ht="18.75" thickBot="1" x14ac:dyDescent="0.4">
      <c r="A12" s="160" t="s">
        <v>397</v>
      </c>
      <c r="B12" s="709"/>
      <c r="C12" s="709"/>
      <c r="D12" s="160"/>
      <c r="E12" s="720" t="s">
        <v>398</v>
      </c>
      <c r="F12" s="721" t="s">
        <v>399</v>
      </c>
      <c r="G12" s="721" t="s">
        <v>400</v>
      </c>
      <c r="H12" s="721" t="s">
        <v>401</v>
      </c>
      <c r="I12" s="721" t="s">
        <v>402</v>
      </c>
      <c r="J12" s="721" t="s">
        <v>403</v>
      </c>
      <c r="K12" s="721" t="s">
        <v>404</v>
      </c>
      <c r="L12" s="721" t="s">
        <v>405</v>
      </c>
      <c r="M12" s="721" t="s">
        <v>406</v>
      </c>
      <c r="N12" s="721" t="s">
        <v>407</v>
      </c>
      <c r="O12" s="721" t="s">
        <v>408</v>
      </c>
      <c r="P12" s="721" t="s">
        <v>409</v>
      </c>
      <c r="Q12" s="722" t="s">
        <v>117</v>
      </c>
      <c r="R12" s="160"/>
      <c r="S12" s="168"/>
      <c r="T12" s="169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</row>
    <row r="13" spans="1:40" x14ac:dyDescent="0.35">
      <c r="A13" s="36"/>
      <c r="B13" s="1085" t="str">
        <f>B7</f>
        <v>Valle de México Sur</v>
      </c>
      <c r="C13" s="1083" t="s">
        <v>180</v>
      </c>
      <c r="D13" s="554" t="s">
        <v>334</v>
      </c>
      <c r="E13" s="512">
        <f t="shared" ref="E13:P13" si="0">$Q$13</f>
        <v>1608061.3333333333</v>
      </c>
      <c r="F13" s="513">
        <f t="shared" si="0"/>
        <v>1608061.3333333333</v>
      </c>
      <c r="G13" s="513">
        <f t="shared" si="0"/>
        <v>1608061.3333333333</v>
      </c>
      <c r="H13" s="513">
        <f t="shared" si="0"/>
        <v>1608061.3333333333</v>
      </c>
      <c r="I13" s="513">
        <f t="shared" si="0"/>
        <v>1608061.3333333333</v>
      </c>
      <c r="J13" s="513">
        <f t="shared" si="0"/>
        <v>1608061.3333333333</v>
      </c>
      <c r="K13" s="513">
        <f t="shared" si="0"/>
        <v>1608061.3333333333</v>
      </c>
      <c r="L13" s="513">
        <f t="shared" si="0"/>
        <v>1608061.3333333333</v>
      </c>
      <c r="M13" s="513">
        <f t="shared" si="0"/>
        <v>1608061.3333333333</v>
      </c>
      <c r="N13" s="513">
        <f t="shared" si="0"/>
        <v>1608061.3333333333</v>
      </c>
      <c r="O13" s="513">
        <f t="shared" si="0"/>
        <v>1608061.3333333333</v>
      </c>
      <c r="P13" s="513">
        <f t="shared" si="0"/>
        <v>1608061.3333333333</v>
      </c>
      <c r="Q13" s="556">
        <v>1608061.3333333333</v>
      </c>
      <c r="R13" s="1082"/>
      <c r="S13" s="1082"/>
      <c r="T13" s="1082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40" x14ac:dyDescent="0.35">
      <c r="A14" s="36"/>
      <c r="B14" s="1086"/>
      <c r="C14" s="1084"/>
      <c r="D14" s="534" t="s">
        <v>336</v>
      </c>
      <c r="E14" s="515">
        <f t="shared" ref="E14:P14" si="1">$Q$14</f>
        <v>391103.83333333331</v>
      </c>
      <c r="F14" s="170">
        <f t="shared" si="1"/>
        <v>391103.83333333331</v>
      </c>
      <c r="G14" s="170">
        <f t="shared" si="1"/>
        <v>391103.83333333331</v>
      </c>
      <c r="H14" s="170">
        <f t="shared" si="1"/>
        <v>391103.83333333331</v>
      </c>
      <c r="I14" s="170">
        <f t="shared" si="1"/>
        <v>391103.83333333331</v>
      </c>
      <c r="J14" s="170">
        <f t="shared" si="1"/>
        <v>391103.83333333331</v>
      </c>
      <c r="K14" s="170">
        <f t="shared" si="1"/>
        <v>391103.83333333331</v>
      </c>
      <c r="L14" s="170">
        <f t="shared" si="1"/>
        <v>391103.83333333331</v>
      </c>
      <c r="M14" s="170">
        <f t="shared" si="1"/>
        <v>391103.83333333331</v>
      </c>
      <c r="N14" s="170">
        <f t="shared" si="1"/>
        <v>391103.83333333331</v>
      </c>
      <c r="O14" s="170">
        <f t="shared" si="1"/>
        <v>391103.83333333331</v>
      </c>
      <c r="P14" s="170">
        <f t="shared" si="1"/>
        <v>391103.83333333331</v>
      </c>
      <c r="Q14" s="557">
        <v>391103.83333333331</v>
      </c>
      <c r="R14" s="1082"/>
      <c r="S14" s="1082"/>
      <c r="T14" s="1082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40" x14ac:dyDescent="0.35">
      <c r="A15" s="36"/>
      <c r="B15" s="1086"/>
      <c r="C15" s="1084"/>
      <c r="D15" s="534" t="s">
        <v>339</v>
      </c>
      <c r="E15" s="515">
        <f t="shared" ref="E15:P15" si="2">$Q$15</f>
        <v>225324</v>
      </c>
      <c r="F15" s="170">
        <f t="shared" si="2"/>
        <v>225324</v>
      </c>
      <c r="G15" s="170">
        <f t="shared" si="2"/>
        <v>225324</v>
      </c>
      <c r="H15" s="170">
        <f t="shared" si="2"/>
        <v>225324</v>
      </c>
      <c r="I15" s="170">
        <f t="shared" si="2"/>
        <v>225324</v>
      </c>
      <c r="J15" s="170">
        <f t="shared" si="2"/>
        <v>225324</v>
      </c>
      <c r="K15" s="170">
        <f t="shared" si="2"/>
        <v>225324</v>
      </c>
      <c r="L15" s="170">
        <f t="shared" si="2"/>
        <v>225324</v>
      </c>
      <c r="M15" s="170">
        <f t="shared" si="2"/>
        <v>225324</v>
      </c>
      <c r="N15" s="170">
        <f t="shared" si="2"/>
        <v>225324</v>
      </c>
      <c r="O15" s="170">
        <f t="shared" si="2"/>
        <v>225324</v>
      </c>
      <c r="P15" s="170">
        <f t="shared" si="2"/>
        <v>225324</v>
      </c>
      <c r="Q15" s="557">
        <v>225324</v>
      </c>
      <c r="R15" s="1082"/>
      <c r="S15" s="1082"/>
      <c r="T15" s="108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40" x14ac:dyDescent="0.35">
      <c r="A16" s="36"/>
      <c r="B16" s="1086"/>
      <c r="C16" s="1084"/>
      <c r="D16" s="534" t="s">
        <v>341</v>
      </c>
      <c r="E16" s="515">
        <f t="shared" ref="E16:P16" si="3">$Q$16</f>
        <v>4674</v>
      </c>
      <c r="F16" s="170">
        <f t="shared" si="3"/>
        <v>4674</v>
      </c>
      <c r="G16" s="170">
        <f t="shared" si="3"/>
        <v>4674</v>
      </c>
      <c r="H16" s="170">
        <f t="shared" si="3"/>
        <v>4674</v>
      </c>
      <c r="I16" s="170">
        <f t="shared" si="3"/>
        <v>4674</v>
      </c>
      <c r="J16" s="170">
        <f t="shared" si="3"/>
        <v>4674</v>
      </c>
      <c r="K16" s="170">
        <f t="shared" si="3"/>
        <v>4674</v>
      </c>
      <c r="L16" s="170">
        <f t="shared" si="3"/>
        <v>4674</v>
      </c>
      <c r="M16" s="170">
        <f t="shared" si="3"/>
        <v>4674</v>
      </c>
      <c r="N16" s="170">
        <f t="shared" si="3"/>
        <v>4674</v>
      </c>
      <c r="O16" s="170">
        <f t="shared" si="3"/>
        <v>4674</v>
      </c>
      <c r="P16" s="170">
        <f t="shared" si="3"/>
        <v>4674</v>
      </c>
      <c r="Q16" s="557">
        <v>4674</v>
      </c>
      <c r="R16" s="1082"/>
      <c r="S16" s="1082"/>
      <c r="T16" s="108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1:37" ht="18.75" thickBot="1" x14ac:dyDescent="0.4">
      <c r="A17" s="36"/>
      <c r="B17" s="1087"/>
      <c r="C17" s="553" t="s">
        <v>179</v>
      </c>
      <c r="D17" s="555" t="s">
        <v>342</v>
      </c>
      <c r="E17" s="517">
        <f t="shared" ref="E17:P17" si="4">$Q$17</f>
        <v>7262</v>
      </c>
      <c r="F17" s="518">
        <f t="shared" si="4"/>
        <v>7262</v>
      </c>
      <c r="G17" s="518">
        <f t="shared" si="4"/>
        <v>7262</v>
      </c>
      <c r="H17" s="518">
        <f t="shared" si="4"/>
        <v>7262</v>
      </c>
      <c r="I17" s="518">
        <f t="shared" si="4"/>
        <v>7262</v>
      </c>
      <c r="J17" s="518">
        <f t="shared" si="4"/>
        <v>7262</v>
      </c>
      <c r="K17" s="518">
        <f t="shared" si="4"/>
        <v>7262</v>
      </c>
      <c r="L17" s="518">
        <f t="shared" si="4"/>
        <v>7262</v>
      </c>
      <c r="M17" s="518">
        <f t="shared" si="4"/>
        <v>7262</v>
      </c>
      <c r="N17" s="518">
        <f t="shared" si="4"/>
        <v>7262</v>
      </c>
      <c r="O17" s="518">
        <f t="shared" si="4"/>
        <v>7262</v>
      </c>
      <c r="P17" s="518">
        <f t="shared" si="4"/>
        <v>7262</v>
      </c>
      <c r="Q17" s="558">
        <v>7262</v>
      </c>
      <c r="R17" s="171"/>
      <c r="S17" s="172"/>
      <c r="T17" s="167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1:37" x14ac:dyDescent="0.35">
      <c r="A18" s="36"/>
      <c r="B18" s="162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1:37" ht="18.75" thickBot="1" x14ac:dyDescent="0.4">
      <c r="A19" s="36"/>
      <c r="B19" s="162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148"/>
      <c r="AE19" s="148"/>
      <c r="AF19" s="148"/>
      <c r="AG19" s="36"/>
      <c r="AH19" s="36"/>
      <c r="AI19" s="36"/>
      <c r="AJ19" s="36"/>
      <c r="AK19" s="36"/>
    </row>
    <row r="20" spans="1:37" s="8" customFormat="1" ht="18.75" thickBot="1" x14ac:dyDescent="0.4">
      <c r="A20" s="160" t="s">
        <v>423</v>
      </c>
      <c r="B20" s="160"/>
      <c r="C20" s="709"/>
      <c r="D20" s="160"/>
      <c r="E20" s="723">
        <v>0</v>
      </c>
      <c r="F20" s="724">
        <v>1</v>
      </c>
      <c r="G20" s="724">
        <v>2</v>
      </c>
      <c r="H20" s="724">
        <v>3</v>
      </c>
      <c r="I20" s="724">
        <v>4</v>
      </c>
      <c r="J20" s="724">
        <v>5</v>
      </c>
      <c r="K20" s="724">
        <v>6</v>
      </c>
      <c r="L20" s="724">
        <v>7</v>
      </c>
      <c r="M20" s="724">
        <v>8</v>
      </c>
      <c r="N20" s="724">
        <v>9</v>
      </c>
      <c r="O20" s="724">
        <v>10</v>
      </c>
      <c r="P20" s="724">
        <v>11</v>
      </c>
      <c r="Q20" s="724">
        <v>12</v>
      </c>
      <c r="R20" s="724">
        <v>13</v>
      </c>
      <c r="S20" s="724">
        <v>14</v>
      </c>
      <c r="T20" s="724">
        <v>15</v>
      </c>
      <c r="U20" s="724">
        <v>16</v>
      </c>
      <c r="V20" s="724">
        <v>17</v>
      </c>
      <c r="W20" s="724">
        <v>18</v>
      </c>
      <c r="X20" s="724">
        <v>19</v>
      </c>
      <c r="Y20" s="724">
        <v>20</v>
      </c>
      <c r="Z20" s="724">
        <v>21</v>
      </c>
      <c r="AA20" s="724">
        <v>22</v>
      </c>
      <c r="AB20" s="725">
        <v>23</v>
      </c>
      <c r="AC20" s="160"/>
      <c r="AD20" s="976" t="s">
        <v>413</v>
      </c>
      <c r="AE20" s="976"/>
      <c r="AF20" s="976"/>
      <c r="AG20" s="160"/>
      <c r="AH20" s="160"/>
      <c r="AI20" s="160"/>
      <c r="AJ20" s="160"/>
      <c r="AK20" s="160"/>
    </row>
    <row r="21" spans="1:37" x14ac:dyDescent="0.35">
      <c r="A21" s="36"/>
      <c r="B21" s="1085" t="str">
        <f>B7</f>
        <v>Valle de México Sur</v>
      </c>
      <c r="C21" s="1083" t="s">
        <v>180</v>
      </c>
      <c r="D21" s="554" t="s">
        <v>334</v>
      </c>
      <c r="E21" s="520">
        <v>3.1195108016674012E-2</v>
      </c>
      <c r="F21" s="521">
        <v>2.9037861865163283E-2</v>
      </c>
      <c r="G21" s="521">
        <v>2.8588104970527235E-2</v>
      </c>
      <c r="H21" s="521">
        <v>2.8136467047953917E-2</v>
      </c>
      <c r="I21" s="521">
        <v>2.8659739351333952E-2</v>
      </c>
      <c r="J21" s="521">
        <v>3.1946806294357255E-2</v>
      </c>
      <c r="K21" s="521">
        <v>3.6395480216822193E-2</v>
      </c>
      <c r="L21" s="521">
        <v>3.7133609691256855E-2</v>
      </c>
      <c r="M21" s="521">
        <v>3.6873159567300279E-2</v>
      </c>
      <c r="N21" s="521">
        <v>3.6814241194132361E-2</v>
      </c>
      <c r="O21" s="521">
        <v>3.717115173735832E-2</v>
      </c>
      <c r="P21" s="521">
        <v>3.7979402422323165E-2</v>
      </c>
      <c r="Q21" s="521">
        <v>4.0319422131118839E-2</v>
      </c>
      <c r="R21" s="521">
        <v>4.0902282829192699E-2</v>
      </c>
      <c r="S21" s="521">
        <v>3.9842995924759532E-2</v>
      </c>
      <c r="T21" s="521">
        <v>3.9679775987270766E-2</v>
      </c>
      <c r="U21" s="521">
        <v>4.2547415974373677E-2</v>
      </c>
      <c r="V21" s="521">
        <v>4.6337769820219733E-2</v>
      </c>
      <c r="W21" s="521">
        <v>5.2574578014639328E-2</v>
      </c>
      <c r="X21" s="521">
        <v>6.8889882535675448E-2</v>
      </c>
      <c r="Y21" s="521">
        <v>7.4427149125280492E-2</v>
      </c>
      <c r="Z21" s="521">
        <v>6.5323764003638901E-2</v>
      </c>
      <c r="AA21" s="521">
        <v>5.0609395885327514E-2</v>
      </c>
      <c r="AB21" s="522">
        <v>3.8614435393300249E-2</v>
      </c>
      <c r="AC21" s="36"/>
      <c r="AD21" s="983" t="s">
        <v>415</v>
      </c>
      <c r="AE21" s="148" t="s">
        <v>414</v>
      </c>
      <c r="AF21" s="977"/>
      <c r="AG21" s="174"/>
      <c r="AH21" s="36"/>
      <c r="AI21" s="36"/>
      <c r="AJ21" s="36"/>
      <c r="AK21" s="36"/>
    </row>
    <row r="22" spans="1:37" x14ac:dyDescent="0.35">
      <c r="A22" s="36"/>
      <c r="B22" s="1086"/>
      <c r="C22" s="1084"/>
      <c r="D22" s="534" t="s">
        <v>336</v>
      </c>
      <c r="E22" s="523">
        <v>3.7971273922708618E-2</v>
      </c>
      <c r="F22" s="173">
        <v>3.5314142778483486E-2</v>
      </c>
      <c r="G22" s="173">
        <v>3.295820658181467E-2</v>
      </c>
      <c r="H22" s="173">
        <v>3.1821308422035732E-2</v>
      </c>
      <c r="I22" s="173">
        <v>3.0952111222895165E-2</v>
      </c>
      <c r="J22" s="173">
        <v>3.0814569049362986E-2</v>
      </c>
      <c r="K22" s="173">
        <v>3.2344169169580293E-2</v>
      </c>
      <c r="L22" s="173">
        <v>3.1751949842039225E-2</v>
      </c>
      <c r="M22" s="173">
        <v>3.2993134269839852E-2</v>
      </c>
      <c r="N22" s="173">
        <v>3.5413401157590604E-2</v>
      </c>
      <c r="O22" s="173">
        <v>3.7725538494176314E-2</v>
      </c>
      <c r="P22" s="173">
        <v>3.9298387619306062E-2</v>
      </c>
      <c r="Q22" s="173">
        <v>4.1335148296403397E-2</v>
      </c>
      <c r="R22" s="173">
        <v>4.2119526549518664E-2</v>
      </c>
      <c r="S22" s="173">
        <v>4.28544974839851E-2</v>
      </c>
      <c r="T22" s="173">
        <v>4.4007490889967395E-2</v>
      </c>
      <c r="U22" s="173">
        <v>4.4719007373332779E-2</v>
      </c>
      <c r="V22" s="173">
        <v>4.5349871862347346E-2</v>
      </c>
      <c r="W22" s="173">
        <v>4.7010730861001222E-2</v>
      </c>
      <c r="X22" s="173">
        <v>5.4347881020169256E-2</v>
      </c>
      <c r="Y22" s="173">
        <v>6.3781614659868716E-2</v>
      </c>
      <c r="Z22" s="173">
        <v>6.3462163873497457E-2</v>
      </c>
      <c r="AA22" s="173">
        <v>5.6077668039999952E-2</v>
      </c>
      <c r="AB22" s="524">
        <v>4.5576206560075889E-2</v>
      </c>
      <c r="AC22" s="36"/>
      <c r="AD22" s="976"/>
      <c r="AE22" s="148" t="s">
        <v>415</v>
      </c>
      <c r="AF22" s="148"/>
      <c r="AG22" s="36"/>
      <c r="AH22" s="36"/>
      <c r="AI22" s="36"/>
      <c r="AJ22" s="36"/>
      <c r="AK22" s="36"/>
    </row>
    <row r="23" spans="1:37" x14ac:dyDescent="0.35">
      <c r="A23" s="36"/>
      <c r="B23" s="1086"/>
      <c r="C23" s="1084"/>
      <c r="D23" s="534" t="s">
        <v>339</v>
      </c>
      <c r="E23" s="523">
        <v>2.2597572133457904E-2</v>
      </c>
      <c r="F23" s="173">
        <v>2.1969017909205892E-2</v>
      </c>
      <c r="G23" s="173">
        <v>2.1432566632621101E-2</v>
      </c>
      <c r="H23" s="173">
        <v>2.0993602122168074E-2</v>
      </c>
      <c r="I23" s="173">
        <v>2.1471177826151495E-2</v>
      </c>
      <c r="J23" s="173">
        <v>2.3244707952208583E-2</v>
      </c>
      <c r="K23" s="173">
        <v>2.648886844899144E-2</v>
      </c>
      <c r="L23" s="173">
        <v>3.489622849276109E-2</v>
      </c>
      <c r="M23" s="173">
        <v>4.4257471293036248E-2</v>
      </c>
      <c r="N23" s="173">
        <v>5.3109071236717452E-2</v>
      </c>
      <c r="O23" s="173">
        <v>5.8034834505172425E-2</v>
      </c>
      <c r="P23" s="173">
        <v>5.8877412861929303E-2</v>
      </c>
      <c r="Q23" s="173">
        <v>6.0660089083693407E-2</v>
      </c>
      <c r="R23" s="173">
        <v>5.7125025285305296E-2</v>
      </c>
      <c r="S23" s="173">
        <v>5.4493906910887721E-2</v>
      </c>
      <c r="T23" s="173">
        <v>5.5000444200548088E-2</v>
      </c>
      <c r="U23" s="173">
        <v>5.7726052721194847E-2</v>
      </c>
      <c r="V23" s="173">
        <v>5.7284054672494471E-2</v>
      </c>
      <c r="W23" s="173">
        <v>5.7252450377912927E-2</v>
      </c>
      <c r="X23" s="173">
        <v>5.5891417010817443E-2</v>
      </c>
      <c r="Y23" s="173">
        <v>4.5875336645718703E-2</v>
      </c>
      <c r="Z23" s="173">
        <v>3.6200221504100537E-2</v>
      </c>
      <c r="AA23" s="173">
        <v>2.9725943989934705E-2</v>
      </c>
      <c r="AB23" s="524">
        <v>2.5392526182970911E-2</v>
      </c>
      <c r="AC23" s="36"/>
      <c r="AD23" s="148"/>
      <c r="AE23" s="148"/>
      <c r="AF23" s="148"/>
      <c r="AG23" s="36"/>
      <c r="AH23" s="36"/>
      <c r="AI23" s="36"/>
      <c r="AJ23" s="36"/>
      <c r="AK23" s="36"/>
    </row>
    <row r="24" spans="1:37" x14ac:dyDescent="0.35">
      <c r="A24" s="36"/>
      <c r="B24" s="1086"/>
      <c r="C24" s="1084"/>
      <c r="D24" s="534" t="s">
        <v>341</v>
      </c>
      <c r="E24" s="523">
        <v>2.5334192800351062E-2</v>
      </c>
      <c r="F24" s="173">
        <v>2.3598458446559865E-2</v>
      </c>
      <c r="G24" s="173">
        <v>2.2047237729115484E-2</v>
      </c>
      <c r="H24" s="173">
        <v>2.0794351445636849E-2</v>
      </c>
      <c r="I24" s="173">
        <v>1.9603196310492947E-2</v>
      </c>
      <c r="J24" s="173">
        <v>2.0153939797363359E-2</v>
      </c>
      <c r="K24" s="173">
        <v>2.5952394617032592E-2</v>
      </c>
      <c r="L24" s="173">
        <v>3.353750029274729E-2</v>
      </c>
      <c r="M24" s="173">
        <v>5.0525791560413348E-2</v>
      </c>
      <c r="N24" s="173">
        <v>5.8390344567247447E-2</v>
      </c>
      <c r="O24" s="173">
        <v>6.2361677639211251E-2</v>
      </c>
      <c r="P24" s="173">
        <v>6.0949887016867127E-2</v>
      </c>
      <c r="Q24" s="173">
        <v>5.9062559357324879E-2</v>
      </c>
      <c r="R24" s="173">
        <v>5.4146671603165088E-2</v>
      </c>
      <c r="S24" s="173">
        <v>5.2846517464492843E-2</v>
      </c>
      <c r="T24" s="173">
        <v>5.5190749318862545E-2</v>
      </c>
      <c r="U24" s="173">
        <v>6.1319864672898426E-2</v>
      </c>
      <c r="V24" s="173">
        <v>5.7454515402859736E-2</v>
      </c>
      <c r="W24" s="173">
        <v>5.1234933006143485E-2</v>
      </c>
      <c r="X24" s="173">
        <v>5.0120481800944479E-2</v>
      </c>
      <c r="Y24" s="173">
        <v>4.2403958455329599E-2</v>
      </c>
      <c r="Z24" s="173">
        <v>3.5706663446676876E-2</v>
      </c>
      <c r="AA24" s="173">
        <v>3.0106994611363066E-2</v>
      </c>
      <c r="AB24" s="524">
        <v>2.7157118636900408E-2</v>
      </c>
      <c r="AC24" s="36"/>
      <c r="AD24" s="36"/>
      <c r="AE24" s="36"/>
      <c r="AF24" s="36"/>
      <c r="AG24" s="36"/>
      <c r="AH24" s="36"/>
      <c r="AI24" s="36"/>
      <c r="AJ24" s="36"/>
      <c r="AK24" s="36"/>
    </row>
    <row r="25" spans="1:37" ht="18.75" thickBot="1" x14ac:dyDescent="0.4">
      <c r="A25" s="36"/>
      <c r="B25" s="1087"/>
      <c r="C25" s="553" t="s">
        <v>179</v>
      </c>
      <c r="D25" s="555" t="s">
        <v>342</v>
      </c>
      <c r="E25" s="525">
        <v>3.1497931556888834E-2</v>
      </c>
      <c r="F25" s="526">
        <v>3.0705077994387136E-2</v>
      </c>
      <c r="G25" s="526">
        <v>3.0071734680600117E-2</v>
      </c>
      <c r="H25" s="526">
        <v>2.9978029707055969E-2</v>
      </c>
      <c r="I25" s="526">
        <v>3.0386691695383449E-2</v>
      </c>
      <c r="J25" s="526">
        <v>3.0590408260458831E-2</v>
      </c>
      <c r="K25" s="526">
        <v>3.2974692974915856E-2</v>
      </c>
      <c r="L25" s="526">
        <v>3.9472073077023058E-2</v>
      </c>
      <c r="M25" s="526">
        <v>4.6523450753183287E-2</v>
      </c>
      <c r="N25" s="526">
        <v>5.1322034042888029E-2</v>
      </c>
      <c r="O25" s="526">
        <v>5.4234640211806386E-2</v>
      </c>
      <c r="P25" s="526">
        <v>5.6404767531054278E-2</v>
      </c>
      <c r="Q25" s="526">
        <v>5.655259991383798E-2</v>
      </c>
      <c r="R25" s="526">
        <v>5.4157860165608446E-2</v>
      </c>
      <c r="S25" s="526">
        <v>5.2579000696108998E-2</v>
      </c>
      <c r="T25" s="526">
        <v>5.2257165752848604E-2</v>
      </c>
      <c r="U25" s="526">
        <v>5.1400070752117687E-2</v>
      </c>
      <c r="V25" s="526">
        <v>4.6234325248600328E-2</v>
      </c>
      <c r="W25" s="526">
        <v>4.1663052701845033E-2</v>
      </c>
      <c r="X25" s="526">
        <v>4.086635566608058E-2</v>
      </c>
      <c r="Y25" s="526">
        <v>3.9475566839944909E-2</v>
      </c>
      <c r="Z25" s="526">
        <v>3.6436448036070886E-2</v>
      </c>
      <c r="AA25" s="526">
        <v>3.4396222008816445E-2</v>
      </c>
      <c r="AB25" s="527">
        <v>2.9819799732474932E-2</v>
      </c>
      <c r="AC25" s="36"/>
      <c r="AD25" s="36"/>
      <c r="AE25" s="36"/>
      <c r="AF25" s="36"/>
      <c r="AG25" s="36"/>
      <c r="AH25" s="36"/>
      <c r="AI25" s="36"/>
      <c r="AJ25" s="36"/>
      <c r="AK25" s="36"/>
    </row>
    <row r="26" spans="1:37" s="56" customFormat="1" x14ac:dyDescent="0.35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1:37" s="56" customFormat="1" ht="18.75" thickBot="1" x14ac:dyDescent="0.4">
      <c r="A27" s="36"/>
      <c r="B27" s="162"/>
      <c r="C27" s="162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1:37" s="160" customFormat="1" ht="18.75" thickBot="1" x14ac:dyDescent="0.4">
      <c r="A28" s="160" t="s">
        <v>424</v>
      </c>
      <c r="B28" s="709"/>
      <c r="C28" s="709"/>
      <c r="E28" s="727">
        <v>0</v>
      </c>
      <c r="F28" s="721">
        <v>1</v>
      </c>
      <c r="G28" s="721">
        <v>2</v>
      </c>
      <c r="H28" s="721">
        <v>3</v>
      </c>
      <c r="I28" s="721">
        <v>4</v>
      </c>
      <c r="J28" s="721">
        <v>5</v>
      </c>
      <c r="K28" s="721">
        <v>6</v>
      </c>
      <c r="L28" s="721">
        <v>7</v>
      </c>
      <c r="M28" s="721">
        <v>8</v>
      </c>
      <c r="N28" s="721">
        <v>9</v>
      </c>
      <c r="O28" s="721">
        <v>10</v>
      </c>
      <c r="P28" s="721">
        <v>11</v>
      </c>
      <c r="Q28" s="721">
        <v>12</v>
      </c>
      <c r="R28" s="721">
        <v>13</v>
      </c>
      <c r="S28" s="721">
        <v>14</v>
      </c>
      <c r="T28" s="721">
        <v>15</v>
      </c>
      <c r="U28" s="721">
        <v>16</v>
      </c>
      <c r="V28" s="721">
        <v>17</v>
      </c>
      <c r="W28" s="721">
        <v>18</v>
      </c>
      <c r="X28" s="721">
        <v>19</v>
      </c>
      <c r="Y28" s="721">
        <v>20</v>
      </c>
      <c r="Z28" s="721">
        <v>21</v>
      </c>
      <c r="AA28" s="721">
        <v>22</v>
      </c>
      <c r="AB28" s="721">
        <v>23</v>
      </c>
      <c r="AC28" s="722" t="s">
        <v>410</v>
      </c>
    </row>
    <row r="29" spans="1:37" s="56" customFormat="1" x14ac:dyDescent="0.35">
      <c r="B29" s="1085" t="s">
        <v>17</v>
      </c>
      <c r="C29" s="1083" t="s">
        <v>180</v>
      </c>
      <c r="D29" s="554" t="s">
        <v>334</v>
      </c>
      <c r="E29" s="251">
        <f t="shared" ref="E29" si="5">E21*IF($AD$21="kW/cliente",$Q$13,$Q$37/365)</f>
        <v>127853.74955679436</v>
      </c>
      <c r="F29" s="563">
        <f t="shared" ref="F29:AB29" si="6">F21*IF($AD$21="kW/cliente",$Q$13,$Q$37/365)</f>
        <v>119012.23475773715</v>
      </c>
      <c r="G29" s="563">
        <f t="shared" si="6"/>
        <v>117168.89748390873</v>
      </c>
      <c r="H29" s="563">
        <f t="shared" si="6"/>
        <v>115317.8507809393</v>
      </c>
      <c r="I29" s="563">
        <f t="shared" si="6"/>
        <v>117462.49236995378</v>
      </c>
      <c r="J29" s="563">
        <f t="shared" si="6"/>
        <v>130934.59939023032</v>
      </c>
      <c r="K29" s="563">
        <f t="shared" si="6"/>
        <v>149167.5749336603</v>
      </c>
      <c r="L29" s="563">
        <f t="shared" si="6"/>
        <v>152192.81276628506</v>
      </c>
      <c r="M29" s="563">
        <f t="shared" si="6"/>
        <v>151125.35292923043</v>
      </c>
      <c r="N29" s="563">
        <f t="shared" si="6"/>
        <v>150883.87484480519</v>
      </c>
      <c r="O29" s="563">
        <f t="shared" si="6"/>
        <v>152346.67956352583</v>
      </c>
      <c r="P29" s="563">
        <f t="shared" si="6"/>
        <v>155659.31052474477</v>
      </c>
      <c r="Q29" s="563">
        <f t="shared" si="6"/>
        <v>165249.92625995589</v>
      </c>
      <c r="R29" s="563">
        <f t="shared" si="6"/>
        <v>167638.79202949264</v>
      </c>
      <c r="S29" s="563">
        <f t="shared" si="6"/>
        <v>163297.2842996332</v>
      </c>
      <c r="T29" s="563">
        <f t="shared" si="6"/>
        <v>162628.32424989689</v>
      </c>
      <c r="U29" s="563">
        <f t="shared" si="6"/>
        <v>174381.40183289911</v>
      </c>
      <c r="V29" s="563">
        <f t="shared" si="6"/>
        <v>189916.23989402736</v>
      </c>
      <c r="W29" s="563">
        <f t="shared" si="6"/>
        <v>215477.9181064211</v>
      </c>
      <c r="X29" s="563">
        <f t="shared" si="6"/>
        <v>282346.50715122966</v>
      </c>
      <c r="Y29" s="563">
        <f t="shared" si="6"/>
        <v>305041.10065602401</v>
      </c>
      <c r="Z29" s="563">
        <f t="shared" si="6"/>
        <v>267730.70183197444</v>
      </c>
      <c r="AA29" s="563">
        <f t="shared" si="6"/>
        <v>207423.5813924651</v>
      </c>
      <c r="AB29" s="563">
        <f t="shared" si="6"/>
        <v>158262.0053571593</v>
      </c>
      <c r="AC29" s="610">
        <f>MAX(E29:AB29)</f>
        <v>305041.10065602401</v>
      </c>
      <c r="AD29" s="194"/>
    </row>
    <row r="30" spans="1:37" s="56" customFormat="1" x14ac:dyDescent="0.35">
      <c r="B30" s="1086"/>
      <c r="C30" s="1084"/>
      <c r="D30" s="534" t="s">
        <v>336</v>
      </c>
      <c r="E30" s="253">
        <f>E22*IF($AD$21="kW/cliente",$Q$14,$Q$38/365)</f>
        <v>136866.0260957547</v>
      </c>
      <c r="F30" s="193">
        <f t="shared" ref="F30:AB30" si="7">F22*IF($AD$21="kW/cliente",$Q$14,$Q$38/365)</f>
        <v>127288.49700717001</v>
      </c>
      <c r="G30" s="193">
        <f t="shared" si="7"/>
        <v>118796.61375801811</v>
      </c>
      <c r="H30" s="193">
        <f t="shared" si="7"/>
        <v>114698.70717944895</v>
      </c>
      <c r="I30" s="193">
        <f t="shared" si="7"/>
        <v>111565.71862652121</v>
      </c>
      <c r="J30" s="193">
        <f t="shared" si="7"/>
        <v>111069.95304461736</v>
      </c>
      <c r="K30" s="193">
        <f t="shared" si="7"/>
        <v>116583.33904256593</v>
      </c>
      <c r="L30" s="193">
        <f t="shared" si="7"/>
        <v>114448.70679128474</v>
      </c>
      <c r="M30" s="193">
        <f t="shared" si="7"/>
        <v>118922.50929342864</v>
      </c>
      <c r="N30" s="193">
        <f t="shared" si="7"/>
        <v>127646.27009460315</v>
      </c>
      <c r="O30" s="193">
        <f t="shared" si="7"/>
        <v>135980.28200292774</v>
      </c>
      <c r="P30" s="193">
        <f t="shared" si="7"/>
        <v>141649.55740945949</v>
      </c>
      <c r="Q30" s="193">
        <f t="shared" si="7"/>
        <v>148990.98452485836</v>
      </c>
      <c r="R30" s="193">
        <f t="shared" si="7"/>
        <v>151818.24638281815</v>
      </c>
      <c r="S30" s="193">
        <f t="shared" si="7"/>
        <v>154467.42142237735</v>
      </c>
      <c r="T30" s="193">
        <f t="shared" si="7"/>
        <v>158623.34270941719</v>
      </c>
      <c r="U30" s="193">
        <f t="shared" si="7"/>
        <v>161187.97706374701</v>
      </c>
      <c r="V30" s="193">
        <f t="shared" si="7"/>
        <v>163461.90434340865</v>
      </c>
      <c r="W30" s="193">
        <f t="shared" si="7"/>
        <v>169448.40802284368</v>
      </c>
      <c r="X30" s="193">
        <f t="shared" si="7"/>
        <v>195894.88930754454</v>
      </c>
      <c r="Y30" s="193">
        <f t="shared" si="7"/>
        <v>229898.42674849756</v>
      </c>
      <c r="Z30" s="193">
        <f t="shared" si="7"/>
        <v>228746.97842593677</v>
      </c>
      <c r="AA30" s="193">
        <f t="shared" si="7"/>
        <v>202129.84144210166</v>
      </c>
      <c r="AB30" s="193">
        <f t="shared" si="7"/>
        <v>164277.71923307356</v>
      </c>
      <c r="AC30" s="516">
        <f>MAX(E30:AB30)</f>
        <v>229898.42674849756</v>
      </c>
    </row>
    <row r="31" spans="1:37" s="36" customFormat="1" x14ac:dyDescent="0.35">
      <c r="B31" s="1086"/>
      <c r="C31" s="1084"/>
      <c r="D31" s="534" t="s">
        <v>339</v>
      </c>
      <c r="E31" s="253">
        <f>E23*IF($AD$21="kW/cliente",$Q$15,$Q$39/365)</f>
        <v>72541.022537356577</v>
      </c>
      <c r="F31" s="193">
        <f t="shared" ref="F31:AB31" si="8">F23*IF($AD$21="kW/cliente",$Q$15,$Q$39/365)</f>
        <v>70523.285150431417</v>
      </c>
      <c r="G31" s="193">
        <f t="shared" si="8"/>
        <v>68801.209702896333</v>
      </c>
      <c r="H31" s="193">
        <f t="shared" si="8"/>
        <v>67392.07892292524</v>
      </c>
      <c r="I31" s="193">
        <f t="shared" si="8"/>
        <v>68925.156445649976</v>
      </c>
      <c r="J31" s="193">
        <f t="shared" si="8"/>
        <v>74618.409158161681</v>
      </c>
      <c r="K31" s="193">
        <f t="shared" si="8"/>
        <v>85032.568622818988</v>
      </c>
      <c r="L31" s="193">
        <f t="shared" si="8"/>
        <v>112021.24204370304</v>
      </c>
      <c r="M31" s="193">
        <f t="shared" si="8"/>
        <v>142071.99798075311</v>
      </c>
      <c r="N31" s="193">
        <f t="shared" si="8"/>
        <v>170486.73683916102</v>
      </c>
      <c r="O31" s="193">
        <f t="shared" si="8"/>
        <v>186299.0507532575</v>
      </c>
      <c r="P31" s="193">
        <f t="shared" si="8"/>
        <v>189003.83227606956</v>
      </c>
      <c r="Q31" s="193">
        <f t="shared" si="8"/>
        <v>194726.44509553848</v>
      </c>
      <c r="R31" s="193">
        <f t="shared" si="8"/>
        <v>183378.44978190985</v>
      </c>
      <c r="S31" s="193">
        <f t="shared" si="8"/>
        <v>174932.23192408582</v>
      </c>
      <c r="T31" s="193">
        <f t="shared" si="8"/>
        <v>176558.27974587196</v>
      </c>
      <c r="U31" s="193">
        <f t="shared" si="8"/>
        <v>185307.82274794989</v>
      </c>
      <c r="V31" s="193">
        <f t="shared" si="8"/>
        <v>183888.95393218144</v>
      </c>
      <c r="W31" s="193">
        <f t="shared" si="8"/>
        <v>183787.50020821599</v>
      </c>
      <c r="X31" s="193">
        <f t="shared" si="8"/>
        <v>179418.41349511786</v>
      </c>
      <c r="Y31" s="193">
        <f t="shared" si="8"/>
        <v>147265.54737261814</v>
      </c>
      <c r="Z31" s="193">
        <f t="shared" si="8"/>
        <v>116207.22210675929</v>
      </c>
      <c r="AA31" s="193">
        <f t="shared" si="8"/>
        <v>95423.9844963418</v>
      </c>
      <c r="AB31" s="193">
        <f t="shared" si="8"/>
        <v>81513.17332856523</v>
      </c>
      <c r="AC31" s="516">
        <f>MAX(E31:AB31)</f>
        <v>194726.44509553848</v>
      </c>
    </row>
    <row r="32" spans="1:37" s="36" customFormat="1" x14ac:dyDescent="0.35">
      <c r="B32" s="1086"/>
      <c r="C32" s="1084"/>
      <c r="D32" s="534" t="s">
        <v>341</v>
      </c>
      <c r="E32" s="253">
        <f>E24*IF($AD$21="kW/cliente",$Q$16,$Q$40/365)</f>
        <v>58327.772259687423</v>
      </c>
      <c r="F32" s="193">
        <f t="shared" ref="F32:AB32" si="9">F24*IF($AD$21="kW/cliente",$Q$16,$Q$40/365)</f>
        <v>54331.532123319404</v>
      </c>
      <c r="G32" s="193">
        <f t="shared" si="9"/>
        <v>50760.103996730308</v>
      </c>
      <c r="H32" s="193">
        <f t="shared" si="9"/>
        <v>47875.541366851874</v>
      </c>
      <c r="I32" s="193">
        <f t="shared" si="9"/>
        <v>45133.104455750916</v>
      </c>
      <c r="J32" s="193">
        <f t="shared" si="9"/>
        <v>46401.099885044343</v>
      </c>
      <c r="K32" s="193">
        <f t="shared" si="9"/>
        <v>59751.079292127222</v>
      </c>
      <c r="L32" s="193">
        <f t="shared" si="9"/>
        <v>77214.525627493334</v>
      </c>
      <c r="M32" s="193">
        <f t="shared" si="9"/>
        <v>116327.24541890234</v>
      </c>
      <c r="N32" s="193">
        <f t="shared" si="9"/>
        <v>134434.07283281948</v>
      </c>
      <c r="O32" s="193">
        <f t="shared" si="9"/>
        <v>143577.40780363648</v>
      </c>
      <c r="P32" s="193">
        <f t="shared" si="9"/>
        <v>140326.99431908649</v>
      </c>
      <c r="Q32" s="193">
        <f t="shared" si="9"/>
        <v>135981.73576781881</v>
      </c>
      <c r="R32" s="193">
        <f t="shared" si="9"/>
        <v>124663.720481583</v>
      </c>
      <c r="S32" s="193">
        <f t="shared" si="9"/>
        <v>121670.33146380013</v>
      </c>
      <c r="T32" s="193">
        <f t="shared" si="9"/>
        <v>127067.53605615193</v>
      </c>
      <c r="U32" s="193">
        <f t="shared" si="9"/>
        <v>141178.80643847113</v>
      </c>
      <c r="V32" s="193">
        <f t="shared" si="9"/>
        <v>132279.4815733094</v>
      </c>
      <c r="W32" s="193">
        <f t="shared" si="9"/>
        <v>117959.92584698685</v>
      </c>
      <c r="X32" s="193">
        <f t="shared" si="9"/>
        <v>115394.08699813744</v>
      </c>
      <c r="Y32" s="193">
        <f t="shared" si="9"/>
        <v>97628.073299317359</v>
      </c>
      <c r="Z32" s="193">
        <f t="shared" si="9"/>
        <v>82208.663606689457</v>
      </c>
      <c r="AA32" s="193">
        <f t="shared" si="9"/>
        <v>69316.355920796777</v>
      </c>
      <c r="AB32" s="193">
        <f t="shared" si="9"/>
        <v>62524.756307234304</v>
      </c>
      <c r="AC32" s="516">
        <f>MAX(E32:AB32)</f>
        <v>143577.40780363648</v>
      </c>
    </row>
    <row r="33" spans="1:37" s="36" customFormat="1" ht="18.75" thickBot="1" x14ac:dyDescent="0.4">
      <c r="B33" s="1087"/>
      <c r="C33" s="553" t="s">
        <v>179</v>
      </c>
      <c r="D33" s="555" t="s">
        <v>342</v>
      </c>
      <c r="E33" s="517">
        <f>E25*IF($AD$21="kW/cliente",$Q$17,$Q$41/365)</f>
        <v>480735.5925552455</v>
      </c>
      <c r="F33" s="560">
        <f t="shared" ref="F33:AB33" si="10">F25*IF($AD$21="kW/cliente",$Q$17,$Q$41/365)</f>
        <v>468634.70502584107</v>
      </c>
      <c r="G33" s="560">
        <f t="shared" si="10"/>
        <v>458968.33462642622</v>
      </c>
      <c r="H33" s="560">
        <f t="shared" si="10"/>
        <v>457538.16719143896</v>
      </c>
      <c r="I33" s="560">
        <f t="shared" si="10"/>
        <v>463775.35018736334</v>
      </c>
      <c r="J33" s="560">
        <f t="shared" si="10"/>
        <v>466884.5639923382</v>
      </c>
      <c r="K33" s="560">
        <f t="shared" si="10"/>
        <v>503274.58925335342</v>
      </c>
      <c r="L33" s="560">
        <f t="shared" si="10"/>
        <v>602440.52552449342</v>
      </c>
      <c r="M33" s="560">
        <f t="shared" si="10"/>
        <v>710061.82184222993</v>
      </c>
      <c r="N33" s="560">
        <f t="shared" si="10"/>
        <v>783299.95740155946</v>
      </c>
      <c r="O33" s="560">
        <f t="shared" si="10"/>
        <v>827753.46222825337</v>
      </c>
      <c r="P33" s="560">
        <f t="shared" si="10"/>
        <v>860874.92104070645</v>
      </c>
      <c r="Q33" s="560">
        <f t="shared" si="10"/>
        <v>863131.20533061353</v>
      </c>
      <c r="R33" s="560">
        <f t="shared" si="10"/>
        <v>826581.61064369068</v>
      </c>
      <c r="S33" s="560">
        <f t="shared" si="10"/>
        <v>802484.34758181591</v>
      </c>
      <c r="T33" s="560">
        <f t="shared" si="10"/>
        <v>797572.35798421863</v>
      </c>
      <c r="U33" s="560">
        <f t="shared" si="10"/>
        <v>784490.98874229449</v>
      </c>
      <c r="V33" s="560">
        <f t="shared" si="10"/>
        <v>705649.05840354238</v>
      </c>
      <c r="W33" s="560">
        <f t="shared" si="10"/>
        <v>635880.24159959226</v>
      </c>
      <c r="X33" s="560">
        <f t="shared" si="10"/>
        <v>623720.69325326709</v>
      </c>
      <c r="Y33" s="560">
        <f t="shared" si="10"/>
        <v>602493.84890496521</v>
      </c>
      <c r="Z33" s="560">
        <f t="shared" si="10"/>
        <v>556109.45136484702</v>
      </c>
      <c r="AA33" s="560">
        <f t="shared" si="10"/>
        <v>524970.60447303299</v>
      </c>
      <c r="AB33" s="560">
        <f t="shared" si="10"/>
        <v>455123.1901808746</v>
      </c>
      <c r="AC33" s="599">
        <f>MAX(E33:AB33)</f>
        <v>863131.20533061353</v>
      </c>
    </row>
    <row r="34" spans="1:37" s="56" customFormat="1" x14ac:dyDescent="0.35">
      <c r="A34" s="36"/>
      <c r="B34" s="36"/>
      <c r="C34" s="115"/>
      <c r="D34" s="115"/>
      <c r="E34" s="115"/>
      <c r="F34" s="115"/>
      <c r="G34" s="115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s="56" customFormat="1" ht="18.75" thickBot="1" x14ac:dyDescent="0.4">
      <c r="A35" s="36"/>
      <c r="B35" s="36"/>
      <c r="C35" s="115"/>
      <c r="D35" s="115"/>
      <c r="E35" s="115"/>
      <c r="F35" s="115"/>
      <c r="G35" s="115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s="160" customFormat="1" ht="18.75" thickBot="1" x14ac:dyDescent="0.4">
      <c r="A36" s="160" t="s">
        <v>425</v>
      </c>
      <c r="C36" s="711"/>
      <c r="D36" s="711"/>
      <c r="E36" s="720" t="s">
        <v>398</v>
      </c>
      <c r="F36" s="721" t="s">
        <v>399</v>
      </c>
      <c r="G36" s="721" t="s">
        <v>400</v>
      </c>
      <c r="H36" s="721" t="s">
        <v>401</v>
      </c>
      <c r="I36" s="721" t="s">
        <v>402</v>
      </c>
      <c r="J36" s="721" t="s">
        <v>403</v>
      </c>
      <c r="K36" s="721" t="s">
        <v>404</v>
      </c>
      <c r="L36" s="721" t="s">
        <v>405</v>
      </c>
      <c r="M36" s="721" t="s">
        <v>406</v>
      </c>
      <c r="N36" s="721" t="s">
        <v>407</v>
      </c>
      <c r="O36" s="721" t="s">
        <v>408</v>
      </c>
      <c r="P36" s="721" t="s">
        <v>409</v>
      </c>
      <c r="Q36" s="722" t="s">
        <v>170</v>
      </c>
    </row>
    <row r="37" spans="1:37" s="36" customFormat="1" x14ac:dyDescent="0.35">
      <c r="B37" s="1085" t="s">
        <v>17</v>
      </c>
      <c r="C37" s="1083" t="s">
        <v>180</v>
      </c>
      <c r="D37" s="554" t="s">
        <v>334</v>
      </c>
      <c r="E37" s="611">
        <f t="shared" ref="E37:P37" si="11">$Q$37/12</f>
        <v>124663292.7276244</v>
      </c>
      <c r="F37" s="567">
        <f t="shared" si="11"/>
        <v>124663292.7276244</v>
      </c>
      <c r="G37" s="567">
        <f t="shared" si="11"/>
        <v>124663292.7276244</v>
      </c>
      <c r="H37" s="567">
        <f t="shared" si="11"/>
        <v>124663292.7276244</v>
      </c>
      <c r="I37" s="567">
        <f t="shared" si="11"/>
        <v>124663292.7276244</v>
      </c>
      <c r="J37" s="567">
        <f t="shared" si="11"/>
        <v>124663292.7276244</v>
      </c>
      <c r="K37" s="567">
        <f t="shared" si="11"/>
        <v>124663292.7276244</v>
      </c>
      <c r="L37" s="567">
        <f t="shared" si="11"/>
        <v>124663292.7276244</v>
      </c>
      <c r="M37" s="567">
        <f t="shared" si="11"/>
        <v>124663292.7276244</v>
      </c>
      <c r="N37" s="567">
        <f t="shared" si="11"/>
        <v>124663292.7276244</v>
      </c>
      <c r="O37" s="567">
        <f t="shared" si="11"/>
        <v>124663292.7276244</v>
      </c>
      <c r="P37" s="567">
        <f t="shared" si="11"/>
        <v>124663292.7276244</v>
      </c>
      <c r="Q37" s="621">
        <v>1495959512.7314928</v>
      </c>
      <c r="R37" s="171"/>
    </row>
    <row r="38" spans="1:37" s="36" customFormat="1" x14ac:dyDescent="0.35">
      <c r="B38" s="1086"/>
      <c r="C38" s="1084"/>
      <c r="D38" s="534" t="s">
        <v>336</v>
      </c>
      <c r="E38" s="612">
        <f t="shared" ref="E38:P38" si="12">$Q$38/12</f>
        <v>109635728.89916122</v>
      </c>
      <c r="F38" s="188">
        <f t="shared" si="12"/>
        <v>109635728.89916122</v>
      </c>
      <c r="G38" s="188">
        <f t="shared" si="12"/>
        <v>109635728.89916122</v>
      </c>
      <c r="H38" s="188">
        <f t="shared" si="12"/>
        <v>109635728.89916122</v>
      </c>
      <c r="I38" s="188">
        <f t="shared" si="12"/>
        <v>109635728.89916122</v>
      </c>
      <c r="J38" s="188">
        <f t="shared" si="12"/>
        <v>109635728.89916122</v>
      </c>
      <c r="K38" s="188">
        <f t="shared" si="12"/>
        <v>109635728.89916122</v>
      </c>
      <c r="L38" s="188">
        <f t="shared" si="12"/>
        <v>109635728.89916122</v>
      </c>
      <c r="M38" s="188">
        <f t="shared" si="12"/>
        <v>109635728.89916122</v>
      </c>
      <c r="N38" s="188">
        <f t="shared" si="12"/>
        <v>109635728.89916122</v>
      </c>
      <c r="O38" s="188">
        <f t="shared" si="12"/>
        <v>109635728.89916122</v>
      </c>
      <c r="P38" s="188">
        <f t="shared" si="12"/>
        <v>109635728.89916122</v>
      </c>
      <c r="Q38" s="604">
        <v>1315628746.7899346</v>
      </c>
    </row>
    <row r="39" spans="1:37" s="36" customFormat="1" x14ac:dyDescent="0.35">
      <c r="B39" s="1086"/>
      <c r="C39" s="1084"/>
      <c r="D39" s="534" t="s">
        <v>339</v>
      </c>
      <c r="E39" s="612">
        <f t="shared" ref="E39:P39" si="13">$Q$39/12</f>
        <v>97641290.362828672</v>
      </c>
      <c r="F39" s="188">
        <f t="shared" si="13"/>
        <v>97641290.362828672</v>
      </c>
      <c r="G39" s="188">
        <f t="shared" si="13"/>
        <v>97641290.362828672</v>
      </c>
      <c r="H39" s="188">
        <f t="shared" si="13"/>
        <v>97641290.362828672</v>
      </c>
      <c r="I39" s="188">
        <f t="shared" si="13"/>
        <v>97641290.362828672</v>
      </c>
      <c r="J39" s="188">
        <f t="shared" si="13"/>
        <v>97641290.362828672</v>
      </c>
      <c r="K39" s="188">
        <f t="shared" si="13"/>
        <v>97641290.362828672</v>
      </c>
      <c r="L39" s="188">
        <f t="shared" si="13"/>
        <v>97641290.362828672</v>
      </c>
      <c r="M39" s="188">
        <f t="shared" si="13"/>
        <v>97641290.362828672</v>
      </c>
      <c r="N39" s="188">
        <f t="shared" si="13"/>
        <v>97641290.362828672</v>
      </c>
      <c r="O39" s="188">
        <f t="shared" si="13"/>
        <v>97641290.362828672</v>
      </c>
      <c r="P39" s="188">
        <f t="shared" si="13"/>
        <v>97641290.362828672</v>
      </c>
      <c r="Q39" s="604">
        <v>1171695484.3539441</v>
      </c>
    </row>
    <row r="40" spans="1:37" s="36" customFormat="1" x14ac:dyDescent="0.35">
      <c r="B40" s="1086"/>
      <c r="C40" s="1084"/>
      <c r="D40" s="534" t="s">
        <v>341</v>
      </c>
      <c r="E40" s="612">
        <f t="shared" ref="E40:P40" si="14">$Q$40/12</f>
        <v>70029324.408061445</v>
      </c>
      <c r="F40" s="188">
        <f t="shared" si="14"/>
        <v>70029324.408061445</v>
      </c>
      <c r="G40" s="188">
        <f t="shared" si="14"/>
        <v>70029324.408061445</v>
      </c>
      <c r="H40" s="188">
        <f t="shared" si="14"/>
        <v>70029324.408061445</v>
      </c>
      <c r="I40" s="188">
        <f t="shared" si="14"/>
        <v>70029324.408061445</v>
      </c>
      <c r="J40" s="188">
        <f t="shared" si="14"/>
        <v>70029324.408061445</v>
      </c>
      <c r="K40" s="188">
        <f t="shared" si="14"/>
        <v>70029324.408061445</v>
      </c>
      <c r="L40" s="188">
        <f t="shared" si="14"/>
        <v>70029324.408061445</v>
      </c>
      <c r="M40" s="188">
        <f t="shared" si="14"/>
        <v>70029324.408061445</v>
      </c>
      <c r="N40" s="188">
        <f t="shared" si="14"/>
        <v>70029324.408061445</v>
      </c>
      <c r="O40" s="188">
        <f t="shared" si="14"/>
        <v>70029324.408061445</v>
      </c>
      <c r="P40" s="188">
        <f t="shared" si="14"/>
        <v>70029324.408061445</v>
      </c>
      <c r="Q40" s="604">
        <v>840351892.89673734</v>
      </c>
    </row>
    <row r="41" spans="1:37" s="36" customFormat="1" ht="18.75" thickBot="1" x14ac:dyDescent="0.4">
      <c r="B41" s="1087"/>
      <c r="C41" s="553" t="s">
        <v>179</v>
      </c>
      <c r="D41" s="555" t="s">
        <v>342</v>
      </c>
      <c r="E41" s="613">
        <f t="shared" ref="E41:P41" si="15">$Q$41/12</f>
        <v>464232841.67551512</v>
      </c>
      <c r="F41" s="570">
        <f t="shared" si="15"/>
        <v>464232841.67551512</v>
      </c>
      <c r="G41" s="570">
        <f t="shared" si="15"/>
        <v>464232841.67551512</v>
      </c>
      <c r="H41" s="570">
        <f t="shared" si="15"/>
        <v>464232841.67551512</v>
      </c>
      <c r="I41" s="570">
        <f t="shared" si="15"/>
        <v>464232841.67551512</v>
      </c>
      <c r="J41" s="570">
        <f t="shared" si="15"/>
        <v>464232841.67551512</v>
      </c>
      <c r="K41" s="570">
        <f t="shared" si="15"/>
        <v>464232841.67551512</v>
      </c>
      <c r="L41" s="570">
        <f t="shared" si="15"/>
        <v>464232841.67551512</v>
      </c>
      <c r="M41" s="570">
        <f t="shared" si="15"/>
        <v>464232841.67551512</v>
      </c>
      <c r="N41" s="570">
        <f t="shared" si="15"/>
        <v>464232841.67551512</v>
      </c>
      <c r="O41" s="570">
        <f t="shared" si="15"/>
        <v>464232841.67551512</v>
      </c>
      <c r="P41" s="570">
        <f t="shared" si="15"/>
        <v>464232841.67551512</v>
      </c>
      <c r="Q41" s="605">
        <v>5570794100.1061811</v>
      </c>
      <c r="R41" s="171"/>
    </row>
    <row r="42" spans="1:37" s="36" customFormat="1" x14ac:dyDescent="0.35">
      <c r="C42" s="115"/>
      <c r="D42" s="115"/>
      <c r="E42" s="115"/>
      <c r="F42" s="115"/>
      <c r="G42" s="115"/>
      <c r="Q42" s="175"/>
    </row>
    <row r="43" spans="1:37" s="36" customFormat="1" ht="18.75" thickBot="1" x14ac:dyDescent="0.4">
      <c r="C43" s="115"/>
      <c r="D43" s="115"/>
      <c r="E43" s="115"/>
      <c r="F43" s="115"/>
      <c r="G43" s="115"/>
    </row>
    <row r="44" spans="1:37" s="160" customFormat="1" ht="18.75" thickBot="1" x14ac:dyDescent="0.4">
      <c r="A44" s="160" t="s">
        <v>426</v>
      </c>
      <c r="C44" s="711"/>
      <c r="D44" s="711"/>
      <c r="E44" s="720" t="s">
        <v>398</v>
      </c>
      <c r="F44" s="721" t="s">
        <v>399</v>
      </c>
      <c r="G44" s="721" t="s">
        <v>400</v>
      </c>
      <c r="H44" s="721" t="s">
        <v>401</v>
      </c>
      <c r="I44" s="721" t="s">
        <v>402</v>
      </c>
      <c r="J44" s="721" t="s">
        <v>403</v>
      </c>
      <c r="K44" s="721" t="s">
        <v>404</v>
      </c>
      <c r="L44" s="721" t="s">
        <v>405</v>
      </c>
      <c r="M44" s="721" t="s">
        <v>406</v>
      </c>
      <c r="N44" s="721" t="s">
        <v>407</v>
      </c>
      <c r="O44" s="721" t="s">
        <v>408</v>
      </c>
      <c r="P44" s="721" t="s">
        <v>409</v>
      </c>
      <c r="Q44" s="722" t="s">
        <v>170</v>
      </c>
    </row>
    <row r="45" spans="1:37" s="36" customFormat="1" x14ac:dyDescent="0.35">
      <c r="B45" s="1085" t="s">
        <v>17</v>
      </c>
      <c r="C45" s="1083" t="s">
        <v>180</v>
      </c>
      <c r="D45" s="554" t="s">
        <v>334</v>
      </c>
      <c r="E45" s="614">
        <v>0</v>
      </c>
      <c r="F45" s="574">
        <v>0</v>
      </c>
      <c r="G45" s="574">
        <v>0</v>
      </c>
      <c r="H45" s="574">
        <v>0</v>
      </c>
      <c r="I45" s="574">
        <v>0</v>
      </c>
      <c r="J45" s="574">
        <v>0</v>
      </c>
      <c r="K45" s="574">
        <v>0</v>
      </c>
      <c r="L45" s="574">
        <v>0</v>
      </c>
      <c r="M45" s="574">
        <v>0</v>
      </c>
      <c r="N45" s="574">
        <v>0</v>
      </c>
      <c r="O45" s="574">
        <v>0</v>
      </c>
      <c r="P45" s="574">
        <v>0</v>
      </c>
      <c r="Q45" s="603">
        <v>0</v>
      </c>
    </row>
    <row r="46" spans="1:37" s="36" customFormat="1" x14ac:dyDescent="0.35">
      <c r="B46" s="1086"/>
      <c r="C46" s="1084"/>
      <c r="D46" s="534" t="s">
        <v>336</v>
      </c>
      <c r="E46" s="535">
        <v>0</v>
      </c>
      <c r="F46" s="179">
        <v>0</v>
      </c>
      <c r="G46" s="179">
        <v>0</v>
      </c>
      <c r="H46" s="179">
        <v>0</v>
      </c>
      <c r="I46" s="179">
        <v>0</v>
      </c>
      <c r="J46" s="179">
        <v>0</v>
      </c>
      <c r="K46" s="179">
        <v>0</v>
      </c>
      <c r="L46" s="179">
        <v>0</v>
      </c>
      <c r="M46" s="179">
        <v>0</v>
      </c>
      <c r="N46" s="179">
        <v>0</v>
      </c>
      <c r="O46" s="179">
        <v>0</v>
      </c>
      <c r="P46" s="179">
        <v>0</v>
      </c>
      <c r="Q46" s="536">
        <v>0</v>
      </c>
    </row>
    <row r="47" spans="1:37" s="36" customFormat="1" x14ac:dyDescent="0.35">
      <c r="B47" s="1086"/>
      <c r="C47" s="1084"/>
      <c r="D47" s="534" t="s">
        <v>339</v>
      </c>
      <c r="E47" s="535">
        <v>0</v>
      </c>
      <c r="F47" s="179">
        <v>0</v>
      </c>
      <c r="G47" s="179">
        <v>0</v>
      </c>
      <c r="H47" s="179">
        <v>0</v>
      </c>
      <c r="I47" s="179">
        <v>0</v>
      </c>
      <c r="J47" s="179">
        <v>0</v>
      </c>
      <c r="K47" s="179">
        <v>0</v>
      </c>
      <c r="L47" s="179">
        <v>0</v>
      </c>
      <c r="M47" s="179">
        <v>0</v>
      </c>
      <c r="N47" s="179">
        <v>0</v>
      </c>
      <c r="O47" s="179">
        <v>0</v>
      </c>
      <c r="P47" s="179">
        <v>0</v>
      </c>
      <c r="Q47" s="536">
        <v>0</v>
      </c>
    </row>
    <row r="48" spans="1:37" s="36" customFormat="1" x14ac:dyDescent="0.35">
      <c r="B48" s="1086"/>
      <c r="C48" s="1084"/>
      <c r="D48" s="534" t="s">
        <v>341</v>
      </c>
      <c r="E48" s="515">
        <f t="shared" ref="E48:P48" si="16">$Q$48/12</f>
        <v>181711.82916221526</v>
      </c>
      <c r="F48" s="170">
        <f t="shared" si="16"/>
        <v>181711.82916221526</v>
      </c>
      <c r="G48" s="170">
        <f t="shared" si="16"/>
        <v>181711.82916221526</v>
      </c>
      <c r="H48" s="170">
        <f t="shared" si="16"/>
        <v>181711.82916221526</v>
      </c>
      <c r="I48" s="170">
        <f t="shared" si="16"/>
        <v>181711.82916221526</v>
      </c>
      <c r="J48" s="170">
        <f t="shared" si="16"/>
        <v>181711.82916221526</v>
      </c>
      <c r="K48" s="170">
        <f t="shared" si="16"/>
        <v>181711.82916221526</v>
      </c>
      <c r="L48" s="170">
        <f t="shared" si="16"/>
        <v>181711.82916221526</v>
      </c>
      <c r="M48" s="170">
        <f t="shared" si="16"/>
        <v>181711.82916221526</v>
      </c>
      <c r="N48" s="170">
        <f t="shared" si="16"/>
        <v>181711.82916221526</v>
      </c>
      <c r="O48" s="170">
        <f t="shared" si="16"/>
        <v>181711.82916221526</v>
      </c>
      <c r="P48" s="170">
        <f t="shared" si="16"/>
        <v>181711.82916221526</v>
      </c>
      <c r="Q48" s="604">
        <v>2180541.9499465832</v>
      </c>
    </row>
    <row r="49" spans="1:37" s="36" customFormat="1" ht="18.75" thickBot="1" x14ac:dyDescent="0.4">
      <c r="B49" s="1087"/>
      <c r="C49" s="553" t="s">
        <v>179</v>
      </c>
      <c r="D49" s="555" t="s">
        <v>342</v>
      </c>
      <c r="E49" s="517">
        <f t="shared" ref="E49:P49" si="17">$Q$49/12</f>
        <v>1204589.6419974628</v>
      </c>
      <c r="F49" s="518">
        <f t="shared" si="17"/>
        <v>1204589.6419974628</v>
      </c>
      <c r="G49" s="518">
        <f t="shared" si="17"/>
        <v>1204589.6419974628</v>
      </c>
      <c r="H49" s="518">
        <f t="shared" si="17"/>
        <v>1204589.6419974628</v>
      </c>
      <c r="I49" s="518">
        <f t="shared" si="17"/>
        <v>1204589.6419974628</v>
      </c>
      <c r="J49" s="518">
        <f t="shared" si="17"/>
        <v>1204589.6419974628</v>
      </c>
      <c r="K49" s="518">
        <f t="shared" si="17"/>
        <v>1204589.6419974628</v>
      </c>
      <c r="L49" s="518">
        <f t="shared" si="17"/>
        <v>1204589.6419974628</v>
      </c>
      <c r="M49" s="518">
        <f t="shared" si="17"/>
        <v>1204589.6419974628</v>
      </c>
      <c r="N49" s="518">
        <f t="shared" si="17"/>
        <v>1204589.6419974628</v>
      </c>
      <c r="O49" s="518">
        <f t="shared" si="17"/>
        <v>1204589.6419974628</v>
      </c>
      <c r="P49" s="518">
        <f t="shared" si="17"/>
        <v>1204589.6419974628</v>
      </c>
      <c r="Q49" s="605">
        <v>14455075.703969555</v>
      </c>
    </row>
    <row r="50" spans="1:37" s="56" customFormat="1" x14ac:dyDescent="0.35"/>
    <row r="51" spans="1:37" ht="21.75" x14ac:dyDescent="0.35">
      <c r="A51" s="17" t="s">
        <v>600</v>
      </c>
      <c r="B51" s="73"/>
      <c r="C51" s="73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24"/>
      <c r="V51" s="184"/>
      <c r="W51" s="185"/>
      <c r="X51" s="185"/>
      <c r="Y51" s="185"/>
      <c r="Z51" s="185"/>
      <c r="AA51" s="185"/>
      <c r="AB51" s="186"/>
      <c r="AC51" s="186"/>
      <c r="AD51" s="186"/>
      <c r="AE51" s="186"/>
      <c r="AF51" s="186"/>
      <c r="AG51" s="186"/>
      <c r="AH51" s="53"/>
      <c r="AI51" s="53"/>
      <c r="AJ51" s="53"/>
      <c r="AK51" s="53"/>
    </row>
    <row r="52" spans="1:37" x14ac:dyDescent="0.35"/>
    <row r="53" spans="1:37" x14ac:dyDescent="0.35">
      <c r="B53" s="1047"/>
      <c r="C53" s="1047"/>
      <c r="D53" s="180"/>
      <c r="E53" s="180"/>
      <c r="F53" s="180"/>
      <c r="G53" s="180"/>
    </row>
    <row r="54" spans="1:37" ht="18.75" thickBot="1" x14ac:dyDescent="0.4"/>
    <row r="55" spans="1:37" ht="13.9" customHeight="1" x14ac:dyDescent="0.35">
      <c r="B55" s="1077" t="s">
        <v>346</v>
      </c>
      <c r="C55" s="205" t="s">
        <v>334</v>
      </c>
    </row>
    <row r="56" spans="1:37" ht="13.9" customHeight="1" x14ac:dyDescent="0.35">
      <c r="B56" s="1078"/>
      <c r="C56" s="206" t="s">
        <v>363</v>
      </c>
    </row>
    <row r="57" spans="1:37" x14ac:dyDescent="0.35">
      <c r="B57" s="1078"/>
      <c r="C57" s="207" t="s">
        <v>338</v>
      </c>
    </row>
    <row r="58" spans="1:37" ht="18.75" thickBot="1" x14ac:dyDescent="0.4">
      <c r="B58" s="551"/>
      <c r="C58" s="552" t="s">
        <v>344</v>
      </c>
    </row>
    <row r="59" spans="1:37" ht="18.75" thickBot="1" x14ac:dyDescent="0.4">
      <c r="B59" s="432" t="str">
        <f>B45</f>
        <v>Valle de México Sur</v>
      </c>
      <c r="C59" s="580">
        <f>(C61+C62+C63+C64+C65)*1/(C66*730)*(1-C67)</f>
        <v>0.80693760685418459</v>
      </c>
    </row>
    <row r="60" spans="1:37" ht="18.75" thickBot="1" x14ac:dyDescent="0.4">
      <c r="C60" s="3"/>
    </row>
    <row r="61" spans="1:37" x14ac:dyDescent="0.35">
      <c r="A61" s="54"/>
      <c r="B61" s="241" t="s">
        <v>516</v>
      </c>
      <c r="C61" s="581">
        <f>(D7/SUM(AC29:AC32)/12)</f>
        <v>248.21108546389971</v>
      </c>
    </row>
    <row r="62" spans="1:37" x14ac:dyDescent="0.35">
      <c r="A62" s="54"/>
      <c r="B62" s="245" t="s">
        <v>517</v>
      </c>
      <c r="C62" s="582">
        <v>0</v>
      </c>
      <c r="D62" s="181"/>
    </row>
    <row r="63" spans="1:37" x14ac:dyDescent="0.35">
      <c r="A63" s="54"/>
      <c r="B63" s="245" t="s">
        <v>518</v>
      </c>
      <c r="C63" s="583">
        <f>(D8/SUM(AC29:AC33)/12)</f>
        <v>81.565783554243652</v>
      </c>
    </row>
    <row r="64" spans="1:37" x14ac:dyDescent="0.35">
      <c r="A64" s="54"/>
      <c r="B64" s="245" t="s">
        <v>519</v>
      </c>
      <c r="C64" s="582">
        <v>0</v>
      </c>
      <c r="D64" s="11"/>
    </row>
    <row r="65" spans="1:5" x14ac:dyDescent="0.35">
      <c r="A65" s="54"/>
      <c r="B65" s="245" t="s">
        <v>520</v>
      </c>
      <c r="C65" s="582">
        <v>0</v>
      </c>
      <c r="D65" s="11"/>
    </row>
    <row r="66" spans="1:5" x14ac:dyDescent="0.35">
      <c r="A66" s="54"/>
      <c r="B66" s="245" t="s">
        <v>411</v>
      </c>
      <c r="C66" s="583">
        <f>IF(MAX(M29:Z29)=0,0,Q37/8760/MAX(M29:Z29))</f>
        <v>0.55983155550578312</v>
      </c>
      <c r="D66" s="199"/>
    </row>
    <row r="67" spans="1:5" ht="18.75" thickBot="1" x14ac:dyDescent="0.4">
      <c r="A67" s="54"/>
      <c r="B67" s="247" t="s">
        <v>412</v>
      </c>
      <c r="C67" s="584">
        <v>0</v>
      </c>
      <c r="D67" s="11"/>
      <c r="E67" s="182"/>
    </row>
    <row r="68" spans="1:5" x14ac:dyDescent="0.35">
      <c r="D68" s="11"/>
    </row>
    <row r="69" spans="1:5" ht="18.75" thickBot="1" x14ac:dyDescent="0.4">
      <c r="D69" s="11"/>
    </row>
    <row r="70" spans="1:5" ht="13.9" customHeight="1" x14ac:dyDescent="0.35">
      <c r="B70" s="1077" t="s">
        <v>346</v>
      </c>
      <c r="C70" s="205" t="s">
        <v>336</v>
      </c>
      <c r="D70" s="11"/>
    </row>
    <row r="71" spans="1:5" ht="36" x14ac:dyDescent="0.35">
      <c r="B71" s="1078"/>
      <c r="C71" s="206" t="s">
        <v>337</v>
      </c>
      <c r="D71" s="11"/>
    </row>
    <row r="72" spans="1:5" x14ac:dyDescent="0.35">
      <c r="B72" s="1078"/>
      <c r="C72" s="207" t="s">
        <v>338</v>
      </c>
      <c r="D72" s="11"/>
    </row>
    <row r="73" spans="1:5" ht="18.75" thickBot="1" x14ac:dyDescent="0.4">
      <c r="B73" s="551"/>
      <c r="C73" s="552" t="s">
        <v>344</v>
      </c>
      <c r="D73" s="11"/>
    </row>
    <row r="74" spans="1:5" ht="18.75" thickBot="1" x14ac:dyDescent="0.4">
      <c r="B74" s="432" t="str">
        <f>B59</f>
        <v>Valle de México Sur</v>
      </c>
      <c r="C74" s="580">
        <f>(C76+C77+C78+C79+C80)*1/(C81*730)*(1-C82)</f>
        <v>0.69151894301764028</v>
      </c>
      <c r="D74" s="11"/>
    </row>
    <row r="75" spans="1:5" ht="18.75" thickBot="1" x14ac:dyDescent="0.4">
      <c r="C75" s="3"/>
      <c r="D75" s="11"/>
    </row>
    <row r="76" spans="1:5" x14ac:dyDescent="0.35">
      <c r="B76" s="241" t="s">
        <v>516</v>
      </c>
      <c r="C76" s="581">
        <f>(D7/SUM(AC29:AC32)/12)</f>
        <v>248.21108546389971</v>
      </c>
      <c r="D76" s="199"/>
    </row>
    <row r="77" spans="1:5" x14ac:dyDescent="0.35">
      <c r="B77" s="245" t="s">
        <v>517</v>
      </c>
      <c r="C77" s="582">
        <v>0</v>
      </c>
      <c r="D77" s="11"/>
    </row>
    <row r="78" spans="1:5" x14ac:dyDescent="0.35">
      <c r="B78" s="245" t="s">
        <v>518</v>
      </c>
      <c r="C78" s="583">
        <f>(D8/SUM(AC29:AC33)/12)</f>
        <v>81.565783554243652</v>
      </c>
      <c r="D78" s="199"/>
    </row>
    <row r="79" spans="1:5" x14ac:dyDescent="0.35">
      <c r="B79" s="245" t="s">
        <v>519</v>
      </c>
      <c r="C79" s="582">
        <v>0</v>
      </c>
      <c r="D79" s="11"/>
    </row>
    <row r="80" spans="1:5" x14ac:dyDescent="0.35">
      <c r="B80" s="245" t="s">
        <v>520</v>
      </c>
      <c r="C80" s="582">
        <v>0</v>
      </c>
      <c r="D80" s="11"/>
    </row>
    <row r="81" spans="2:5" x14ac:dyDescent="0.35">
      <c r="B81" s="245" t="s">
        <v>417</v>
      </c>
      <c r="C81" s="582">
        <f>IF(MAX(M30:Z30)=0,0,Q38/8760/MAX(M30:Z30))</f>
        <v>0.65327080364560375</v>
      </c>
      <c r="D81" s="11"/>
    </row>
    <row r="82" spans="2:5" ht="18.75" thickBot="1" x14ac:dyDescent="0.4">
      <c r="B82" s="247" t="s">
        <v>416</v>
      </c>
      <c r="C82" s="584">
        <v>0</v>
      </c>
      <c r="D82" s="11"/>
      <c r="E82" s="11"/>
    </row>
    <row r="83" spans="2:5" x14ac:dyDescent="0.35">
      <c r="D83" s="11"/>
    </row>
    <row r="84" spans="2:5" ht="18.75" thickBot="1" x14ac:dyDescent="0.4">
      <c r="D84" s="11"/>
    </row>
    <row r="85" spans="2:5" ht="13.9" customHeight="1" x14ac:dyDescent="0.35">
      <c r="B85" s="1077" t="s">
        <v>346</v>
      </c>
      <c r="C85" s="205" t="s">
        <v>339</v>
      </c>
      <c r="D85" s="11"/>
    </row>
    <row r="86" spans="2:5" ht="44.45" customHeight="1" x14ac:dyDescent="0.35">
      <c r="B86" s="1078"/>
      <c r="C86" s="206" t="s">
        <v>364</v>
      </c>
      <c r="D86" s="11"/>
    </row>
    <row r="87" spans="2:5" x14ac:dyDescent="0.35">
      <c r="B87" s="1078"/>
      <c r="C87" s="207" t="s">
        <v>338</v>
      </c>
      <c r="D87" s="11"/>
    </row>
    <row r="88" spans="2:5" ht="18.75" thickBot="1" x14ac:dyDescent="0.4">
      <c r="B88" s="551"/>
      <c r="C88" s="552" t="s">
        <v>344</v>
      </c>
      <c r="D88" s="11"/>
    </row>
    <row r="89" spans="2:5" ht="18.75" thickBot="1" x14ac:dyDescent="0.4">
      <c r="B89" s="432" t="str">
        <f>B74</f>
        <v>Valle de México Sur</v>
      </c>
      <c r="C89" s="580">
        <f>(C91+C92+C93+C94+C95)*1/(C96*730)*(1-C97)</f>
        <v>0.65767542747557495</v>
      </c>
      <c r="D89" s="11"/>
    </row>
    <row r="90" spans="2:5" ht="18.75" thickBot="1" x14ac:dyDescent="0.4">
      <c r="D90" s="11"/>
    </row>
    <row r="91" spans="2:5" x14ac:dyDescent="0.35">
      <c r="B91" s="241" t="s">
        <v>516</v>
      </c>
      <c r="C91" s="581">
        <f>(D7/SUM(AC29:AC32)/12)</f>
        <v>248.21108546389971</v>
      </c>
      <c r="D91" s="199"/>
    </row>
    <row r="92" spans="2:5" x14ac:dyDescent="0.35">
      <c r="B92" s="245" t="s">
        <v>517</v>
      </c>
      <c r="C92" s="582">
        <v>0</v>
      </c>
      <c r="D92" s="11"/>
    </row>
    <row r="93" spans="2:5" x14ac:dyDescent="0.35">
      <c r="B93" s="245" t="s">
        <v>518</v>
      </c>
      <c r="C93" s="583">
        <f>(D8/SUM(AC29:AC33)/12)</f>
        <v>81.565783554243652</v>
      </c>
      <c r="D93" s="199"/>
    </row>
    <row r="94" spans="2:5" x14ac:dyDescent="0.35">
      <c r="B94" s="245" t="s">
        <v>519</v>
      </c>
      <c r="C94" s="582">
        <v>0</v>
      </c>
      <c r="D94" s="11"/>
    </row>
    <row r="95" spans="2:5" x14ac:dyDescent="0.35">
      <c r="B95" s="245" t="s">
        <v>520</v>
      </c>
      <c r="C95" s="582">
        <v>0</v>
      </c>
      <c r="D95" s="11"/>
    </row>
    <row r="96" spans="2:5" x14ac:dyDescent="0.35">
      <c r="B96" s="245" t="s">
        <v>419</v>
      </c>
      <c r="C96" s="582">
        <f>IF(MAX(M31:Z31)=0,0,Q39/8760/MAX(M31:Z31))</f>
        <v>0.68688766033921733</v>
      </c>
      <c r="D96" s="11"/>
    </row>
    <row r="97" spans="2:6" ht="18.75" thickBot="1" x14ac:dyDescent="0.4">
      <c r="B97" s="247" t="s">
        <v>420</v>
      </c>
      <c r="C97" s="584">
        <v>0</v>
      </c>
      <c r="D97" s="11"/>
      <c r="E97" s="11"/>
    </row>
    <row r="98" spans="2:6" x14ac:dyDescent="0.35">
      <c r="D98" s="11"/>
      <c r="F98" s="183"/>
    </row>
    <row r="99" spans="2:6" ht="18.75" thickBot="1" x14ac:dyDescent="0.4">
      <c r="D99" s="11"/>
      <c r="F99" s="183"/>
    </row>
    <row r="100" spans="2:6" ht="13.9" customHeight="1" x14ac:dyDescent="0.35">
      <c r="B100" s="1077" t="s">
        <v>346</v>
      </c>
      <c r="C100" s="205" t="s">
        <v>341</v>
      </c>
      <c r="D100" s="11"/>
    </row>
    <row r="101" spans="2:6" ht="36" x14ac:dyDescent="0.35">
      <c r="B101" s="1078"/>
      <c r="C101" s="206" t="s">
        <v>365</v>
      </c>
      <c r="D101" s="11"/>
    </row>
    <row r="102" spans="2:6" x14ac:dyDescent="0.35">
      <c r="B102" s="1078"/>
      <c r="C102" s="207" t="s">
        <v>362</v>
      </c>
      <c r="D102" s="11"/>
    </row>
    <row r="103" spans="2:6" ht="18.75" thickBot="1" x14ac:dyDescent="0.4">
      <c r="B103" s="551"/>
      <c r="C103" s="552" t="s">
        <v>345</v>
      </c>
      <c r="D103" s="11"/>
    </row>
    <row r="104" spans="2:6" ht="18.75" thickBot="1" x14ac:dyDescent="0.4">
      <c r="B104" s="432" t="str">
        <f>B89</f>
        <v>Valle de México Sur</v>
      </c>
      <c r="C104" s="580">
        <f>(C106+C107+C108+C109+C110)*C111</f>
        <v>260.56921129199617</v>
      </c>
      <c r="D104" s="11"/>
    </row>
    <row r="105" spans="2:6" ht="18.75" thickBot="1" x14ac:dyDescent="0.4">
      <c r="D105" s="11"/>
    </row>
    <row r="106" spans="2:6" x14ac:dyDescent="0.35">
      <c r="B106" s="241" t="s">
        <v>516</v>
      </c>
      <c r="C106" s="581">
        <f>(D7/SUM(AC29:AC32)/12)</f>
        <v>248.21108546389971</v>
      </c>
      <c r="D106" s="199"/>
    </row>
    <row r="107" spans="2:6" x14ac:dyDescent="0.35">
      <c r="B107" s="245" t="s">
        <v>517</v>
      </c>
      <c r="C107" s="582">
        <v>0</v>
      </c>
      <c r="D107" s="11"/>
    </row>
    <row r="108" spans="2:6" x14ac:dyDescent="0.35">
      <c r="B108" s="245" t="s">
        <v>518</v>
      </c>
      <c r="C108" s="583">
        <f>(D8/SUM(AC29:AC33)/12)</f>
        <v>81.565783554243652</v>
      </c>
      <c r="D108" s="199"/>
    </row>
    <row r="109" spans="2:6" x14ac:dyDescent="0.35">
      <c r="B109" s="245" t="s">
        <v>519</v>
      </c>
      <c r="C109" s="582">
        <v>0</v>
      </c>
      <c r="D109" s="11"/>
    </row>
    <row r="110" spans="2:6" x14ac:dyDescent="0.35">
      <c r="B110" s="245" t="s">
        <v>520</v>
      </c>
      <c r="C110" s="582">
        <v>0</v>
      </c>
      <c r="D110" s="11"/>
    </row>
    <row r="111" spans="2:6" ht="18.75" thickBot="1" x14ac:dyDescent="0.4">
      <c r="B111" s="586" t="s">
        <v>421</v>
      </c>
      <c r="C111" s="584">
        <f>(AC32/Q48)*12</f>
        <v>0.79013792588849041</v>
      </c>
      <c r="D111" s="11"/>
    </row>
    <row r="112" spans="2:6" x14ac:dyDescent="0.35">
      <c r="D112" s="11"/>
    </row>
    <row r="113" spans="2:4" ht="18.75" thickBot="1" x14ac:dyDescent="0.4">
      <c r="D113" s="11"/>
    </row>
    <row r="114" spans="2:4" ht="13.9" customHeight="1" x14ac:dyDescent="0.35">
      <c r="B114" s="1077" t="s">
        <v>346</v>
      </c>
      <c r="C114" s="205" t="s">
        <v>342</v>
      </c>
      <c r="D114" s="11"/>
    </row>
    <row r="115" spans="2:4" ht="28.15" customHeight="1" x14ac:dyDescent="0.35">
      <c r="B115" s="1078"/>
      <c r="C115" s="206" t="s">
        <v>418</v>
      </c>
      <c r="D115" s="11"/>
    </row>
    <row r="116" spans="2:4" x14ac:dyDescent="0.35">
      <c r="B116" s="1078"/>
      <c r="C116" s="207" t="s">
        <v>362</v>
      </c>
      <c r="D116" s="11"/>
    </row>
    <row r="117" spans="2:4" ht="18.75" thickBot="1" x14ac:dyDescent="0.4">
      <c r="B117" s="551"/>
      <c r="C117" s="552" t="s">
        <v>345</v>
      </c>
      <c r="D117" s="11"/>
    </row>
    <row r="118" spans="2:4" ht="18.75" thickBot="1" x14ac:dyDescent="0.4">
      <c r="B118" s="432" t="str">
        <f>B104</f>
        <v>Valle de México Sur</v>
      </c>
      <c r="C118" s="580">
        <f>(C120+C121+C122)*C123</f>
        <v>58.444777057993775</v>
      </c>
      <c r="D118" s="11"/>
    </row>
    <row r="119" spans="2:4" ht="18.75" thickBot="1" x14ac:dyDescent="0.4">
      <c r="D119" s="11"/>
    </row>
    <row r="120" spans="2:4" x14ac:dyDescent="0.35">
      <c r="B120" s="241" t="s">
        <v>518</v>
      </c>
      <c r="C120" s="581">
        <f>(D8/SUM(AC29:AC33)/12)</f>
        <v>81.565783554243652</v>
      </c>
      <c r="D120" s="199"/>
    </row>
    <row r="121" spans="2:4" x14ac:dyDescent="0.35">
      <c r="B121" s="245" t="s">
        <v>519</v>
      </c>
      <c r="C121" s="582">
        <v>0</v>
      </c>
      <c r="D121" s="11"/>
    </row>
    <row r="122" spans="2:4" x14ac:dyDescent="0.35">
      <c r="B122" s="245" t="s">
        <v>520</v>
      </c>
      <c r="C122" s="582">
        <v>0</v>
      </c>
      <c r="D122" s="11"/>
    </row>
    <row r="123" spans="2:4" ht="18.75" thickBot="1" x14ac:dyDescent="0.4">
      <c r="B123" s="586" t="s">
        <v>422</v>
      </c>
      <c r="C123" s="584">
        <f>(AC33/Q49)*12</f>
        <v>0.71653547003721574</v>
      </c>
      <c r="D123" s="11"/>
    </row>
    <row r="124" spans="2:4" x14ac:dyDescent="0.35">
      <c r="C124" s="11"/>
      <c r="D124" s="11"/>
    </row>
    <row r="125" spans="2:4" hidden="1" x14ac:dyDescent="0.35">
      <c r="C125" s="11"/>
      <c r="D125" s="11"/>
    </row>
    <row r="126" spans="2:4" hidden="1" x14ac:dyDescent="0.35">
      <c r="D126" s="11"/>
    </row>
    <row r="127" spans="2:4" hidden="1" x14ac:dyDescent="0.35">
      <c r="D127" s="11"/>
    </row>
    <row r="128" spans="2:4" hidden="1" x14ac:dyDescent="0.35">
      <c r="D128" s="11"/>
    </row>
    <row r="129" spans="4:4" hidden="1" x14ac:dyDescent="0.35">
      <c r="D129" s="11"/>
    </row>
    <row r="130" spans="4:4" hidden="1" x14ac:dyDescent="0.35">
      <c r="D130" s="11"/>
    </row>
    <row r="131" spans="4:4" hidden="1" x14ac:dyDescent="0.35">
      <c r="D131" s="11"/>
    </row>
    <row r="132" spans="4:4" hidden="1" x14ac:dyDescent="0.35">
      <c r="D132" s="11"/>
    </row>
    <row r="133" spans="4:4" hidden="1" x14ac:dyDescent="0.35">
      <c r="D133" s="11"/>
    </row>
    <row r="134" spans="4:4" hidden="1" x14ac:dyDescent="0.35">
      <c r="D134" s="11"/>
    </row>
    <row r="135" spans="4:4" hidden="1" x14ac:dyDescent="0.35">
      <c r="D135" s="11"/>
    </row>
    <row r="136" spans="4:4" hidden="1" x14ac:dyDescent="0.35">
      <c r="D136" s="11"/>
    </row>
    <row r="137" spans="4:4" hidden="1" x14ac:dyDescent="0.35">
      <c r="D137" s="11"/>
    </row>
    <row r="138" spans="4:4" hidden="1" x14ac:dyDescent="0.35">
      <c r="D138" s="11"/>
    </row>
    <row r="139" spans="4:4" hidden="1" x14ac:dyDescent="0.35">
      <c r="D139" s="11"/>
    </row>
    <row r="140" spans="4:4" hidden="1" x14ac:dyDescent="0.35">
      <c r="D140" s="11"/>
    </row>
    <row r="141" spans="4:4" hidden="1" x14ac:dyDescent="0.35">
      <c r="D141" s="11"/>
    </row>
    <row r="142" spans="4:4" hidden="1" x14ac:dyDescent="0.35">
      <c r="D142" s="11"/>
    </row>
    <row r="143" spans="4:4" hidden="1" x14ac:dyDescent="0.35">
      <c r="D143" s="11"/>
    </row>
    <row r="144" spans="4:4" hidden="1" x14ac:dyDescent="0.35">
      <c r="D144" s="11"/>
    </row>
    <row r="145" spans="4:4" hidden="1" x14ac:dyDescent="0.35">
      <c r="D145" s="11"/>
    </row>
    <row r="146" spans="4:4" hidden="1" x14ac:dyDescent="0.35">
      <c r="D146" s="11"/>
    </row>
    <row r="147" spans="4:4" hidden="1" x14ac:dyDescent="0.35">
      <c r="D147" s="11"/>
    </row>
    <row r="148" spans="4:4" hidden="1" x14ac:dyDescent="0.35">
      <c r="D148" s="11"/>
    </row>
    <row r="149" spans="4:4" hidden="1" x14ac:dyDescent="0.35">
      <c r="D149" s="11"/>
    </row>
    <row r="150" spans="4:4" hidden="1" x14ac:dyDescent="0.35">
      <c r="D150" s="11"/>
    </row>
    <row r="151" spans="4:4" hidden="1" x14ac:dyDescent="0.35">
      <c r="D151" s="11"/>
    </row>
    <row r="152" spans="4:4" hidden="1" x14ac:dyDescent="0.35">
      <c r="D152" s="11"/>
    </row>
    <row r="153" spans="4:4" hidden="1" x14ac:dyDescent="0.35">
      <c r="D153" s="11"/>
    </row>
    <row r="154" spans="4:4" hidden="1" x14ac:dyDescent="0.35">
      <c r="D154" s="11"/>
    </row>
    <row r="155" spans="4:4" hidden="1" x14ac:dyDescent="0.35">
      <c r="D155" s="11"/>
    </row>
    <row r="156" spans="4:4" hidden="1" x14ac:dyDescent="0.35">
      <c r="D156" s="11"/>
    </row>
    <row r="157" spans="4:4" hidden="1" x14ac:dyDescent="0.35">
      <c r="D157" s="11"/>
    </row>
    <row r="158" spans="4:4" hidden="1" x14ac:dyDescent="0.35">
      <c r="D158" s="11"/>
    </row>
    <row r="159" spans="4:4" hidden="1" x14ac:dyDescent="0.35">
      <c r="D159" s="11"/>
    </row>
    <row r="160" spans="4:4" hidden="1" x14ac:dyDescent="0.35">
      <c r="D160" s="11"/>
    </row>
    <row r="161" spans="4:4" hidden="1" x14ac:dyDescent="0.35">
      <c r="D161" s="11"/>
    </row>
    <row r="162" spans="4:4" hidden="1" x14ac:dyDescent="0.35">
      <c r="D162" s="11"/>
    </row>
    <row r="163" spans="4:4" hidden="1" x14ac:dyDescent="0.35">
      <c r="D163" s="11"/>
    </row>
    <row r="164" spans="4:4" hidden="1" x14ac:dyDescent="0.35">
      <c r="D164" s="11"/>
    </row>
    <row r="165" spans="4:4" hidden="1" x14ac:dyDescent="0.35">
      <c r="D165" s="11"/>
    </row>
    <row r="166" spans="4:4" hidden="1" x14ac:dyDescent="0.35">
      <c r="D166" s="11"/>
    </row>
    <row r="167" spans="4:4" hidden="1" x14ac:dyDescent="0.35">
      <c r="D167" s="11"/>
    </row>
    <row r="168" spans="4:4" hidden="1" x14ac:dyDescent="0.35">
      <c r="D168" s="11"/>
    </row>
    <row r="169" spans="4:4" hidden="1" x14ac:dyDescent="0.35">
      <c r="D169" s="11"/>
    </row>
    <row r="170" spans="4:4" hidden="1" x14ac:dyDescent="0.35">
      <c r="D170" s="11"/>
    </row>
    <row r="171" spans="4:4" hidden="1" x14ac:dyDescent="0.35">
      <c r="D171" s="11"/>
    </row>
    <row r="172" spans="4:4" hidden="1" x14ac:dyDescent="0.35">
      <c r="D172" s="11"/>
    </row>
    <row r="173" spans="4:4" hidden="1" x14ac:dyDescent="0.35">
      <c r="D173" s="11"/>
    </row>
    <row r="174" spans="4:4" hidden="1" x14ac:dyDescent="0.35">
      <c r="D174" s="11"/>
    </row>
    <row r="175" spans="4:4" hidden="1" x14ac:dyDescent="0.35">
      <c r="D175" s="11"/>
    </row>
    <row r="176" spans="4:4" hidden="1" x14ac:dyDescent="0.35">
      <c r="D176" s="11"/>
    </row>
    <row r="177" spans="4:4" hidden="1" x14ac:dyDescent="0.35">
      <c r="D177" s="11"/>
    </row>
    <row r="178" spans="4:4" hidden="1" x14ac:dyDescent="0.35">
      <c r="D178" s="11"/>
    </row>
    <row r="179" spans="4:4" hidden="1" x14ac:dyDescent="0.35">
      <c r="D179" s="11"/>
    </row>
    <row r="180" spans="4:4" hidden="1" x14ac:dyDescent="0.35">
      <c r="D180" s="11"/>
    </row>
    <row r="181" spans="4:4" hidden="1" x14ac:dyDescent="0.35">
      <c r="D181" s="11"/>
    </row>
    <row r="182" spans="4:4" hidden="1" x14ac:dyDescent="0.35">
      <c r="D182" s="11"/>
    </row>
    <row r="183" spans="4:4" hidden="1" x14ac:dyDescent="0.35">
      <c r="D183" s="11"/>
    </row>
    <row r="184" spans="4:4" hidden="1" x14ac:dyDescent="0.35">
      <c r="D184" s="11"/>
    </row>
    <row r="185" spans="4:4" hidden="1" x14ac:dyDescent="0.35">
      <c r="D185" s="11"/>
    </row>
    <row r="186" spans="4:4" hidden="1" x14ac:dyDescent="0.35">
      <c r="D186" s="11"/>
    </row>
    <row r="187" spans="4:4" hidden="1" x14ac:dyDescent="0.35">
      <c r="D187" s="11"/>
    </row>
    <row r="188" spans="4:4" hidden="1" x14ac:dyDescent="0.35">
      <c r="D188" s="11"/>
    </row>
    <row r="189" spans="4:4" hidden="1" x14ac:dyDescent="0.35">
      <c r="D189" s="11"/>
    </row>
    <row r="190" spans="4:4" hidden="1" x14ac:dyDescent="0.35">
      <c r="D190" s="11"/>
    </row>
    <row r="191" spans="4:4" hidden="1" x14ac:dyDescent="0.35">
      <c r="D191" s="11"/>
    </row>
    <row r="192" spans="4:4" hidden="1" x14ac:dyDescent="0.35">
      <c r="D192" s="11"/>
    </row>
    <row r="193" spans="4:4" hidden="1" x14ac:dyDescent="0.35">
      <c r="D193" s="11"/>
    </row>
    <row r="194" spans="4:4" hidden="1" x14ac:dyDescent="0.35">
      <c r="D194" s="11"/>
    </row>
    <row r="195" spans="4:4" hidden="1" x14ac:dyDescent="0.35">
      <c r="D195" s="11"/>
    </row>
    <row r="196" spans="4:4" hidden="1" x14ac:dyDescent="0.35">
      <c r="D196" s="11"/>
    </row>
    <row r="197" spans="4:4" hidden="1" x14ac:dyDescent="0.35">
      <c r="D197" s="11"/>
    </row>
    <row r="198" spans="4:4" hidden="1" x14ac:dyDescent="0.35">
      <c r="D198" s="11"/>
    </row>
    <row r="199" spans="4:4" hidden="1" x14ac:dyDescent="0.35">
      <c r="D199" s="11"/>
    </row>
    <row r="200" spans="4:4" hidden="1" x14ac:dyDescent="0.35">
      <c r="D200" s="11"/>
    </row>
    <row r="201" spans="4:4" hidden="1" x14ac:dyDescent="0.35">
      <c r="D201" s="11"/>
    </row>
    <row r="202" spans="4:4" hidden="1" x14ac:dyDescent="0.35">
      <c r="D202" s="11"/>
    </row>
    <row r="203" spans="4:4" hidden="1" x14ac:dyDescent="0.35">
      <c r="D203" s="11"/>
    </row>
    <row r="204" spans="4:4" hidden="1" x14ac:dyDescent="0.35">
      <c r="D204" s="11"/>
    </row>
    <row r="205" spans="4:4" hidden="1" x14ac:dyDescent="0.35">
      <c r="D205" s="11"/>
    </row>
    <row r="206" spans="4:4" hidden="1" x14ac:dyDescent="0.35">
      <c r="D206" s="11"/>
    </row>
    <row r="207" spans="4:4" hidden="1" x14ac:dyDescent="0.35">
      <c r="D207" s="11"/>
    </row>
    <row r="208" spans="4:4" hidden="1" x14ac:dyDescent="0.35">
      <c r="D208" s="11"/>
    </row>
    <row r="209" spans="4:4" hidden="1" x14ac:dyDescent="0.35">
      <c r="D209" s="11"/>
    </row>
    <row r="210" spans="4:4" hidden="1" x14ac:dyDescent="0.35">
      <c r="D210" s="11"/>
    </row>
    <row r="211" spans="4:4" hidden="1" x14ac:dyDescent="0.35">
      <c r="D211" s="11"/>
    </row>
    <row r="212" spans="4:4" hidden="1" x14ac:dyDescent="0.35">
      <c r="D212" s="11"/>
    </row>
    <row r="213" spans="4:4" hidden="1" x14ac:dyDescent="0.35">
      <c r="D213" s="11"/>
    </row>
    <row r="214" spans="4:4" hidden="1" x14ac:dyDescent="0.35">
      <c r="D214" s="11"/>
    </row>
    <row r="215" spans="4:4" hidden="1" x14ac:dyDescent="0.35">
      <c r="D215" s="11"/>
    </row>
    <row r="216" spans="4:4" hidden="1" x14ac:dyDescent="0.35">
      <c r="D216" s="11"/>
    </row>
    <row r="217" spans="4:4" hidden="1" x14ac:dyDescent="0.35">
      <c r="D217" s="11"/>
    </row>
    <row r="218" spans="4:4" hidden="1" x14ac:dyDescent="0.35">
      <c r="D218" s="11"/>
    </row>
    <row r="219" spans="4:4" hidden="1" x14ac:dyDescent="0.35">
      <c r="D219" s="11"/>
    </row>
    <row r="220" spans="4:4" hidden="1" x14ac:dyDescent="0.35">
      <c r="D220" s="11"/>
    </row>
    <row r="221" spans="4:4" hidden="1" x14ac:dyDescent="0.35">
      <c r="D221" s="11"/>
    </row>
    <row r="222" spans="4:4" hidden="1" x14ac:dyDescent="0.35">
      <c r="D222" s="11"/>
    </row>
    <row r="223" spans="4:4" hidden="1" x14ac:dyDescent="0.35">
      <c r="D223" s="11"/>
    </row>
    <row r="224" spans="4:4" hidden="1" x14ac:dyDescent="0.35">
      <c r="D224" s="11"/>
    </row>
    <row r="225" spans="4:4" hidden="1" x14ac:dyDescent="0.35">
      <c r="D225" s="11"/>
    </row>
    <row r="226" spans="4:4" hidden="1" x14ac:dyDescent="0.35">
      <c r="D226" s="11"/>
    </row>
    <row r="227" spans="4:4" hidden="1" x14ac:dyDescent="0.35">
      <c r="D227" s="11"/>
    </row>
    <row r="228" spans="4:4" hidden="1" x14ac:dyDescent="0.35">
      <c r="D228" s="11"/>
    </row>
    <row r="229" spans="4:4" hidden="1" x14ac:dyDescent="0.35">
      <c r="D229" s="11"/>
    </row>
    <row r="230" spans="4:4" hidden="1" x14ac:dyDescent="0.35">
      <c r="D230" s="11"/>
    </row>
  </sheetData>
  <customSheetViews>
    <customSheetView guid="{1EB9453C-0363-4D90-8555-9240052C0B12}" scale="40">
      <selection activeCell="Z65" sqref="Z65"/>
      <pageMargins left="0.7" right="0.7" top="0.75" bottom="0.75" header="0.3" footer="0.3"/>
    </customSheetView>
    <customSheetView guid="{9BE0F493-361D-434E-B2A3-57925E56343F}" scale="40">
      <selection activeCell="Z65" sqref="Z65"/>
      <pageMargins left="0.7" right="0.7" top="0.75" bottom="0.75" header="0.3" footer="0.3"/>
    </customSheetView>
  </customSheetViews>
  <mergeCells count="20">
    <mergeCell ref="B7:B9"/>
    <mergeCell ref="B13:B17"/>
    <mergeCell ref="B21:B25"/>
    <mergeCell ref="C21:C24"/>
    <mergeCell ref="B100:B102"/>
    <mergeCell ref="B114:B116"/>
    <mergeCell ref="R13:R16"/>
    <mergeCell ref="S13:S16"/>
    <mergeCell ref="T13:T16"/>
    <mergeCell ref="B53:C53"/>
    <mergeCell ref="B55:B57"/>
    <mergeCell ref="B70:B72"/>
    <mergeCell ref="B85:B87"/>
    <mergeCell ref="B29:B33"/>
    <mergeCell ref="C29:C32"/>
    <mergeCell ref="B37:B41"/>
    <mergeCell ref="C37:C40"/>
    <mergeCell ref="B45:B49"/>
    <mergeCell ref="C45:C48"/>
    <mergeCell ref="C13:C16"/>
  </mergeCells>
  <dataValidations count="1">
    <dataValidation type="list" allowBlank="1" showInputMessage="1" showErrorMessage="1" sqref="AD21" xr:uid="{00000000-0002-0000-2200-000000000000}">
      <formula1>$AE$21:$AE$22</formula1>
    </dataValidation>
  </dataValidations>
  <hyperlinks>
    <hyperlink ref="C2" location="Contenido!A1" display="regresar" xr:uid="{00000000-0004-0000-2200-000000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IU171"/>
  <sheetViews>
    <sheetView showGridLines="0" zoomScale="70" zoomScaleNormal="70" workbookViewId="0">
      <pane ySplit="3" topLeftCell="A4" activePane="bottomLeft" state="frozen"/>
      <selection pane="bottomLeft" activeCell="B6" sqref="B6"/>
    </sheetView>
  </sheetViews>
  <sheetFormatPr baseColWidth="10" defaultColWidth="0" defaultRowHeight="18" zeroHeight="1" x14ac:dyDescent="0.35"/>
  <cols>
    <col min="1" max="1" width="3.7109375" style="24" customWidth="1"/>
    <col min="2" max="2" width="23.28515625" style="24" customWidth="1"/>
    <col min="3" max="3" width="24.7109375" style="24" customWidth="1"/>
    <col min="4" max="7" width="19.5703125" style="24" customWidth="1"/>
    <col min="8" max="8" width="21.42578125" style="24" customWidth="1"/>
    <col min="9" max="11" width="19.5703125" style="24" customWidth="1"/>
    <col min="12" max="12" width="31.28515625" style="24" customWidth="1"/>
    <col min="13" max="13" width="25.85546875" style="24" customWidth="1"/>
    <col min="14" max="16" width="19.5703125" style="24" customWidth="1"/>
    <col min="17" max="17" width="8.85546875" style="24" customWidth="1"/>
    <col min="18" max="255" width="8.85546875" style="24" hidden="1" customWidth="1"/>
    <col min="256" max="16384" width="11.5703125" style="24" hidden="1"/>
  </cols>
  <sheetData>
    <row r="1" spans="1:17" ht="33" customHeight="1" x14ac:dyDescent="0.4">
      <c r="A1" s="973"/>
      <c r="B1" s="5" t="s">
        <v>578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7" x14ac:dyDescent="0.35">
      <c r="A2" s="973"/>
      <c r="B2" s="25" t="s">
        <v>460</v>
      </c>
      <c r="D2" s="25"/>
      <c r="E2" s="737" t="s">
        <v>601</v>
      </c>
    </row>
    <row r="3" spans="1:17" x14ac:dyDescent="0.35">
      <c r="A3" s="973"/>
      <c r="B3" s="25" t="s">
        <v>184</v>
      </c>
      <c r="D3" s="27"/>
      <c r="E3" s="26"/>
    </row>
    <row r="4" spans="1:17" x14ac:dyDescent="0.35">
      <c r="C4" s="28"/>
      <c r="D4" s="28"/>
    </row>
    <row r="5" spans="1:17" ht="18.75" thickBot="1" x14ac:dyDescent="0.4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6" spans="1:17" s="668" customFormat="1" ht="208.15" customHeight="1" thickBot="1" x14ac:dyDescent="0.4">
      <c r="A6" s="974"/>
      <c r="B6" s="666" t="s">
        <v>461</v>
      </c>
      <c r="C6" s="485" t="s">
        <v>462</v>
      </c>
      <c r="D6" s="485" t="s">
        <v>463</v>
      </c>
      <c r="E6" s="485" t="s">
        <v>464</v>
      </c>
      <c r="F6" s="485" t="s">
        <v>465</v>
      </c>
      <c r="G6" s="485" t="s">
        <v>466</v>
      </c>
      <c r="H6" s="485" t="s">
        <v>467</v>
      </c>
      <c r="I6" s="485" t="s">
        <v>468</v>
      </c>
      <c r="J6" s="485" t="s">
        <v>469</v>
      </c>
      <c r="K6" s="485" t="s">
        <v>470</v>
      </c>
      <c r="L6" s="485" t="s">
        <v>471</v>
      </c>
      <c r="M6" s="485" t="s">
        <v>472</v>
      </c>
      <c r="N6" s="485" t="s">
        <v>473</v>
      </c>
      <c r="O6" s="485" t="s">
        <v>474</v>
      </c>
      <c r="P6" s="395" t="s">
        <v>475</v>
      </c>
      <c r="Q6" s="667"/>
    </row>
    <row r="7" spans="1:17" ht="18" customHeight="1" x14ac:dyDescent="0.35">
      <c r="A7" s="973"/>
      <c r="B7" s="383" t="s">
        <v>186</v>
      </c>
      <c r="C7" s="386">
        <v>102.461576318528</v>
      </c>
      <c r="D7" s="387">
        <v>102.001314084824</v>
      </c>
      <c r="E7" s="387">
        <v>101.561058918212</v>
      </c>
      <c r="F7" s="387">
        <v>102.458185979375</v>
      </c>
      <c r="G7" s="387">
        <v>102.767739657821</v>
      </c>
      <c r="H7" s="387">
        <v>100.206109564995</v>
      </c>
      <c r="I7" s="387">
        <v>87.438598305092995</v>
      </c>
      <c r="J7" s="387">
        <v>100.02879399700301</v>
      </c>
      <c r="K7" s="387">
        <v>100.700557009116</v>
      </c>
      <c r="L7" s="387">
        <v>96.289426543854006</v>
      </c>
      <c r="M7" s="387">
        <v>97.958810441085006</v>
      </c>
      <c r="N7" s="387">
        <v>98.655623057937007</v>
      </c>
      <c r="O7" s="387">
        <v>98.294774341491006</v>
      </c>
      <c r="P7" s="388">
        <v>99.703285136416</v>
      </c>
      <c r="Q7" s="26"/>
    </row>
    <row r="8" spans="1:17" ht="18" customHeight="1" x14ac:dyDescent="0.35">
      <c r="A8" s="973"/>
      <c r="B8" s="383" t="s">
        <v>187</v>
      </c>
      <c r="C8" s="389">
        <v>103.174953646988</v>
      </c>
      <c r="D8" s="30">
        <v>102.887920463933</v>
      </c>
      <c r="E8" s="30">
        <v>101.409347094976</v>
      </c>
      <c r="F8" s="30">
        <v>104.880680699376</v>
      </c>
      <c r="G8" s="30">
        <v>103.145924731221</v>
      </c>
      <c r="H8" s="30">
        <v>100.77228865281801</v>
      </c>
      <c r="I8" s="30">
        <v>88.579787592540001</v>
      </c>
      <c r="J8" s="30">
        <v>100.25928580631</v>
      </c>
      <c r="K8" s="30">
        <v>101.216911701142</v>
      </c>
      <c r="L8" s="30">
        <v>96.894597679236</v>
      </c>
      <c r="M8" s="30">
        <v>98.713560295625001</v>
      </c>
      <c r="N8" s="30">
        <v>99.074324849063004</v>
      </c>
      <c r="O8" s="30">
        <v>98.461945494470996</v>
      </c>
      <c r="P8" s="379">
        <v>100.139847934283</v>
      </c>
      <c r="Q8" s="26"/>
    </row>
    <row r="9" spans="1:17" ht="18" customHeight="1" x14ac:dyDescent="0.35">
      <c r="A9" s="973"/>
      <c r="B9" s="383" t="s">
        <v>188</v>
      </c>
      <c r="C9" s="389">
        <v>103.255933225924</v>
      </c>
      <c r="D9" s="30">
        <v>102.952937775489</v>
      </c>
      <c r="E9" s="30">
        <v>102.059578507325</v>
      </c>
      <c r="F9" s="30">
        <v>104.57603343037501</v>
      </c>
      <c r="G9" s="30">
        <v>103.386653511745</v>
      </c>
      <c r="H9" s="30">
        <v>101.292886451559</v>
      </c>
      <c r="I9" s="30">
        <v>88.167831088198</v>
      </c>
      <c r="J9" s="30">
        <v>100.606114443339</v>
      </c>
      <c r="K9" s="30">
        <v>100.99069492877</v>
      </c>
      <c r="L9" s="30">
        <v>96.503617640076001</v>
      </c>
      <c r="M9" s="30">
        <v>98.872171121438996</v>
      </c>
      <c r="N9" s="30">
        <v>98.841331584098995</v>
      </c>
      <c r="O9" s="30">
        <v>98.395952584666006</v>
      </c>
      <c r="P9" s="379">
        <v>100.949582192702</v>
      </c>
      <c r="Q9" s="26"/>
    </row>
    <row r="10" spans="1:17" ht="18" customHeight="1" x14ac:dyDescent="0.35">
      <c r="A10" s="973"/>
      <c r="B10" s="383" t="s">
        <v>189</v>
      </c>
      <c r="C10" s="389">
        <v>103.305964873834</v>
      </c>
      <c r="D10" s="30">
        <v>103.077768147607</v>
      </c>
      <c r="E10" s="30">
        <v>102.061332200867</v>
      </c>
      <c r="F10" s="30">
        <v>102.604693060793</v>
      </c>
      <c r="G10" s="30">
        <v>103.45261860333</v>
      </c>
      <c r="H10" s="30">
        <v>101.301283331026</v>
      </c>
      <c r="I10" s="30">
        <v>87.133145865686004</v>
      </c>
      <c r="J10" s="30">
        <v>100.644382409299</v>
      </c>
      <c r="K10" s="30">
        <v>100.65730077178701</v>
      </c>
      <c r="L10" s="30">
        <v>96.017350092813999</v>
      </c>
      <c r="M10" s="30">
        <v>98.350995190456999</v>
      </c>
      <c r="N10" s="30">
        <v>98.302697637974006</v>
      </c>
      <c r="O10" s="30">
        <v>98.159413353779996</v>
      </c>
      <c r="P10" s="379">
        <v>101.103691696787</v>
      </c>
      <c r="Q10" s="26"/>
    </row>
    <row r="11" spans="1:17" ht="18" customHeight="1" x14ac:dyDescent="0.35">
      <c r="A11" s="973"/>
      <c r="B11" s="383" t="s">
        <v>190</v>
      </c>
      <c r="C11" s="389">
        <v>103.58695753104</v>
      </c>
      <c r="D11" s="30">
        <v>103.356545881112</v>
      </c>
      <c r="E11" s="30">
        <v>102.383615500972</v>
      </c>
      <c r="F11" s="30">
        <v>101.877270215135</v>
      </c>
      <c r="G11" s="30">
        <v>104.02634261713</v>
      </c>
      <c r="H11" s="30">
        <v>101.834228893193</v>
      </c>
      <c r="I11" s="30">
        <v>86.652907454868</v>
      </c>
      <c r="J11" s="30">
        <v>100.681736307107</v>
      </c>
      <c r="K11" s="30">
        <v>100.273302671058</v>
      </c>
      <c r="L11" s="30">
        <v>96.240642377840999</v>
      </c>
      <c r="M11" s="30">
        <v>98.075464093855004</v>
      </c>
      <c r="N11" s="30">
        <v>97.92187508024</v>
      </c>
      <c r="O11" s="30">
        <v>97.975757152067999</v>
      </c>
      <c r="P11" s="379">
        <v>101.370236232168</v>
      </c>
      <c r="Q11" s="26"/>
    </row>
    <row r="12" spans="1:17" ht="18" customHeight="1" x14ac:dyDescent="0.35">
      <c r="A12" s="973"/>
      <c r="B12" s="383" t="s">
        <v>191</v>
      </c>
      <c r="C12" s="389">
        <v>103.169178711209</v>
      </c>
      <c r="D12" s="30">
        <v>103.116437186836</v>
      </c>
      <c r="E12" s="30">
        <v>102.41774975733</v>
      </c>
      <c r="F12" s="30">
        <v>101.373535997457</v>
      </c>
      <c r="G12" s="30">
        <v>104.432178807726</v>
      </c>
      <c r="H12" s="30">
        <v>102.467552050588</v>
      </c>
      <c r="I12" s="30">
        <v>87.116439711024995</v>
      </c>
      <c r="J12" s="30">
        <v>100.676348798975</v>
      </c>
      <c r="K12" s="30">
        <v>100.195819387157</v>
      </c>
      <c r="L12" s="30">
        <v>96.551024417898006</v>
      </c>
      <c r="M12" s="30">
        <v>98.200994582023</v>
      </c>
      <c r="N12" s="30">
        <v>98.035814349646998</v>
      </c>
      <c r="O12" s="30">
        <v>98.176642470127007</v>
      </c>
      <c r="P12" s="379">
        <v>101.867728172817</v>
      </c>
      <c r="Q12" s="26"/>
    </row>
    <row r="13" spans="1:17" ht="18" customHeight="1" x14ac:dyDescent="0.35">
      <c r="A13" s="973"/>
      <c r="B13" s="383" t="s">
        <v>192</v>
      </c>
      <c r="C13" s="389">
        <v>103.610665831522</v>
      </c>
      <c r="D13" s="30">
        <v>103.244028879209</v>
      </c>
      <c r="E13" s="30">
        <v>102.55569770608101</v>
      </c>
      <c r="F13" s="30">
        <v>101.932168823029</v>
      </c>
      <c r="G13" s="30">
        <v>104.51081826862401</v>
      </c>
      <c r="H13" s="30">
        <v>102.824884694133</v>
      </c>
      <c r="I13" s="30">
        <v>88.471958150274006</v>
      </c>
      <c r="J13" s="30">
        <v>100.659534287597</v>
      </c>
      <c r="K13" s="30">
        <v>100.231130690816</v>
      </c>
      <c r="L13" s="30">
        <v>96.437253656227</v>
      </c>
      <c r="M13" s="30">
        <v>98.087012292373998</v>
      </c>
      <c r="N13" s="30">
        <v>98.117191007947</v>
      </c>
      <c r="O13" s="30">
        <v>98.214374307968995</v>
      </c>
      <c r="P13" s="379">
        <v>102.32699034605101</v>
      </c>
      <c r="Q13" s="26"/>
    </row>
    <row r="14" spans="1:17" ht="18" customHeight="1" x14ac:dyDescent="0.35">
      <c r="A14" s="973"/>
      <c r="B14" s="383" t="s">
        <v>193</v>
      </c>
      <c r="C14" s="389">
        <v>104.013849917992</v>
      </c>
      <c r="D14" s="30">
        <v>103.44175934708601</v>
      </c>
      <c r="E14" s="30">
        <v>102.507251946138</v>
      </c>
      <c r="F14" s="30">
        <v>101.78120318969501</v>
      </c>
      <c r="G14" s="30">
        <v>104.521931234831</v>
      </c>
      <c r="H14" s="30">
        <v>103.11614335567</v>
      </c>
      <c r="I14" s="30">
        <v>88.087092947564997</v>
      </c>
      <c r="J14" s="30">
        <v>100.870738306452</v>
      </c>
      <c r="K14" s="30">
        <v>101.127501823375</v>
      </c>
      <c r="L14" s="30">
        <v>97.096299668449007</v>
      </c>
      <c r="M14" s="30">
        <v>98.567891261270006</v>
      </c>
      <c r="N14" s="30">
        <v>98.871173958552006</v>
      </c>
      <c r="O14" s="30">
        <v>98.595543510278006</v>
      </c>
      <c r="P14" s="379">
        <v>102.308540920384</v>
      </c>
      <c r="Q14" s="26"/>
    </row>
    <row r="15" spans="1:17" ht="18" customHeight="1" x14ac:dyDescent="0.35">
      <c r="A15" s="973"/>
      <c r="B15" s="383" t="s">
        <v>194</v>
      </c>
      <c r="C15" s="389">
        <v>104.16860068778</v>
      </c>
      <c r="D15" s="30">
        <v>103.277124329874</v>
      </c>
      <c r="E15" s="30">
        <v>104.95502125193801</v>
      </c>
      <c r="F15" s="30">
        <v>102.168667648189</v>
      </c>
      <c r="G15" s="30">
        <v>104.54524779819501</v>
      </c>
      <c r="H15" s="30">
        <v>103.255534493327</v>
      </c>
      <c r="I15" s="30">
        <v>86.908140769962998</v>
      </c>
      <c r="J15" s="30">
        <v>101.104367291362</v>
      </c>
      <c r="K15" s="30">
        <v>101.458293181741</v>
      </c>
      <c r="L15" s="30">
        <v>97.611508762233001</v>
      </c>
      <c r="M15" s="30">
        <v>98.713333569989004</v>
      </c>
      <c r="N15" s="30">
        <v>99.160015334695004</v>
      </c>
      <c r="O15" s="30">
        <v>98.873601664597999</v>
      </c>
      <c r="P15" s="379">
        <v>102.71995105727601</v>
      </c>
      <c r="Q15" s="26"/>
    </row>
    <row r="16" spans="1:17" ht="18" customHeight="1" x14ac:dyDescent="0.35">
      <c r="A16" s="973"/>
      <c r="B16" s="383" t="s">
        <v>195</v>
      </c>
      <c r="C16" s="389">
        <v>104.088376190445</v>
      </c>
      <c r="D16" s="30">
        <v>102.58182779897101</v>
      </c>
      <c r="E16" s="30">
        <v>104.743520548295</v>
      </c>
      <c r="F16" s="30">
        <v>102.487588969588</v>
      </c>
      <c r="G16" s="30">
        <v>105.244814184074</v>
      </c>
      <c r="H16" s="30">
        <v>102.755880365615</v>
      </c>
      <c r="I16" s="30">
        <v>86.483345848815006</v>
      </c>
      <c r="J16" s="30">
        <v>101.54916376644501</v>
      </c>
      <c r="K16" s="30">
        <v>102.45527615176</v>
      </c>
      <c r="L16" s="30">
        <v>98.888220181158999</v>
      </c>
      <c r="M16" s="30">
        <v>99.501121388035003</v>
      </c>
      <c r="N16" s="30">
        <v>100.175999661567</v>
      </c>
      <c r="O16" s="30">
        <v>99.609618898297001</v>
      </c>
      <c r="P16" s="379">
        <v>102.720361412204</v>
      </c>
      <c r="Q16" s="26"/>
    </row>
    <row r="17" spans="1:17" ht="18" customHeight="1" x14ac:dyDescent="0.35">
      <c r="A17" s="973"/>
      <c r="B17" s="383" t="s">
        <v>196</v>
      </c>
      <c r="C17" s="389">
        <v>104.231219951041</v>
      </c>
      <c r="D17" s="30">
        <v>102.481839762457</v>
      </c>
      <c r="E17" s="30">
        <v>104.923175758505</v>
      </c>
      <c r="F17" s="30">
        <v>101.386023361282</v>
      </c>
      <c r="G17" s="30">
        <v>105.375717794403</v>
      </c>
      <c r="H17" s="30">
        <v>103.263551658355</v>
      </c>
      <c r="I17" s="30">
        <v>85.505908089586001</v>
      </c>
      <c r="J17" s="30">
        <v>101.848968082876</v>
      </c>
      <c r="K17" s="30">
        <v>102.733509957956</v>
      </c>
      <c r="L17" s="30">
        <v>99.226850768459002</v>
      </c>
      <c r="M17" s="30">
        <v>99.773526227434999</v>
      </c>
      <c r="N17" s="30">
        <v>100.532551786206</v>
      </c>
      <c r="O17" s="30">
        <v>99.707572038508999</v>
      </c>
      <c r="P17" s="379">
        <v>102.671540275949</v>
      </c>
      <c r="Q17" s="26"/>
    </row>
    <row r="18" spans="1:17" ht="18" customHeight="1" x14ac:dyDescent="0.35">
      <c r="A18" s="973"/>
      <c r="B18" s="383" t="s">
        <v>197</v>
      </c>
      <c r="C18" s="389">
        <v>105.319131922661</v>
      </c>
      <c r="D18" s="30">
        <v>102.388126263478</v>
      </c>
      <c r="E18" s="30">
        <v>104.927224605701</v>
      </c>
      <c r="F18" s="30">
        <v>101.77006152865501</v>
      </c>
      <c r="G18" s="30">
        <v>106.967453119531</v>
      </c>
      <c r="H18" s="30">
        <v>103.534224669187</v>
      </c>
      <c r="I18" s="30">
        <v>88.155521846534</v>
      </c>
      <c r="J18" s="30">
        <v>103.030426813795</v>
      </c>
      <c r="K18" s="30">
        <v>105.675048752658</v>
      </c>
      <c r="L18" s="30">
        <v>102.268791314666</v>
      </c>
      <c r="M18" s="30">
        <v>102.73448089821601</v>
      </c>
      <c r="N18" s="30">
        <v>103.502433709939</v>
      </c>
      <c r="O18" s="30">
        <v>101.56402331943001</v>
      </c>
      <c r="P18" s="379">
        <v>102.859279238447</v>
      </c>
      <c r="Q18" s="26"/>
    </row>
    <row r="19" spans="1:17" ht="18" customHeight="1" x14ac:dyDescent="0.35">
      <c r="A19" s="973"/>
      <c r="B19" s="383" t="s">
        <v>198</v>
      </c>
      <c r="C19" s="389">
        <v>105.082578323782</v>
      </c>
      <c r="D19" s="30">
        <v>101.41891283736901</v>
      </c>
      <c r="E19" s="30">
        <v>106.08908379069</v>
      </c>
      <c r="F19" s="30">
        <v>98.600415589185999</v>
      </c>
      <c r="G19" s="30">
        <v>108.240919199262</v>
      </c>
      <c r="H19" s="30">
        <v>104.032766568222</v>
      </c>
      <c r="I19" s="30">
        <v>89.747230025885997</v>
      </c>
      <c r="J19" s="30">
        <v>103.599507564937</v>
      </c>
      <c r="K19" s="30">
        <v>106.803026275802</v>
      </c>
      <c r="L19" s="30">
        <v>102.961603995777</v>
      </c>
      <c r="M19" s="30">
        <v>104.07947955457</v>
      </c>
      <c r="N19" s="30">
        <v>104.656726172972</v>
      </c>
      <c r="O19" s="30">
        <v>102.58136990524601</v>
      </c>
      <c r="P19" s="379">
        <v>104.128117084306</v>
      </c>
      <c r="Q19" s="26"/>
    </row>
    <row r="20" spans="1:17" ht="18" customHeight="1" x14ac:dyDescent="0.35">
      <c r="A20" s="973"/>
      <c r="B20" s="383" t="s">
        <v>199</v>
      </c>
      <c r="C20" s="389">
        <v>105.168463141713</v>
      </c>
      <c r="D20" s="30">
        <v>101.981432161241</v>
      </c>
      <c r="E20" s="30">
        <v>105.84565645476501</v>
      </c>
      <c r="F20" s="30">
        <v>96.834546255665998</v>
      </c>
      <c r="G20" s="30">
        <v>109.823046495762</v>
      </c>
      <c r="H20" s="30">
        <v>104.631510251232</v>
      </c>
      <c r="I20" s="30">
        <v>90.445387885189007</v>
      </c>
      <c r="J20" s="30">
        <v>104.30711451945901</v>
      </c>
      <c r="K20" s="30">
        <v>107.966422520861</v>
      </c>
      <c r="L20" s="30">
        <v>103.89138721090001</v>
      </c>
      <c r="M20" s="30">
        <v>105.041449933924</v>
      </c>
      <c r="N20" s="30">
        <v>105.822655710503</v>
      </c>
      <c r="O20" s="30">
        <v>103.75447188602</v>
      </c>
      <c r="P20" s="379">
        <v>104.749862305438</v>
      </c>
      <c r="Q20" s="26"/>
    </row>
    <row r="21" spans="1:17" ht="18" customHeight="1" x14ac:dyDescent="0.35">
      <c r="A21" s="973"/>
      <c r="B21" s="383" t="s">
        <v>200</v>
      </c>
      <c r="C21" s="389">
        <v>105.98276551387001</v>
      </c>
      <c r="D21" s="30">
        <v>102.823927885432</v>
      </c>
      <c r="E21" s="30">
        <v>106.448183931928</v>
      </c>
      <c r="F21" s="30">
        <v>97.379785874315999</v>
      </c>
      <c r="G21" s="30">
        <v>110.534379654304</v>
      </c>
      <c r="H21" s="30">
        <v>105.04178807045101</v>
      </c>
      <c r="I21" s="30">
        <v>90.277718078391999</v>
      </c>
      <c r="J21" s="30">
        <v>105.033640111569</v>
      </c>
      <c r="K21" s="30">
        <v>109.62890617273101</v>
      </c>
      <c r="L21" s="30">
        <v>105.600310390416</v>
      </c>
      <c r="M21" s="30">
        <v>106.471788730456</v>
      </c>
      <c r="N21" s="30">
        <v>106.941020176644</v>
      </c>
      <c r="O21" s="30">
        <v>104.561051793137</v>
      </c>
      <c r="P21" s="379">
        <v>104.698402854554</v>
      </c>
      <c r="Q21" s="26"/>
    </row>
    <row r="22" spans="1:17" ht="18" customHeight="1" x14ac:dyDescent="0.35">
      <c r="A22" s="973"/>
      <c r="B22" s="383" t="s">
        <v>201</v>
      </c>
      <c r="C22" s="389">
        <v>106.161213676231</v>
      </c>
      <c r="D22" s="30">
        <v>103.2600446765</v>
      </c>
      <c r="E22" s="30">
        <v>106.875199582362</v>
      </c>
      <c r="F22" s="30">
        <v>98.419980620727003</v>
      </c>
      <c r="G22" s="30">
        <v>110.613425608144</v>
      </c>
      <c r="H22" s="30">
        <v>105.711447081844</v>
      </c>
      <c r="I22" s="30">
        <v>90.018453141799</v>
      </c>
      <c r="J22" s="30">
        <v>105.295502576491</v>
      </c>
      <c r="K22" s="30">
        <v>110.043403340184</v>
      </c>
      <c r="L22" s="30">
        <v>105.95795599625001</v>
      </c>
      <c r="M22" s="30">
        <v>106.622471374662</v>
      </c>
      <c r="N22" s="30">
        <v>107.22715615555801</v>
      </c>
      <c r="O22" s="30">
        <v>104.759613715383</v>
      </c>
      <c r="P22" s="379">
        <v>104.918302675734</v>
      </c>
      <c r="Q22" s="26"/>
    </row>
    <row r="23" spans="1:17" ht="18" customHeight="1" x14ac:dyDescent="0.35">
      <c r="A23" s="973"/>
      <c r="B23" s="383" t="s">
        <v>202</v>
      </c>
      <c r="C23" s="389">
        <v>106.01589271012</v>
      </c>
      <c r="D23" s="30">
        <v>103.395377943741</v>
      </c>
      <c r="E23" s="30">
        <v>107.1067106836</v>
      </c>
      <c r="F23" s="30">
        <v>99.248621491150999</v>
      </c>
      <c r="G23" s="30">
        <v>110.644905359134</v>
      </c>
      <c r="H23" s="30">
        <v>106.16974701983401</v>
      </c>
      <c r="I23" s="30">
        <v>90.045409435446999</v>
      </c>
      <c r="J23" s="30">
        <v>105.36300810474</v>
      </c>
      <c r="K23" s="30">
        <v>109.949722443819</v>
      </c>
      <c r="L23" s="30">
        <v>106.232790925149</v>
      </c>
      <c r="M23" s="30">
        <v>106.85904739244</v>
      </c>
      <c r="N23" s="30">
        <v>107.3592962454</v>
      </c>
      <c r="O23" s="30">
        <v>104.838626276198</v>
      </c>
      <c r="P23" s="379">
        <v>105.331581350948</v>
      </c>
      <c r="Q23" s="26"/>
    </row>
    <row r="24" spans="1:17" ht="18" customHeight="1" x14ac:dyDescent="0.35">
      <c r="A24" s="973"/>
      <c r="B24" s="383" t="s">
        <v>203</v>
      </c>
      <c r="C24" s="389">
        <v>106.441234789094</v>
      </c>
      <c r="D24" s="30">
        <v>103.836139986028</v>
      </c>
      <c r="E24" s="30">
        <v>107.590765642778</v>
      </c>
      <c r="F24" s="30">
        <v>100.177376285837</v>
      </c>
      <c r="G24" s="30">
        <v>111.147392883059</v>
      </c>
      <c r="H24" s="30">
        <v>107.013456218236</v>
      </c>
      <c r="I24" s="30">
        <v>88.397433536714004</v>
      </c>
      <c r="J24" s="30">
        <v>105.800346400675</v>
      </c>
      <c r="K24" s="30">
        <v>110.651134239066</v>
      </c>
      <c r="L24" s="30">
        <v>107.20844778838701</v>
      </c>
      <c r="M24" s="30">
        <v>107.44416052039</v>
      </c>
      <c r="N24" s="30">
        <v>108.11623248391</v>
      </c>
      <c r="O24" s="30">
        <v>105.226671243833</v>
      </c>
      <c r="P24" s="379">
        <v>105.637219495935</v>
      </c>
      <c r="Q24" s="26"/>
    </row>
    <row r="25" spans="1:17" ht="18" customHeight="1" x14ac:dyDescent="0.35">
      <c r="A25" s="973"/>
      <c r="B25" s="383" t="s">
        <v>204</v>
      </c>
      <c r="C25" s="389">
        <v>107.04323511090401</v>
      </c>
      <c r="D25" s="30">
        <v>103.912254109424</v>
      </c>
      <c r="E25" s="30">
        <v>108.770231561464</v>
      </c>
      <c r="F25" s="30">
        <v>101.15572901149</v>
      </c>
      <c r="G25" s="30">
        <v>112.46797042145801</v>
      </c>
      <c r="H25" s="30">
        <v>107.442977738916</v>
      </c>
      <c r="I25" s="30">
        <v>88.008889652364005</v>
      </c>
      <c r="J25" s="30">
        <v>106.365027874467</v>
      </c>
      <c r="K25" s="30">
        <v>111.867599055692</v>
      </c>
      <c r="L25" s="30">
        <v>109.157228756338</v>
      </c>
      <c r="M25" s="30">
        <v>108.576253991296</v>
      </c>
      <c r="N25" s="30">
        <v>109.609124536999</v>
      </c>
      <c r="O25" s="30">
        <v>105.981289059041</v>
      </c>
      <c r="P25" s="379">
        <v>106.069854245825</v>
      </c>
      <c r="Q25" s="26"/>
    </row>
    <row r="26" spans="1:17" ht="18" customHeight="1" x14ac:dyDescent="0.35">
      <c r="A26" s="973"/>
      <c r="B26" s="383" t="s">
        <v>205</v>
      </c>
      <c r="C26" s="389">
        <v>107.390620573872</v>
      </c>
      <c r="D26" s="30">
        <v>103.79588856462099</v>
      </c>
      <c r="E26" s="30">
        <v>107.679526215566</v>
      </c>
      <c r="F26" s="30">
        <v>102.95280670725001</v>
      </c>
      <c r="G26" s="30">
        <v>113.688711471197</v>
      </c>
      <c r="H26" s="30">
        <v>108.486987013468</v>
      </c>
      <c r="I26" s="30">
        <v>88.825979189758996</v>
      </c>
      <c r="J26" s="30">
        <v>107.286238177578</v>
      </c>
      <c r="K26" s="30">
        <v>113.95758696446001</v>
      </c>
      <c r="L26" s="30">
        <v>110.850476295372</v>
      </c>
      <c r="M26" s="30">
        <v>110.096562526661</v>
      </c>
      <c r="N26" s="30">
        <v>111.67560950283401</v>
      </c>
      <c r="O26" s="30">
        <v>107.445720971689</v>
      </c>
      <c r="P26" s="379">
        <v>106.948063361924</v>
      </c>
      <c r="Q26" s="26"/>
    </row>
    <row r="27" spans="1:17" ht="18" customHeight="1" x14ac:dyDescent="0.35">
      <c r="A27" s="973"/>
      <c r="B27" s="383" t="s">
        <v>206</v>
      </c>
      <c r="C27" s="389">
        <v>107.784626132922</v>
      </c>
      <c r="D27" s="30">
        <v>104.082905101498</v>
      </c>
      <c r="E27" s="30">
        <v>107.993817192213</v>
      </c>
      <c r="F27" s="30">
        <v>101.305752570902</v>
      </c>
      <c r="G27" s="30">
        <v>115.44121769916801</v>
      </c>
      <c r="H27" s="30">
        <v>108.87478738565601</v>
      </c>
      <c r="I27" s="30">
        <v>89.809572878468003</v>
      </c>
      <c r="J27" s="30">
        <v>108.10586472863901</v>
      </c>
      <c r="K27" s="30">
        <v>115.26144989082501</v>
      </c>
      <c r="L27" s="30">
        <v>112.718345216803</v>
      </c>
      <c r="M27" s="30">
        <v>111.007485680006</v>
      </c>
      <c r="N27" s="30">
        <v>112.796511004838</v>
      </c>
      <c r="O27" s="30">
        <v>108.357562202932</v>
      </c>
      <c r="P27" s="379">
        <v>106.960071325876</v>
      </c>
      <c r="Q27" s="26"/>
    </row>
    <row r="28" spans="1:17" ht="18" customHeight="1" x14ac:dyDescent="0.35">
      <c r="A28" s="973"/>
      <c r="B28" s="383" t="s">
        <v>207</v>
      </c>
      <c r="C28" s="389">
        <v>107.697952306733</v>
      </c>
      <c r="D28" s="30">
        <v>103.915023808843</v>
      </c>
      <c r="E28" s="30">
        <v>109.272930767177</v>
      </c>
      <c r="F28" s="30">
        <v>100.25789940961</v>
      </c>
      <c r="G28" s="30">
        <v>115.343075277474</v>
      </c>
      <c r="H28" s="30">
        <v>109.34897222007</v>
      </c>
      <c r="I28" s="30">
        <v>90.914063889987005</v>
      </c>
      <c r="J28" s="30">
        <v>108.031532352742</v>
      </c>
      <c r="K28" s="30">
        <v>114.79069077542</v>
      </c>
      <c r="L28" s="30">
        <v>113.317498515746</v>
      </c>
      <c r="M28" s="30">
        <v>110.765142615052</v>
      </c>
      <c r="N28" s="30">
        <v>112.078198274256</v>
      </c>
      <c r="O28" s="30">
        <v>108.565300919949</v>
      </c>
      <c r="P28" s="379">
        <v>107.395759452462</v>
      </c>
      <c r="Q28" s="26"/>
    </row>
    <row r="29" spans="1:17" ht="18" customHeight="1" x14ac:dyDescent="0.35">
      <c r="A29" s="973"/>
      <c r="B29" s="383" t="s">
        <v>208</v>
      </c>
      <c r="C29" s="389">
        <v>107.836161652135</v>
      </c>
      <c r="D29" s="30">
        <v>103.875925968993</v>
      </c>
      <c r="E29" s="30">
        <v>109.527121129538</v>
      </c>
      <c r="F29" s="30">
        <v>99.496391275980997</v>
      </c>
      <c r="G29" s="30">
        <v>115.223938472548</v>
      </c>
      <c r="H29" s="30">
        <v>109.724743393623</v>
      </c>
      <c r="I29" s="30">
        <v>89.459542699956998</v>
      </c>
      <c r="J29" s="30">
        <v>109.083985264128</v>
      </c>
      <c r="K29" s="30">
        <v>114.862973351637</v>
      </c>
      <c r="L29" s="30">
        <v>113.517681514277</v>
      </c>
      <c r="M29" s="30">
        <v>110.871843139487</v>
      </c>
      <c r="N29" s="30">
        <v>112.190710677814</v>
      </c>
      <c r="O29" s="30">
        <v>108.75007537555101</v>
      </c>
      <c r="P29" s="379">
        <v>107.429032499416</v>
      </c>
      <c r="Q29" s="26"/>
    </row>
    <row r="30" spans="1:17" ht="18" customHeight="1" x14ac:dyDescent="0.35">
      <c r="A30" s="973"/>
      <c r="B30" s="383" t="s">
        <v>209</v>
      </c>
      <c r="C30" s="389">
        <v>108.242815021109</v>
      </c>
      <c r="D30" s="30">
        <v>103.725244713116</v>
      </c>
      <c r="E30" s="30">
        <v>109.513379092864</v>
      </c>
      <c r="F30" s="30">
        <v>100.220935815677</v>
      </c>
      <c r="G30" s="30">
        <v>115.999360076854</v>
      </c>
      <c r="H30" s="30">
        <v>109.582438196391</v>
      </c>
      <c r="I30" s="30">
        <v>88.827323782177004</v>
      </c>
      <c r="J30" s="30">
        <v>109.615983083985</v>
      </c>
      <c r="K30" s="30">
        <v>115.976073473526</v>
      </c>
      <c r="L30" s="30">
        <v>115.487364041821</v>
      </c>
      <c r="M30" s="30">
        <v>111.616171883471</v>
      </c>
      <c r="N30" s="30">
        <v>113.257239596679</v>
      </c>
      <c r="O30" s="30">
        <v>109.508393729064</v>
      </c>
      <c r="P30" s="379">
        <v>107.359555033093</v>
      </c>
      <c r="Q30" s="26"/>
    </row>
    <row r="31" spans="1:17" ht="18" customHeight="1" x14ac:dyDescent="0.35">
      <c r="A31" s="973"/>
      <c r="B31" s="383" t="s">
        <v>210</v>
      </c>
      <c r="C31" s="389">
        <v>109.189564391853</v>
      </c>
      <c r="D31" s="30">
        <v>104.304587186153</v>
      </c>
      <c r="E31" s="30">
        <v>111.082513658049</v>
      </c>
      <c r="F31" s="30">
        <v>102.002485196446</v>
      </c>
      <c r="G31" s="30">
        <v>117.629343924304</v>
      </c>
      <c r="H31" s="30">
        <v>110.29838373999701</v>
      </c>
      <c r="I31" s="30">
        <v>90.191881607547003</v>
      </c>
      <c r="J31" s="30">
        <v>109.469982322359</v>
      </c>
      <c r="K31" s="30">
        <v>119.11071360437801</v>
      </c>
      <c r="L31" s="30">
        <v>119.275876103513</v>
      </c>
      <c r="M31" s="30">
        <v>114.117905670551</v>
      </c>
      <c r="N31" s="30">
        <v>115.836352811317</v>
      </c>
      <c r="O31" s="30">
        <v>111.25444773525901</v>
      </c>
      <c r="P31" s="379">
        <v>108.086132229201</v>
      </c>
      <c r="Q31" s="26"/>
    </row>
    <row r="32" spans="1:17" ht="18" customHeight="1" x14ac:dyDescent="0.35">
      <c r="A32" s="973"/>
      <c r="B32" s="383" t="s">
        <v>211</v>
      </c>
      <c r="C32" s="389">
        <v>110.175663514692</v>
      </c>
      <c r="D32" s="30">
        <v>105.34866984658601</v>
      </c>
      <c r="E32" s="30">
        <v>113.647444945763</v>
      </c>
      <c r="F32" s="30">
        <v>102.004962086064</v>
      </c>
      <c r="G32" s="30">
        <v>119.696026667144</v>
      </c>
      <c r="H32" s="30">
        <v>112.222912997257</v>
      </c>
      <c r="I32" s="30">
        <v>94.032527893991002</v>
      </c>
      <c r="J32" s="30">
        <v>111.366702735088</v>
      </c>
      <c r="K32" s="30">
        <v>121.165724395962</v>
      </c>
      <c r="L32" s="30">
        <v>122.047486702882</v>
      </c>
      <c r="M32" s="30">
        <v>115.528827500514</v>
      </c>
      <c r="N32" s="30">
        <v>117.712309861252</v>
      </c>
      <c r="O32" s="30">
        <v>112.752251192317</v>
      </c>
      <c r="P32" s="379">
        <v>108.728591970671</v>
      </c>
      <c r="Q32" s="26"/>
    </row>
    <row r="33" spans="1:17" ht="18" customHeight="1" x14ac:dyDescent="0.35">
      <c r="A33" s="973"/>
      <c r="B33" s="383" t="s">
        <v>212</v>
      </c>
      <c r="C33" s="389">
        <v>110.253448086417</v>
      </c>
      <c r="D33" s="30">
        <v>105.780143279933</v>
      </c>
      <c r="E33" s="30">
        <v>115.006034372589</v>
      </c>
      <c r="F33" s="30">
        <v>101.511676624399</v>
      </c>
      <c r="G33" s="30">
        <v>119.049591225684</v>
      </c>
      <c r="H33" s="30">
        <v>112.66072482123</v>
      </c>
      <c r="I33" s="30">
        <v>93.300069690710004</v>
      </c>
      <c r="J33" s="30">
        <v>110.74056299411301</v>
      </c>
      <c r="K33" s="30">
        <v>119.583350459196</v>
      </c>
      <c r="L33" s="30">
        <v>119.584171197157</v>
      </c>
      <c r="M33" s="30">
        <v>113.701480604878</v>
      </c>
      <c r="N33" s="30">
        <v>116.241922967842</v>
      </c>
      <c r="O33" s="30">
        <v>111.480984957397</v>
      </c>
      <c r="P33" s="379">
        <v>109.395868095872</v>
      </c>
      <c r="Q33" s="26"/>
    </row>
    <row r="34" spans="1:17" ht="18" customHeight="1" x14ac:dyDescent="0.35">
      <c r="A34" s="973"/>
      <c r="B34" s="383" t="s">
        <v>213</v>
      </c>
      <c r="C34" s="389">
        <v>110.54658790827</v>
      </c>
      <c r="D34" s="30">
        <v>106.243400139581</v>
      </c>
      <c r="E34" s="30">
        <v>114.356136294726</v>
      </c>
      <c r="F34" s="30">
        <v>100.460850460686</v>
      </c>
      <c r="G34" s="30">
        <v>118.91503877839401</v>
      </c>
      <c r="H34" s="30">
        <v>113.11145464489501</v>
      </c>
      <c r="I34" s="30">
        <v>93.972952619935</v>
      </c>
      <c r="J34" s="30">
        <v>110.380148834233</v>
      </c>
      <c r="K34" s="30">
        <v>118.96037658834</v>
      </c>
      <c r="L34" s="30">
        <v>121.622591935061</v>
      </c>
      <c r="M34" s="30">
        <v>113.491796593986</v>
      </c>
      <c r="N34" s="30">
        <v>115.907898774797</v>
      </c>
      <c r="O34" s="30">
        <v>111.684023952052</v>
      </c>
      <c r="P34" s="379">
        <v>109.581738673711</v>
      </c>
      <c r="Q34" s="26"/>
    </row>
    <row r="35" spans="1:17" ht="18" customHeight="1" x14ac:dyDescent="0.35">
      <c r="A35" s="973"/>
      <c r="B35" s="383" t="s">
        <v>214</v>
      </c>
      <c r="C35" s="389">
        <v>111.341380993721</v>
      </c>
      <c r="D35" s="30">
        <v>107.576602885396</v>
      </c>
      <c r="E35" s="30">
        <v>115.481180292828</v>
      </c>
      <c r="F35" s="30">
        <v>101.959463904798</v>
      </c>
      <c r="G35" s="30">
        <v>119.927867378825</v>
      </c>
      <c r="H35" s="30">
        <v>114.002262314473</v>
      </c>
      <c r="I35" s="30">
        <v>98.778097540271006</v>
      </c>
      <c r="J35" s="30">
        <v>112.096526698549</v>
      </c>
      <c r="K35" s="30">
        <v>120.619170632425</v>
      </c>
      <c r="L35" s="30">
        <v>123.969932873445</v>
      </c>
      <c r="M35" s="30">
        <v>114.845790319141</v>
      </c>
      <c r="N35" s="30">
        <v>117.293633232274</v>
      </c>
      <c r="O35" s="30">
        <v>113.034197651868</v>
      </c>
      <c r="P35" s="379">
        <v>110.672492611922</v>
      </c>
      <c r="Q35" s="26"/>
    </row>
    <row r="36" spans="1:17" ht="18" customHeight="1" x14ac:dyDescent="0.35">
      <c r="A36" s="973"/>
      <c r="B36" s="383" t="s">
        <v>432</v>
      </c>
      <c r="C36" s="389">
        <v>112.40331336286</v>
      </c>
      <c r="D36" s="30">
        <v>108.96302376531</v>
      </c>
      <c r="E36" s="30">
        <v>115.711692063877</v>
      </c>
      <c r="F36" s="30">
        <v>104.986214801931</v>
      </c>
      <c r="G36" s="30">
        <v>121.132943091301</v>
      </c>
      <c r="H36" s="30">
        <v>114.263206983261</v>
      </c>
      <c r="I36" s="30">
        <v>102.900211919562</v>
      </c>
      <c r="J36" s="30">
        <v>115.183222609626</v>
      </c>
      <c r="K36" s="30">
        <v>123.502014195122</v>
      </c>
      <c r="L36" s="30">
        <v>127.049275182852</v>
      </c>
      <c r="M36" s="30">
        <v>116.518581632005</v>
      </c>
      <c r="N36" s="30">
        <v>119.48223567886301</v>
      </c>
      <c r="O36" s="30">
        <v>114.288093445345</v>
      </c>
      <c r="P36" s="379">
        <v>112.002540228662</v>
      </c>
      <c r="Q36" s="26"/>
    </row>
    <row r="37" spans="1:17" ht="18" customHeight="1" x14ac:dyDescent="0.35">
      <c r="A37" s="973"/>
      <c r="B37" s="383" t="s">
        <v>433</v>
      </c>
      <c r="C37" s="389">
        <v>112.932777225603</v>
      </c>
      <c r="D37" s="30">
        <v>109.317118517428</v>
      </c>
      <c r="E37" s="30">
        <v>115.507502856326</v>
      </c>
      <c r="F37" s="30">
        <v>105.676419514643</v>
      </c>
      <c r="G37" s="30">
        <v>121.929199074034</v>
      </c>
      <c r="H37" s="30">
        <v>115.932901881506</v>
      </c>
      <c r="I37" s="30">
        <v>107.686849360743</v>
      </c>
      <c r="J37" s="30">
        <v>115.942061374888</v>
      </c>
      <c r="K37" s="30">
        <v>123.884805981962</v>
      </c>
      <c r="L37" s="30">
        <v>126.873165099685</v>
      </c>
      <c r="M37" s="30">
        <v>116.555965200956</v>
      </c>
      <c r="N37" s="30">
        <v>119.433223121759</v>
      </c>
      <c r="O37" s="30">
        <v>115.074347050561</v>
      </c>
      <c r="P37" s="379">
        <v>113.19281373824001</v>
      </c>
      <c r="Q37" s="26"/>
    </row>
    <row r="38" spans="1:17" ht="18" customHeight="1" x14ac:dyDescent="0.35">
      <c r="A38" s="973"/>
      <c r="B38" s="383" t="s">
        <v>434</v>
      </c>
      <c r="C38" s="389">
        <v>113.301181242417</v>
      </c>
      <c r="D38" s="30">
        <v>109.607698107959</v>
      </c>
      <c r="E38" s="30">
        <v>116.006446842267</v>
      </c>
      <c r="F38" s="30">
        <v>107.77190768473</v>
      </c>
      <c r="G38" s="30">
        <v>121.134465472214</v>
      </c>
      <c r="H38" s="30">
        <v>116.460426501057</v>
      </c>
      <c r="I38" s="30">
        <v>108.72064670360101</v>
      </c>
      <c r="J38" s="30">
        <v>116.77839718353</v>
      </c>
      <c r="K38" s="30">
        <v>123.86628557116001</v>
      </c>
      <c r="L38" s="30">
        <v>126.004244485117</v>
      </c>
      <c r="M38" s="30">
        <v>116.437333215579</v>
      </c>
      <c r="N38" s="30">
        <v>119.418942226414</v>
      </c>
      <c r="O38" s="30">
        <v>115.557426489151</v>
      </c>
      <c r="P38" s="379">
        <v>113.940561007067</v>
      </c>
      <c r="Q38" s="26"/>
    </row>
    <row r="39" spans="1:17" ht="18" customHeight="1" x14ac:dyDescent="0.35">
      <c r="A39" s="973"/>
      <c r="B39" s="383" t="s">
        <v>435</v>
      </c>
      <c r="C39" s="389">
        <v>114.684143006928</v>
      </c>
      <c r="D39" s="30">
        <v>110.969420788896</v>
      </c>
      <c r="E39" s="30">
        <v>115.95756734608</v>
      </c>
      <c r="F39" s="30">
        <v>109.328554197573</v>
      </c>
      <c r="G39" s="30">
        <v>123.503920979108</v>
      </c>
      <c r="H39" s="30">
        <v>117.128020390255</v>
      </c>
      <c r="I39" s="30">
        <v>109.54322745050401</v>
      </c>
      <c r="J39" s="30">
        <v>118.286859691327</v>
      </c>
      <c r="K39" s="30">
        <v>126.259504218296</v>
      </c>
      <c r="L39" s="30">
        <v>128.545722930788</v>
      </c>
      <c r="M39" s="30">
        <v>118.413005345983</v>
      </c>
      <c r="N39" s="30">
        <v>121.41526400561401</v>
      </c>
      <c r="O39" s="30">
        <v>117.54058311313101</v>
      </c>
      <c r="P39" s="379">
        <v>114.32017633319001</v>
      </c>
      <c r="Q39" s="26"/>
    </row>
    <row r="40" spans="1:17" ht="18" customHeight="1" x14ac:dyDescent="0.35">
      <c r="A40" s="973"/>
      <c r="B40" s="383" t="s">
        <v>437</v>
      </c>
      <c r="C40" s="389">
        <v>114.917478242877</v>
      </c>
      <c r="D40" s="30">
        <v>111.50995169217801</v>
      </c>
      <c r="E40" s="30">
        <v>116.48315706259601</v>
      </c>
      <c r="F40" s="30">
        <v>111.298921477501</v>
      </c>
      <c r="G40" s="30">
        <v>123.12816633738301</v>
      </c>
      <c r="H40" s="30">
        <v>117.414677518018</v>
      </c>
      <c r="I40" s="30">
        <v>107.321265588196</v>
      </c>
      <c r="J40" s="30">
        <v>118.09020790186</v>
      </c>
      <c r="K40" s="30">
        <v>125.870230510675</v>
      </c>
      <c r="L40" s="30">
        <v>128.078708544037</v>
      </c>
      <c r="M40" s="30">
        <v>118.581643425984</v>
      </c>
      <c r="N40" s="30">
        <v>120.98242995615701</v>
      </c>
      <c r="O40" s="30">
        <v>117.425685194493</v>
      </c>
      <c r="P40" s="379">
        <v>115.152939821321</v>
      </c>
      <c r="Q40" s="26"/>
    </row>
    <row r="41" spans="1:17" ht="18" customHeight="1" x14ac:dyDescent="0.35">
      <c r="A41" s="973"/>
      <c r="B41" s="383" t="s">
        <v>438</v>
      </c>
      <c r="C41" s="389">
        <v>116.323899174031</v>
      </c>
      <c r="D41" s="30">
        <v>112.769610298177</v>
      </c>
      <c r="E41" s="30">
        <v>117.487768022439</v>
      </c>
      <c r="F41" s="30">
        <v>113.596476407203</v>
      </c>
      <c r="G41" s="30">
        <v>124.928961494945</v>
      </c>
      <c r="H41" s="30">
        <v>117.94682193179101</v>
      </c>
      <c r="I41" s="30">
        <v>110.568528188931</v>
      </c>
      <c r="J41" s="30">
        <v>119.600553449934</v>
      </c>
      <c r="K41" s="30">
        <v>128.60168591259</v>
      </c>
      <c r="L41" s="30">
        <v>131.67789554730101</v>
      </c>
      <c r="M41" s="30">
        <v>121.42755691754</v>
      </c>
      <c r="N41" s="30">
        <v>123.782344253942</v>
      </c>
      <c r="O41" s="30">
        <v>119.124254728259</v>
      </c>
      <c r="P41" s="379">
        <v>115.291055721673</v>
      </c>
      <c r="Q41" s="26"/>
    </row>
    <row r="42" spans="1:17" ht="18" customHeight="1" x14ac:dyDescent="0.35">
      <c r="A42" s="973"/>
      <c r="B42" s="383" t="s">
        <v>439</v>
      </c>
      <c r="C42" s="389">
        <v>117.461374678531</v>
      </c>
      <c r="D42" s="30">
        <v>114.364590499248</v>
      </c>
      <c r="E42" s="30">
        <v>117.857122616632</v>
      </c>
      <c r="F42" s="30">
        <v>115.71996643048</v>
      </c>
      <c r="G42" s="30">
        <v>127.096660361302</v>
      </c>
      <c r="H42" s="30">
        <v>118.229118097499</v>
      </c>
      <c r="I42" s="30">
        <v>111.078202588914</v>
      </c>
      <c r="J42" s="30">
        <v>120.802314086021</v>
      </c>
      <c r="K42" s="30">
        <v>131.02357831783601</v>
      </c>
      <c r="L42" s="30">
        <v>133.787802626527</v>
      </c>
      <c r="M42" s="30">
        <v>122.886930721952</v>
      </c>
      <c r="N42" s="30">
        <v>126.148307547282</v>
      </c>
      <c r="O42" s="30">
        <v>120.334215168659</v>
      </c>
      <c r="P42" s="379">
        <v>116.707594429987</v>
      </c>
      <c r="Q42" s="26"/>
    </row>
    <row r="43" spans="1:17" ht="18" customHeight="1" x14ac:dyDescent="0.35">
      <c r="A43" s="973"/>
      <c r="B43" s="383" t="s">
        <v>440</v>
      </c>
      <c r="C43" s="389">
        <v>119.901097896734</v>
      </c>
      <c r="D43" s="30">
        <v>117.120084519402</v>
      </c>
      <c r="E43" s="30">
        <v>121.75319314426</v>
      </c>
      <c r="F43" s="30">
        <v>120.931264027878</v>
      </c>
      <c r="G43" s="30">
        <v>130.60635507546101</v>
      </c>
      <c r="H43" s="30">
        <v>120.89456749818</v>
      </c>
      <c r="I43" s="30">
        <v>116.399244757559</v>
      </c>
      <c r="J43" s="30">
        <v>123.91082083244901</v>
      </c>
      <c r="K43" s="30">
        <v>134.50141129422801</v>
      </c>
      <c r="L43" s="30">
        <v>138.22526803577</v>
      </c>
      <c r="M43" s="30">
        <v>126.35250027571</v>
      </c>
      <c r="N43" s="30">
        <v>128.70404762430101</v>
      </c>
      <c r="O43" s="30">
        <v>123.233467933043</v>
      </c>
      <c r="P43" s="379">
        <v>119.97381241969801</v>
      </c>
      <c r="Q43" s="26"/>
    </row>
    <row r="44" spans="1:17" ht="18" customHeight="1" x14ac:dyDescent="0.35">
      <c r="A44" s="973"/>
      <c r="B44" s="383" t="s">
        <v>441</v>
      </c>
      <c r="C44" s="389">
        <v>120.599177599014</v>
      </c>
      <c r="D44" s="30">
        <v>117.482793325996</v>
      </c>
      <c r="E44" s="30">
        <v>126.49269866908</v>
      </c>
      <c r="F44" s="30">
        <v>123.91165498477</v>
      </c>
      <c r="G44" s="30">
        <v>130.042410673749</v>
      </c>
      <c r="H44" s="30">
        <v>122.59287577356</v>
      </c>
      <c r="I44" s="30">
        <v>118.002488294126</v>
      </c>
      <c r="J44" s="30">
        <v>124.350184888957</v>
      </c>
      <c r="K44" s="30">
        <v>131.391607594005</v>
      </c>
      <c r="L44" s="30">
        <v>134.99125543026</v>
      </c>
      <c r="M44" s="30">
        <v>124.564736358362</v>
      </c>
      <c r="N44" s="30">
        <v>127.217344641748</v>
      </c>
      <c r="O44" s="30">
        <v>122.679299867732</v>
      </c>
      <c r="P44" s="379">
        <v>123.005395228083</v>
      </c>
      <c r="Q44" s="26"/>
    </row>
    <row r="45" spans="1:17" ht="18" customHeight="1" x14ac:dyDescent="0.35">
      <c r="A45" s="973"/>
      <c r="B45" s="383" t="s">
        <v>442</v>
      </c>
      <c r="C45" s="389">
        <v>120.668254886611</v>
      </c>
      <c r="D45" s="30">
        <v>117.064683037661</v>
      </c>
      <c r="E45" s="30">
        <v>127.051943607846</v>
      </c>
      <c r="F45" s="30">
        <v>122.372050647214</v>
      </c>
      <c r="G45" s="30">
        <v>130.520479003139</v>
      </c>
      <c r="H45" s="30">
        <v>122.870122774932</v>
      </c>
      <c r="I45" s="30">
        <v>116.812439947805</v>
      </c>
      <c r="J45" s="30">
        <v>124.360843424405</v>
      </c>
      <c r="K45" s="30">
        <v>129.095796257796</v>
      </c>
      <c r="L45" s="30">
        <v>132.015860486718</v>
      </c>
      <c r="M45" s="30">
        <v>122.434953939629</v>
      </c>
      <c r="N45" s="30">
        <v>124.870617969409</v>
      </c>
      <c r="O45" s="30">
        <v>121.028102296116</v>
      </c>
      <c r="P45" s="379">
        <v>124.047852947107</v>
      </c>
      <c r="Q45" s="26"/>
    </row>
    <row r="46" spans="1:17" ht="18" customHeight="1" x14ac:dyDescent="0.35">
      <c r="A46" s="973"/>
      <c r="B46" s="383" t="s">
        <v>443</v>
      </c>
      <c r="C46" s="389">
        <v>120.203452415257</v>
      </c>
      <c r="D46" s="30">
        <v>116.61465852405</v>
      </c>
      <c r="E46" s="30">
        <v>126.396217587126</v>
      </c>
      <c r="F46" s="30">
        <v>116.806835323095</v>
      </c>
      <c r="G46" s="30">
        <v>129.986200333337</v>
      </c>
      <c r="H46" s="30">
        <v>122.696067048644</v>
      </c>
      <c r="I46" s="30">
        <v>115.378905464412</v>
      </c>
      <c r="J46" s="30">
        <v>123.741545732372</v>
      </c>
      <c r="K46" s="30">
        <v>127.18675398988201</v>
      </c>
      <c r="L46" s="30">
        <v>130.00147196027001</v>
      </c>
      <c r="M46" s="30">
        <v>123.973648098515</v>
      </c>
      <c r="N46" s="30">
        <v>123.429739428977</v>
      </c>
      <c r="O46" s="30">
        <v>120.225577954184</v>
      </c>
      <c r="P46" s="379">
        <v>124.19824356996</v>
      </c>
      <c r="Q46" s="26"/>
    </row>
    <row r="47" spans="1:17" ht="18" customHeight="1" x14ac:dyDescent="0.35">
      <c r="A47" s="973"/>
      <c r="B47" s="383" t="s">
        <v>444</v>
      </c>
      <c r="C47" s="389">
        <v>120.357678644705</v>
      </c>
      <c r="D47" s="30">
        <v>116.807247746526</v>
      </c>
      <c r="E47" s="30">
        <v>126.407293357393</v>
      </c>
      <c r="F47" s="30">
        <v>116.389332486871</v>
      </c>
      <c r="G47" s="30">
        <v>130.132862250323</v>
      </c>
      <c r="H47" s="30">
        <v>123.648205692955</v>
      </c>
      <c r="I47" s="30">
        <v>113.791006610313</v>
      </c>
      <c r="J47" s="30">
        <v>123.475653002193</v>
      </c>
      <c r="K47" s="30">
        <v>127.4689897348</v>
      </c>
      <c r="L47" s="30">
        <v>130.71411630792301</v>
      </c>
      <c r="M47" s="30">
        <v>124.833395746262</v>
      </c>
      <c r="N47" s="30">
        <v>123.641077477971</v>
      </c>
      <c r="O47" s="30">
        <v>121.073348408106</v>
      </c>
      <c r="P47" s="379">
        <v>124.65886991305</v>
      </c>
      <c r="Q47" s="26"/>
    </row>
    <row r="48" spans="1:17" ht="18" customHeight="1" x14ac:dyDescent="0.35">
      <c r="A48" s="973"/>
      <c r="B48" s="383" t="s">
        <v>445</v>
      </c>
      <c r="C48" s="389">
        <v>119.918559563706</v>
      </c>
      <c r="D48" s="30">
        <v>116.013288826123</v>
      </c>
      <c r="E48" s="30">
        <v>127.38896471397101</v>
      </c>
      <c r="F48" s="30">
        <v>114.672154454611</v>
      </c>
      <c r="G48" s="30">
        <v>128.325528497043</v>
      </c>
      <c r="H48" s="30">
        <v>123.969263288527</v>
      </c>
      <c r="I48" s="30">
        <v>112.419009503702</v>
      </c>
      <c r="J48" s="30">
        <v>123.269530312733</v>
      </c>
      <c r="K48" s="30">
        <v>125.51553403537601</v>
      </c>
      <c r="L48" s="30">
        <v>128.04079355988301</v>
      </c>
      <c r="M48" s="30">
        <v>123.931123487693</v>
      </c>
      <c r="N48" s="30">
        <v>121.990289640257</v>
      </c>
      <c r="O48" s="30">
        <v>119.762055234261</v>
      </c>
      <c r="P48" s="379">
        <v>124.68151192895201</v>
      </c>
      <c r="Q48" s="26"/>
    </row>
    <row r="49" spans="1:17" ht="18" customHeight="1" x14ac:dyDescent="0.35">
      <c r="A49" s="973"/>
      <c r="B49" s="383" t="s">
        <v>446</v>
      </c>
      <c r="C49" s="389">
        <v>119.616660416679</v>
      </c>
      <c r="D49" s="30">
        <v>115.91747628946401</v>
      </c>
      <c r="E49" s="30">
        <v>126.990045406061</v>
      </c>
      <c r="F49" s="30">
        <v>112.794263525807</v>
      </c>
      <c r="G49" s="30">
        <v>128.07871002838999</v>
      </c>
      <c r="H49" s="30">
        <v>125.313842295906</v>
      </c>
      <c r="I49" s="30">
        <v>110.473032151334</v>
      </c>
      <c r="J49" s="30">
        <v>123.982411026241</v>
      </c>
      <c r="K49" s="30">
        <v>124.789854785853</v>
      </c>
      <c r="L49" s="30">
        <v>126.48586282698901</v>
      </c>
      <c r="M49" s="30">
        <v>123.121192318524</v>
      </c>
      <c r="N49" s="30">
        <v>121.403238465521</v>
      </c>
      <c r="O49" s="30">
        <v>119.307203928493</v>
      </c>
      <c r="P49" s="379">
        <v>124.849759412694</v>
      </c>
      <c r="Q49" s="26"/>
    </row>
    <row r="50" spans="1:17" ht="18" customHeight="1" x14ac:dyDescent="0.35">
      <c r="A50" s="973"/>
      <c r="B50" s="383" t="s">
        <v>447</v>
      </c>
      <c r="C50" s="389">
        <v>119.68577835732</v>
      </c>
      <c r="D50" s="30">
        <v>116.132995406391</v>
      </c>
      <c r="E50" s="30">
        <v>127.178454773689</v>
      </c>
      <c r="F50" s="30">
        <v>112.59363418105001</v>
      </c>
      <c r="G50" s="30">
        <v>128.772706508662</v>
      </c>
      <c r="H50" s="30">
        <v>125.83797949519401</v>
      </c>
      <c r="I50" s="30">
        <v>111.215357784356</v>
      </c>
      <c r="J50" s="30">
        <v>123.308819758295</v>
      </c>
      <c r="K50" s="30">
        <v>124.449333155847</v>
      </c>
      <c r="L50" s="30">
        <v>126.172676388179</v>
      </c>
      <c r="M50" s="30">
        <v>123.243268676925</v>
      </c>
      <c r="N50" s="30">
        <v>122.288080579233</v>
      </c>
      <c r="O50" s="30">
        <v>119.394141954248</v>
      </c>
      <c r="P50" s="379">
        <v>125.10399963423301</v>
      </c>
      <c r="Q50" s="26"/>
    </row>
    <row r="51" spans="1:17" ht="18" customHeight="1" x14ac:dyDescent="0.35">
      <c r="A51" s="973"/>
      <c r="B51" s="383" t="s">
        <v>448</v>
      </c>
      <c r="C51" s="389">
        <v>119.849235766428</v>
      </c>
      <c r="D51" s="30">
        <v>116.459381858526</v>
      </c>
      <c r="E51" s="30">
        <v>126.278123461519</v>
      </c>
      <c r="F51" s="30">
        <v>114.088522672018</v>
      </c>
      <c r="G51" s="30">
        <v>129.56075207363301</v>
      </c>
      <c r="H51" s="30">
        <v>125.77294811108401</v>
      </c>
      <c r="I51" s="30">
        <v>112.35819228677801</v>
      </c>
      <c r="J51" s="30">
        <v>123.691336715172</v>
      </c>
      <c r="K51" s="30">
        <v>124.553166920244</v>
      </c>
      <c r="L51" s="30">
        <v>126.330309278163</v>
      </c>
      <c r="M51" s="30">
        <v>123.532663955576</v>
      </c>
      <c r="N51" s="30">
        <v>122.212014723297</v>
      </c>
      <c r="O51" s="30">
        <v>119.634900914588</v>
      </c>
      <c r="P51" s="379">
        <v>125.400543951291</v>
      </c>
      <c r="Q51" s="26"/>
    </row>
    <row r="52" spans="1:17" ht="18" customHeight="1" x14ac:dyDescent="0.35">
      <c r="A52" s="973"/>
      <c r="B52" s="383" t="s">
        <v>449</v>
      </c>
      <c r="C52" s="389">
        <v>120.973849582623</v>
      </c>
      <c r="D52" s="30">
        <v>117.83090236428001</v>
      </c>
      <c r="E52" s="30">
        <v>126.90498403234</v>
      </c>
      <c r="F52" s="30">
        <v>116.799969508575</v>
      </c>
      <c r="G52" s="30">
        <v>131.40615184765301</v>
      </c>
      <c r="H52" s="30">
        <v>125.36963804609501</v>
      </c>
      <c r="I52" s="30">
        <v>114.94918319534401</v>
      </c>
      <c r="J52" s="30">
        <v>125.202683095225</v>
      </c>
      <c r="K52" s="30">
        <v>127.411577117604</v>
      </c>
      <c r="L52" s="30">
        <v>130.45168564903801</v>
      </c>
      <c r="M52" s="30">
        <v>127.096968406885</v>
      </c>
      <c r="N52" s="30">
        <v>124.813961012826</v>
      </c>
      <c r="O52" s="30">
        <v>121.580053637943</v>
      </c>
      <c r="P52" s="379">
        <v>125.772944807888</v>
      </c>
      <c r="Q52" s="26"/>
    </row>
    <row r="53" spans="1:17" ht="18" customHeight="1" x14ac:dyDescent="0.35">
      <c r="A53" s="973"/>
      <c r="B53" s="383" t="s">
        <v>450</v>
      </c>
      <c r="C53" s="389">
        <v>122.360793868358</v>
      </c>
      <c r="D53" s="30">
        <v>119.675060129779</v>
      </c>
      <c r="E53" s="30">
        <v>129.07282977777601</v>
      </c>
      <c r="F53" s="30">
        <v>120.771222510103</v>
      </c>
      <c r="G53" s="30">
        <v>132.408839386338</v>
      </c>
      <c r="H53" s="30">
        <v>125.239875429048</v>
      </c>
      <c r="I53" s="30">
        <v>116.205103260689</v>
      </c>
      <c r="J53" s="30">
        <v>125.724628107774</v>
      </c>
      <c r="K53" s="30">
        <v>128.920046914252</v>
      </c>
      <c r="L53" s="30">
        <v>131.55028456689899</v>
      </c>
      <c r="M53" s="30">
        <v>127.891901929171</v>
      </c>
      <c r="N53" s="30">
        <v>126.29534284288501</v>
      </c>
      <c r="O53" s="30">
        <v>122.269634854912</v>
      </c>
      <c r="P53" s="379">
        <v>125.957428445549</v>
      </c>
      <c r="Q53" s="26"/>
    </row>
    <row r="54" spans="1:17" ht="18" customHeight="1" x14ac:dyDescent="0.35">
      <c r="A54" s="973"/>
      <c r="B54" s="384" t="s">
        <v>531</v>
      </c>
      <c r="C54" s="390">
        <v>122.92527907159101</v>
      </c>
      <c r="D54" s="31">
        <v>120.273590988352</v>
      </c>
      <c r="E54" s="31">
        <v>129.015061893954</v>
      </c>
      <c r="F54" s="31">
        <v>121.496030446438</v>
      </c>
      <c r="G54" s="31">
        <v>132.77434085600501</v>
      </c>
      <c r="H54" s="31">
        <v>124.832290137038</v>
      </c>
      <c r="I54" s="31">
        <v>115.86652504724201</v>
      </c>
      <c r="J54" s="31">
        <v>126.60927527945201</v>
      </c>
      <c r="K54" s="31">
        <v>129.195860421189</v>
      </c>
      <c r="L54" s="31">
        <v>131.71769607255601</v>
      </c>
      <c r="M54" s="31">
        <v>128.00641516393</v>
      </c>
      <c r="N54" s="31">
        <v>126.51020759051301</v>
      </c>
      <c r="O54" s="31">
        <v>122.631736774633</v>
      </c>
      <c r="P54" s="380">
        <v>125.93526997305</v>
      </c>
      <c r="Q54" s="26"/>
    </row>
    <row r="55" spans="1:17" ht="18" customHeight="1" x14ac:dyDescent="0.35">
      <c r="A55" s="973"/>
      <c r="B55" s="384" t="s">
        <v>532</v>
      </c>
      <c r="C55" s="390">
        <v>123.958864176463</v>
      </c>
      <c r="D55" s="31">
        <v>121.618655738318</v>
      </c>
      <c r="E55" s="31">
        <v>129.45016308872201</v>
      </c>
      <c r="F55" s="31">
        <v>124.135766513196</v>
      </c>
      <c r="G55" s="31">
        <v>134.199870295247</v>
      </c>
      <c r="H55" s="31">
        <v>126.672737561194</v>
      </c>
      <c r="I55" s="31">
        <v>119.780204360919</v>
      </c>
      <c r="J55" s="31">
        <v>127.802665882993</v>
      </c>
      <c r="K55" s="31">
        <v>130.069554121039</v>
      </c>
      <c r="L55" s="31">
        <v>131.755426746767</v>
      </c>
      <c r="M55" s="31">
        <v>128.77220183602699</v>
      </c>
      <c r="N55" s="31">
        <v>127.54421112735101</v>
      </c>
      <c r="O55" s="31">
        <v>123.067565618036</v>
      </c>
      <c r="P55" s="380">
        <v>128.734316125438</v>
      </c>
      <c r="Q55" s="26"/>
    </row>
    <row r="56" spans="1:17" ht="18" customHeight="1" x14ac:dyDescent="0.35">
      <c r="A56" s="973"/>
      <c r="B56" s="384" t="s">
        <v>533</v>
      </c>
      <c r="C56" s="390">
        <v>124.511883126071</v>
      </c>
      <c r="D56" s="31">
        <v>121.878464669221</v>
      </c>
      <c r="E56" s="31">
        <v>130.42322264283101</v>
      </c>
      <c r="F56" s="31">
        <v>125.39526695091</v>
      </c>
      <c r="G56" s="31">
        <v>135.058591344403</v>
      </c>
      <c r="H56" s="31">
        <v>127.306456985745</v>
      </c>
      <c r="I56" s="31">
        <v>120.04404598823901</v>
      </c>
      <c r="J56" s="31">
        <v>128.352670193949</v>
      </c>
      <c r="K56" s="31">
        <v>129.57973668403599</v>
      </c>
      <c r="L56" s="31">
        <v>129.930961771612</v>
      </c>
      <c r="M56" s="31">
        <v>128.28404949360601</v>
      </c>
      <c r="N56" s="31">
        <v>126.41517353943701</v>
      </c>
      <c r="O56" s="31">
        <v>122.462971896799</v>
      </c>
      <c r="P56" s="380">
        <v>130.22036454922801</v>
      </c>
      <c r="Q56" s="26"/>
    </row>
    <row r="57" spans="1:17" ht="18" customHeight="1" x14ac:dyDescent="0.35">
      <c r="A57" s="973"/>
      <c r="B57" s="384" t="s">
        <v>534</v>
      </c>
      <c r="C57" s="390">
        <v>125.065670189955</v>
      </c>
      <c r="D57" s="31">
        <v>122.487584219938</v>
      </c>
      <c r="E57" s="31">
        <v>131.807078608795</v>
      </c>
      <c r="F57" s="31">
        <v>124.521638124407</v>
      </c>
      <c r="G57" s="31">
        <v>135.30511833884901</v>
      </c>
      <c r="H57" s="31">
        <v>127.740399440942</v>
      </c>
      <c r="I57" s="31">
        <v>120.718763947247</v>
      </c>
      <c r="J57" s="31">
        <v>129.052598863226</v>
      </c>
      <c r="K57" s="31">
        <v>130.16003289911299</v>
      </c>
      <c r="L57" s="31">
        <v>130.38078356321901</v>
      </c>
      <c r="M57" s="31">
        <v>128.46413356929</v>
      </c>
      <c r="N57" s="31">
        <v>126.66038950413601</v>
      </c>
      <c r="O57" s="31">
        <v>122.971088121631</v>
      </c>
      <c r="P57" s="380">
        <v>131.344302652333</v>
      </c>
      <c r="Q57" s="26"/>
    </row>
    <row r="58" spans="1:17" ht="18" customHeight="1" x14ac:dyDescent="0.35">
      <c r="A58" s="973"/>
      <c r="B58" s="384" t="s">
        <v>535</v>
      </c>
      <c r="C58" s="390">
        <v>125.013816962067</v>
      </c>
      <c r="D58" s="31">
        <v>122.497425577473</v>
      </c>
      <c r="E58" s="31">
        <v>132.85945937987199</v>
      </c>
      <c r="F58" s="31">
        <v>123.030411228473</v>
      </c>
      <c r="G58" s="31">
        <v>135.136837942456</v>
      </c>
      <c r="H58" s="31">
        <v>128.10965069041799</v>
      </c>
      <c r="I58" s="31">
        <v>121.624442187752</v>
      </c>
      <c r="J58" s="31">
        <v>129.63826668563101</v>
      </c>
      <c r="K58" s="31">
        <v>129.355583746045</v>
      </c>
      <c r="L58" s="31">
        <v>129.00461166279101</v>
      </c>
      <c r="M58" s="31">
        <v>127.7519607112</v>
      </c>
      <c r="N58" s="31">
        <v>125.939025906407</v>
      </c>
      <c r="O58" s="31">
        <v>122.419645689189</v>
      </c>
      <c r="P58" s="380">
        <v>133.09247781098301</v>
      </c>
      <c r="Q58" s="26"/>
    </row>
    <row r="59" spans="1:17" ht="18" customHeight="1" x14ac:dyDescent="0.35">
      <c r="A59" s="973"/>
      <c r="B59" s="384" t="s">
        <v>536</v>
      </c>
      <c r="C59" s="390">
        <v>126.869364078123</v>
      </c>
      <c r="D59" s="31">
        <v>124.939549583689</v>
      </c>
      <c r="E59" s="31">
        <v>132.98147946569199</v>
      </c>
      <c r="F59" s="31">
        <v>124.67594976976601</v>
      </c>
      <c r="G59" s="31">
        <v>136.75499856624299</v>
      </c>
      <c r="H59" s="31">
        <v>129.254206833019</v>
      </c>
      <c r="I59" s="31">
        <v>127.602005227221</v>
      </c>
      <c r="J59" s="31">
        <v>131.99739360487999</v>
      </c>
      <c r="K59" s="31">
        <v>133.11320885471901</v>
      </c>
      <c r="L59" s="31">
        <v>133.073089202918</v>
      </c>
      <c r="M59" s="31">
        <v>130.297629081172</v>
      </c>
      <c r="N59" s="31">
        <v>129.03770428806601</v>
      </c>
      <c r="O59" s="31">
        <v>125.206802539397</v>
      </c>
      <c r="P59" s="380">
        <v>134.60965350007299</v>
      </c>
      <c r="Q59" s="26"/>
    </row>
    <row r="60" spans="1:17" ht="18" customHeight="1" x14ac:dyDescent="0.35">
      <c r="A60" s="973"/>
      <c r="B60" s="384" t="s">
        <v>537</v>
      </c>
      <c r="C60" s="390">
        <v>128.25291164713801</v>
      </c>
      <c r="D60" s="31">
        <v>126.709705766482</v>
      </c>
      <c r="E60" s="31">
        <v>132.75807518040901</v>
      </c>
      <c r="F60" s="31">
        <v>126.61192344220601</v>
      </c>
      <c r="G60" s="31">
        <v>137.72854137229899</v>
      </c>
      <c r="H60" s="31">
        <v>129.77459249333401</v>
      </c>
      <c r="I60" s="31">
        <v>133.317405739668</v>
      </c>
      <c r="J60" s="31">
        <v>134.603656828487</v>
      </c>
      <c r="K60" s="31">
        <v>137.29067250135401</v>
      </c>
      <c r="L60" s="31">
        <v>137.30757717990201</v>
      </c>
      <c r="M60" s="31">
        <v>132.976993477066</v>
      </c>
      <c r="N60" s="31">
        <v>131.53220978471401</v>
      </c>
      <c r="O60" s="31">
        <v>126.82028741038199</v>
      </c>
      <c r="P60" s="380">
        <v>136.295270409154</v>
      </c>
      <c r="Q60" s="26"/>
    </row>
    <row r="61" spans="1:17" ht="18" customHeight="1" x14ac:dyDescent="0.35">
      <c r="A61" s="973"/>
      <c r="B61" s="384" t="s">
        <v>538</v>
      </c>
      <c r="C61" s="390">
        <v>127.409626800585</v>
      </c>
      <c r="D61" s="31">
        <v>125.73762327135</v>
      </c>
      <c r="E61" s="31">
        <v>133.060704449605</v>
      </c>
      <c r="F61" s="31">
        <v>125.27579297918</v>
      </c>
      <c r="G61" s="31">
        <v>137.030402168943</v>
      </c>
      <c r="H61" s="31">
        <v>129.94360728165501</v>
      </c>
      <c r="I61" s="31">
        <v>130.157046819897</v>
      </c>
      <c r="J61" s="31">
        <v>133.674555950052</v>
      </c>
      <c r="K61" s="31">
        <v>134.19414934878401</v>
      </c>
      <c r="L61" s="31">
        <v>133.09172167445499</v>
      </c>
      <c r="M61" s="31">
        <v>130.66611509813799</v>
      </c>
      <c r="N61" s="31">
        <v>128.62166585097501</v>
      </c>
      <c r="O61" s="31">
        <v>125.248181853632</v>
      </c>
      <c r="P61" s="380">
        <v>137.39052020561701</v>
      </c>
      <c r="Q61" s="26"/>
    </row>
    <row r="62" spans="1:17" ht="18" customHeight="1" x14ac:dyDescent="0.35">
      <c r="A62" s="973"/>
      <c r="B62" s="384" t="s">
        <v>539</v>
      </c>
      <c r="C62" s="390">
        <v>127.326031280081</v>
      </c>
      <c r="D62" s="31">
        <v>125.27902007394</v>
      </c>
      <c r="E62" s="31">
        <v>133.097440839179</v>
      </c>
      <c r="F62" s="31">
        <v>124.17133950601</v>
      </c>
      <c r="G62" s="31">
        <v>135.44733044641799</v>
      </c>
      <c r="H62" s="31">
        <v>129.61731114146599</v>
      </c>
      <c r="I62" s="31">
        <v>127.24042338921601</v>
      </c>
      <c r="J62" s="31">
        <v>133.742166407946</v>
      </c>
      <c r="K62" s="31">
        <v>133.49481129754301</v>
      </c>
      <c r="L62" s="31">
        <v>132.02990011589799</v>
      </c>
      <c r="M62" s="31">
        <v>131.17619526022401</v>
      </c>
      <c r="N62" s="31">
        <v>127.877130346546</v>
      </c>
      <c r="O62" s="31">
        <v>124.68103617155001</v>
      </c>
      <c r="P62" s="380">
        <v>137.82263202295701</v>
      </c>
      <c r="Q62" s="26"/>
    </row>
    <row r="63" spans="1:17" ht="18" customHeight="1" x14ac:dyDescent="0.35">
      <c r="A63" s="973"/>
      <c r="B63" s="384" t="s">
        <v>540</v>
      </c>
      <c r="C63" s="390">
        <v>128.07324614059399</v>
      </c>
      <c r="D63" s="31">
        <v>126.499980894226</v>
      </c>
      <c r="E63" s="31">
        <v>133.79165084408999</v>
      </c>
      <c r="F63" s="31">
        <v>124.93466759482899</v>
      </c>
      <c r="G63" s="31">
        <v>137.17721430471701</v>
      </c>
      <c r="H63" s="31">
        <v>129.714333329916</v>
      </c>
      <c r="I63" s="31">
        <v>124.99159141630901</v>
      </c>
      <c r="J63" s="31">
        <v>133.72284438212199</v>
      </c>
      <c r="K63" s="31">
        <v>134.61049287423199</v>
      </c>
      <c r="L63" s="31">
        <v>133.02225359930699</v>
      </c>
      <c r="M63" s="31">
        <v>132.42604096046401</v>
      </c>
      <c r="N63" s="31">
        <v>128.583662523431</v>
      </c>
      <c r="O63" s="31">
        <v>125.52038218152499</v>
      </c>
      <c r="P63" s="380">
        <v>138.53732002266199</v>
      </c>
      <c r="Q63" s="26"/>
    </row>
    <row r="64" spans="1:17" ht="18" customHeight="1" thickBot="1" x14ac:dyDescent="0.4">
      <c r="A64" s="973"/>
      <c r="B64" s="385" t="s">
        <v>541</v>
      </c>
      <c r="C64" s="391">
        <v>128.54731827766</v>
      </c>
      <c r="D64" s="381">
        <v>127.53485873911301</v>
      </c>
      <c r="E64" s="381">
        <v>133.363832419207</v>
      </c>
      <c r="F64" s="381">
        <v>125.50340489528701</v>
      </c>
      <c r="G64" s="381">
        <v>137.113212121896</v>
      </c>
      <c r="H64" s="381">
        <v>129.94071684970501</v>
      </c>
      <c r="I64" s="381">
        <v>125.57389012373</v>
      </c>
      <c r="J64" s="381">
        <v>134.431343606252</v>
      </c>
      <c r="K64" s="381">
        <v>134.971915888567</v>
      </c>
      <c r="L64" s="381">
        <v>133.48446562505501</v>
      </c>
      <c r="M64" s="381">
        <v>132.74056282905099</v>
      </c>
      <c r="N64" s="381">
        <v>128.80512247483199</v>
      </c>
      <c r="O64" s="381">
        <v>126.201996521178</v>
      </c>
      <c r="P64" s="382">
        <v>138.365767637592</v>
      </c>
      <c r="Q64" s="26"/>
    </row>
    <row r="65" spans="1:16" x14ac:dyDescent="0.35">
      <c r="A65" s="973"/>
      <c r="B65" s="32" t="s">
        <v>476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1:16" x14ac:dyDescent="0.35"/>
    <row r="171" spans="6:6" hidden="1" x14ac:dyDescent="0.35">
      <c r="F171" s="639"/>
    </row>
  </sheetData>
  <customSheetViews>
    <customSheetView guid="{1EB9453C-0363-4D90-8555-9240052C0B12}" scale="55">
      <selection activeCell="G8" sqref="G8"/>
      <pageMargins left="0.75" right="0.75" top="1" bottom="1" header="0.5" footer="0.5"/>
      <pageSetup orientation="portrait" horizontalDpi="300" verticalDpi="300" copies="0"/>
      <headerFooter alignWithMargins="0"/>
    </customSheetView>
    <customSheetView guid="{9BE0F493-361D-434E-B2A3-57925E56343F}" scale="55">
      <selection activeCell="G8" sqref="G8"/>
      <pageMargins left="0.75" right="0.75" top="1" bottom="1" header="0.5" footer="0.5"/>
      <pageSetup orientation="portrait" horizontalDpi="300" verticalDpi="300" copies="0"/>
      <headerFooter alignWithMargins="0"/>
    </customSheetView>
  </customSheetViews>
  <hyperlinks>
    <hyperlink ref="E2" location="Contenido!A1" display="regresar" xr:uid="{00000000-0004-0000-0300-000000000000}"/>
  </hyperlinks>
  <pageMargins left="0.75" right="0.75" top="1" bottom="1" header="0.5" footer="0.5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44546A"/>
  </sheetPr>
  <dimension ref="A1:IU170"/>
  <sheetViews>
    <sheetView showGridLines="0" zoomScale="70" zoomScaleNormal="70" workbookViewId="0">
      <pane ySplit="3" topLeftCell="A4" activePane="bottomLeft" state="frozen"/>
      <selection pane="bottomLeft" activeCell="D80" sqref="D80"/>
    </sheetView>
  </sheetViews>
  <sheetFormatPr baseColWidth="10" defaultColWidth="0" defaultRowHeight="18" zeroHeight="1" x14ac:dyDescent="0.35"/>
  <cols>
    <col min="1" max="1" width="3.7109375" style="24" customWidth="1"/>
    <col min="2" max="2" width="22.42578125" style="24" customWidth="1"/>
    <col min="3" max="3" width="24.7109375" style="24" customWidth="1"/>
    <col min="4" max="11" width="19.5703125" style="24" customWidth="1"/>
    <col min="12" max="12" width="28.140625" style="24" customWidth="1"/>
    <col min="13" max="13" width="23.28515625" style="24" customWidth="1"/>
    <col min="14" max="15" width="19.5703125" style="24" customWidth="1"/>
    <col min="16" max="16" width="27.7109375" style="24" customWidth="1"/>
    <col min="17" max="17" width="8.85546875" style="24" customWidth="1"/>
    <col min="18" max="255" width="8.85546875" style="24" hidden="1" customWidth="1"/>
    <col min="256" max="16384" width="11.5703125" style="24" hidden="1"/>
  </cols>
  <sheetData>
    <row r="1" spans="1:17" ht="21.75" x14ac:dyDescent="0.4">
      <c r="A1" s="973"/>
      <c r="B1" s="5" t="s">
        <v>603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7" x14ac:dyDescent="0.35">
      <c r="A2" s="973"/>
      <c r="B2" s="25" t="s">
        <v>460</v>
      </c>
      <c r="D2" s="25"/>
      <c r="E2" s="737" t="s">
        <v>601</v>
      </c>
    </row>
    <row r="3" spans="1:17" x14ac:dyDescent="0.35">
      <c r="A3" s="973"/>
      <c r="B3" s="25" t="s">
        <v>553</v>
      </c>
      <c r="D3" s="27"/>
      <c r="E3" s="26"/>
    </row>
    <row r="4" spans="1:17" x14ac:dyDescent="0.35">
      <c r="D4" s="28"/>
    </row>
    <row r="5" spans="1:17" ht="18.75" thickBot="1" x14ac:dyDescent="0.4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6" spans="1:17" s="668" customFormat="1" ht="196.9" customHeight="1" x14ac:dyDescent="0.35">
      <c r="A6" s="974"/>
      <c r="B6" s="666" t="s">
        <v>461</v>
      </c>
      <c r="C6" s="485" t="s">
        <v>462</v>
      </c>
      <c r="D6" s="485" t="s">
        <v>463</v>
      </c>
      <c r="E6" s="485" t="s">
        <v>464</v>
      </c>
      <c r="F6" s="485" t="s">
        <v>465</v>
      </c>
      <c r="G6" s="485" t="s">
        <v>466</v>
      </c>
      <c r="H6" s="485" t="s">
        <v>467</v>
      </c>
      <c r="I6" s="485" t="s">
        <v>468</v>
      </c>
      <c r="J6" s="485" t="s">
        <v>469</v>
      </c>
      <c r="K6" s="485" t="s">
        <v>470</v>
      </c>
      <c r="L6" s="485" t="s">
        <v>471</v>
      </c>
      <c r="M6" s="485" t="s">
        <v>472</v>
      </c>
      <c r="N6" s="485" t="s">
        <v>473</v>
      </c>
      <c r="O6" s="485" t="s">
        <v>474</v>
      </c>
      <c r="P6" s="395" t="s">
        <v>475</v>
      </c>
      <c r="Q6" s="667"/>
    </row>
    <row r="7" spans="1:17" ht="18" customHeight="1" x14ac:dyDescent="0.35">
      <c r="A7" s="973"/>
      <c r="B7" s="383" t="s">
        <v>186</v>
      </c>
      <c r="C7" s="760">
        <v>77.787809166965005</v>
      </c>
      <c r="D7" s="760">
        <v>79.154377453994996</v>
      </c>
      <c r="E7" s="760">
        <v>73.003120301082006</v>
      </c>
      <c r="F7" s="760">
        <v>80.611696214171005</v>
      </c>
      <c r="G7" s="760">
        <v>71.034478993272998</v>
      </c>
      <c r="H7" s="760">
        <v>75.283261895154993</v>
      </c>
      <c r="I7" s="760">
        <v>70.036064397287006</v>
      </c>
      <c r="J7" s="760">
        <v>72.245090406567002</v>
      </c>
      <c r="K7" s="760">
        <v>73.527343169467002</v>
      </c>
      <c r="L7" s="760">
        <v>71.024941193325006</v>
      </c>
      <c r="M7" s="760">
        <v>71.434734412142006</v>
      </c>
      <c r="N7" s="760">
        <v>75.230229440448994</v>
      </c>
      <c r="O7" s="760">
        <v>75.319034267017997</v>
      </c>
      <c r="P7" s="764">
        <v>71.139388936063</v>
      </c>
      <c r="Q7" s="26"/>
    </row>
    <row r="8" spans="1:17" ht="18" customHeight="1" x14ac:dyDescent="0.35">
      <c r="A8" s="973"/>
      <c r="B8" s="383" t="s">
        <v>187</v>
      </c>
      <c r="C8" s="760">
        <v>78.329398136061002</v>
      </c>
      <c r="D8" s="760">
        <v>79.842395805669</v>
      </c>
      <c r="E8" s="760">
        <v>72.894068302209007</v>
      </c>
      <c r="F8" s="760">
        <v>82.517658208154003</v>
      </c>
      <c r="G8" s="760">
        <v>71.295885731821002</v>
      </c>
      <c r="H8" s="760">
        <v>75.708623270155996</v>
      </c>
      <c r="I8" s="760">
        <v>70.950127613925005</v>
      </c>
      <c r="J8" s="760">
        <v>72.411561488901995</v>
      </c>
      <c r="K8" s="760">
        <v>73.904363811311995</v>
      </c>
      <c r="L8" s="760">
        <v>71.471327113827002</v>
      </c>
      <c r="M8" s="760">
        <v>71.985122428940997</v>
      </c>
      <c r="N8" s="760">
        <v>75.549512121326003</v>
      </c>
      <c r="O8" s="760">
        <v>75.447130291289</v>
      </c>
      <c r="P8" s="764">
        <v>71.450881286891999</v>
      </c>
      <c r="Q8" s="26"/>
    </row>
    <row r="9" spans="1:17" ht="18" customHeight="1" x14ac:dyDescent="0.35">
      <c r="A9" s="973"/>
      <c r="B9" s="383" t="s">
        <v>188</v>
      </c>
      <c r="C9" s="760">
        <v>78.390877026577996</v>
      </c>
      <c r="D9" s="760">
        <v>79.892850104871002</v>
      </c>
      <c r="E9" s="760">
        <v>73.361461243213</v>
      </c>
      <c r="F9" s="760">
        <v>82.277968886441997</v>
      </c>
      <c r="G9" s="760">
        <v>71.462280784979001</v>
      </c>
      <c r="H9" s="760">
        <v>76.099740145113003</v>
      </c>
      <c r="I9" s="760">
        <v>70.620161067957994</v>
      </c>
      <c r="J9" s="760">
        <v>72.662056023890003</v>
      </c>
      <c r="K9" s="760">
        <v>73.739189767127002</v>
      </c>
      <c r="L9" s="760">
        <v>71.182932683763994</v>
      </c>
      <c r="M9" s="760">
        <v>72.100786575594995</v>
      </c>
      <c r="N9" s="760">
        <v>75.371842200057998</v>
      </c>
      <c r="O9" s="760">
        <v>75.396562778740005</v>
      </c>
      <c r="P9" s="764">
        <v>72.028635573179997</v>
      </c>
      <c r="Q9" s="26"/>
    </row>
    <row r="10" spans="1:17" ht="18" customHeight="1" x14ac:dyDescent="0.35">
      <c r="A10" s="973"/>
      <c r="B10" s="383" t="s">
        <v>189</v>
      </c>
      <c r="C10" s="760">
        <v>78.428860555816996</v>
      </c>
      <c r="D10" s="760">
        <v>79.989720135233</v>
      </c>
      <c r="E10" s="760">
        <v>73.362721815935998</v>
      </c>
      <c r="F10" s="760">
        <v>80.726964547565004</v>
      </c>
      <c r="G10" s="760">
        <v>71.507876766053002</v>
      </c>
      <c r="H10" s="760">
        <v>76.106048587570996</v>
      </c>
      <c r="I10" s="760">
        <v>69.791404863267999</v>
      </c>
      <c r="J10" s="760">
        <v>72.689694792189002</v>
      </c>
      <c r="K10" s="760">
        <v>73.495759270620994</v>
      </c>
      <c r="L10" s="760">
        <v>70.824252346907997</v>
      </c>
      <c r="M10" s="760">
        <v>71.720728222047001</v>
      </c>
      <c r="N10" s="760">
        <v>74.961104787476998</v>
      </c>
      <c r="O10" s="760">
        <v>75.215312996582995</v>
      </c>
      <c r="P10" s="764">
        <v>72.138594396851005</v>
      </c>
      <c r="Q10" s="26"/>
    </row>
    <row r="11" spans="1:17" ht="18" customHeight="1" x14ac:dyDescent="0.35">
      <c r="A11" s="973"/>
      <c r="B11" s="383" t="s">
        <v>190</v>
      </c>
      <c r="C11" s="760">
        <v>78.642187385067999</v>
      </c>
      <c r="D11" s="760">
        <v>80.206055367201003</v>
      </c>
      <c r="E11" s="760">
        <v>73.594382324196999</v>
      </c>
      <c r="F11" s="760">
        <v>80.154645323943996</v>
      </c>
      <c r="G11" s="760">
        <v>71.904442717020999</v>
      </c>
      <c r="H11" s="760">
        <v>76.506442141484001</v>
      </c>
      <c r="I11" s="760">
        <v>69.406746269487996</v>
      </c>
      <c r="J11" s="760">
        <v>72.716673381215998</v>
      </c>
      <c r="K11" s="760">
        <v>73.215379886758996</v>
      </c>
      <c r="L11" s="760">
        <v>70.988957050031999</v>
      </c>
      <c r="M11" s="760">
        <v>71.519802030525</v>
      </c>
      <c r="N11" s="760">
        <v>74.670707063492003</v>
      </c>
      <c r="O11" s="760">
        <v>75.074585192458002</v>
      </c>
      <c r="P11" s="764">
        <v>72.328776850170996</v>
      </c>
      <c r="Q11" s="26"/>
    </row>
    <row r="12" spans="1:17" ht="18" customHeight="1" x14ac:dyDescent="0.35">
      <c r="A12" s="973"/>
      <c r="B12" s="383" t="s">
        <v>191</v>
      </c>
      <c r="C12" s="760">
        <v>78.325013862283001</v>
      </c>
      <c r="D12" s="760">
        <v>80.019727824392007</v>
      </c>
      <c r="E12" s="760">
        <v>73.618918374233004</v>
      </c>
      <c r="F12" s="760">
        <v>79.758319063236002</v>
      </c>
      <c r="G12" s="760">
        <v>72.184962289130993</v>
      </c>
      <c r="H12" s="760">
        <v>76.982247791751007</v>
      </c>
      <c r="I12" s="760">
        <v>69.778023663816001</v>
      </c>
      <c r="J12" s="760">
        <v>72.712782291495998</v>
      </c>
      <c r="K12" s="760">
        <v>73.158804827251998</v>
      </c>
      <c r="L12" s="760">
        <v>71.217900838917004</v>
      </c>
      <c r="M12" s="760">
        <v>71.611342924525005</v>
      </c>
      <c r="N12" s="760">
        <v>74.757591896956001</v>
      </c>
      <c r="O12" s="760">
        <v>75.228514923269003</v>
      </c>
      <c r="P12" s="764">
        <v>72.683742813527999</v>
      </c>
      <c r="Q12" s="26"/>
    </row>
    <row r="13" spans="1:17" ht="18" customHeight="1" x14ac:dyDescent="0.35">
      <c r="A13" s="973"/>
      <c r="B13" s="383" t="s">
        <v>192</v>
      </c>
      <c r="C13" s="760">
        <v>78.660186490876995</v>
      </c>
      <c r="D13" s="760">
        <v>80.118740676027997</v>
      </c>
      <c r="E13" s="760">
        <v>73.718076760382004</v>
      </c>
      <c r="F13" s="760">
        <v>80.197838260259999</v>
      </c>
      <c r="G13" s="760">
        <v>72.239318969075995</v>
      </c>
      <c r="H13" s="760">
        <v>77.250706143287999</v>
      </c>
      <c r="I13" s="760">
        <v>70.863759008882994</v>
      </c>
      <c r="J13" s="760">
        <v>72.700638129338998</v>
      </c>
      <c r="K13" s="760">
        <v>73.184587667177993</v>
      </c>
      <c r="L13" s="760">
        <v>71.133981327220994</v>
      </c>
      <c r="M13" s="760">
        <v>71.528223350572006</v>
      </c>
      <c r="N13" s="760">
        <v>74.819645984551997</v>
      </c>
      <c r="O13" s="760">
        <v>75.257427198681995</v>
      </c>
      <c r="P13" s="764">
        <v>73.011431417976993</v>
      </c>
      <c r="Q13" s="26"/>
    </row>
    <row r="14" spans="1:17" ht="18" customHeight="1" x14ac:dyDescent="0.35">
      <c r="A14" s="973"/>
      <c r="B14" s="383" t="s">
        <v>193</v>
      </c>
      <c r="C14" s="760">
        <v>78.966279837323</v>
      </c>
      <c r="D14" s="760">
        <v>80.272182151061003</v>
      </c>
      <c r="E14" s="760">
        <v>73.683253456265007</v>
      </c>
      <c r="F14" s="760">
        <v>80.079062042852996</v>
      </c>
      <c r="G14" s="760">
        <v>72.247000404584995</v>
      </c>
      <c r="H14" s="760">
        <v>77.469524159382999</v>
      </c>
      <c r="I14" s="760">
        <v>70.555491897519005</v>
      </c>
      <c r="J14" s="760">
        <v>72.853178741164001</v>
      </c>
      <c r="K14" s="760">
        <v>73.839080450818003</v>
      </c>
      <c r="L14" s="760">
        <v>71.620106397664998</v>
      </c>
      <c r="M14" s="760">
        <v>71.878895855400998</v>
      </c>
      <c r="N14" s="760">
        <v>75.394598618876998</v>
      </c>
      <c r="O14" s="760">
        <v>75.549500672603997</v>
      </c>
      <c r="P14" s="764">
        <v>72.998267550142998</v>
      </c>
      <c r="Q14" s="26"/>
    </row>
    <row r="15" spans="1:17" ht="18" customHeight="1" x14ac:dyDescent="0.35">
      <c r="A15" s="973"/>
      <c r="B15" s="383" t="s">
        <v>194</v>
      </c>
      <c r="C15" s="760">
        <v>79.083765081853997</v>
      </c>
      <c r="D15" s="760">
        <v>80.144423186273002</v>
      </c>
      <c r="E15" s="760">
        <v>75.442734885505004</v>
      </c>
      <c r="F15" s="760">
        <v>80.383909985681996</v>
      </c>
      <c r="G15" s="760">
        <v>72.263117134756996</v>
      </c>
      <c r="H15" s="760">
        <v>77.574246511818998</v>
      </c>
      <c r="I15" s="760">
        <v>69.611181578822993</v>
      </c>
      <c r="J15" s="760">
        <v>73.021915626435003</v>
      </c>
      <c r="K15" s="760">
        <v>74.080610492421997</v>
      </c>
      <c r="L15" s="760">
        <v>72.000134578346007</v>
      </c>
      <c r="M15" s="760">
        <v>71.984957093271007</v>
      </c>
      <c r="N15" s="760">
        <v>75.614855734746996</v>
      </c>
      <c r="O15" s="760">
        <v>75.762564610070001</v>
      </c>
      <c r="P15" s="764">
        <v>73.291813201126999</v>
      </c>
      <c r="Q15" s="26"/>
    </row>
    <row r="16" spans="1:17" ht="18" customHeight="1" x14ac:dyDescent="0.35">
      <c r="A16" s="973"/>
      <c r="B16" s="383" t="s">
        <v>195</v>
      </c>
      <c r="C16" s="760">
        <v>79.022859441774003</v>
      </c>
      <c r="D16" s="760">
        <v>79.604863823304001</v>
      </c>
      <c r="E16" s="760">
        <v>75.290706032358003</v>
      </c>
      <c r="F16" s="760">
        <v>80.634829796833003</v>
      </c>
      <c r="G16" s="760">
        <v>72.746667068885998</v>
      </c>
      <c r="H16" s="760">
        <v>77.198864284959001</v>
      </c>
      <c r="I16" s="760">
        <v>69.270931791774004</v>
      </c>
      <c r="J16" s="760">
        <v>73.343166740946998</v>
      </c>
      <c r="K16" s="760">
        <v>74.808565839918998</v>
      </c>
      <c r="L16" s="760">
        <v>72.941861585192996</v>
      </c>
      <c r="M16" s="760">
        <v>72.559437462130006</v>
      </c>
      <c r="N16" s="760">
        <v>76.389598538547006</v>
      </c>
      <c r="O16" s="760">
        <v>76.326542783042996</v>
      </c>
      <c r="P16" s="764">
        <v>73.292105993874998</v>
      </c>
      <c r="Q16" s="26"/>
    </row>
    <row r="17" spans="1:17" ht="18" customHeight="1" x14ac:dyDescent="0.35">
      <c r="A17" s="973"/>
      <c r="B17" s="383" t="s">
        <v>196</v>
      </c>
      <c r="C17" s="760">
        <v>79.131305003410006</v>
      </c>
      <c r="D17" s="760">
        <v>79.527271776042994</v>
      </c>
      <c r="E17" s="760">
        <v>75.419844021497994</v>
      </c>
      <c r="F17" s="760">
        <v>79.768143828036003</v>
      </c>
      <c r="G17" s="760">
        <v>72.837149449728997</v>
      </c>
      <c r="H17" s="760">
        <v>77.580269680837006</v>
      </c>
      <c r="I17" s="760">
        <v>68.488029330200007</v>
      </c>
      <c r="J17" s="760">
        <v>73.559698292307999</v>
      </c>
      <c r="K17" s="760">
        <v>75.011720550847997</v>
      </c>
      <c r="L17" s="760">
        <v>73.191642048245001</v>
      </c>
      <c r="M17" s="760">
        <v>72.758083885738998</v>
      </c>
      <c r="N17" s="760">
        <v>76.661488749287997</v>
      </c>
      <c r="O17" s="760">
        <v>76.401600037853996</v>
      </c>
      <c r="P17" s="764">
        <v>73.257271576978994</v>
      </c>
      <c r="Q17" s="26"/>
    </row>
    <row r="18" spans="1:17" ht="18" customHeight="1" x14ac:dyDescent="0.35">
      <c r="A18" s="973"/>
      <c r="B18" s="383" t="s">
        <v>197</v>
      </c>
      <c r="C18" s="760">
        <v>79.957236946674996</v>
      </c>
      <c r="D18" s="760">
        <v>79.454548853429003</v>
      </c>
      <c r="E18" s="760">
        <v>75.422754373971998</v>
      </c>
      <c r="F18" s="760">
        <v>80.070296045421998</v>
      </c>
      <c r="G18" s="760">
        <v>73.937378859191995</v>
      </c>
      <c r="H18" s="760">
        <v>77.783622023831001</v>
      </c>
      <c r="I18" s="760">
        <v>70.610301682531997</v>
      </c>
      <c r="J18" s="760">
        <v>74.412998521332995</v>
      </c>
      <c r="K18" s="760">
        <v>77.159509389639993</v>
      </c>
      <c r="L18" s="760">
        <v>75.435436161086002</v>
      </c>
      <c r="M18" s="760">
        <v>74.917307844882998</v>
      </c>
      <c r="N18" s="760">
        <v>78.926183772320996</v>
      </c>
      <c r="O18" s="760">
        <v>77.824118361735998</v>
      </c>
      <c r="P18" s="764">
        <v>73.391225388565005</v>
      </c>
      <c r="Q18" s="26"/>
    </row>
    <row r="19" spans="1:17" ht="18" customHeight="1" x14ac:dyDescent="0.35">
      <c r="A19" s="973"/>
      <c r="B19" s="383" t="s">
        <v>198</v>
      </c>
      <c r="C19" s="760">
        <v>79.777647808302007</v>
      </c>
      <c r="D19" s="760">
        <v>78.702426333714001</v>
      </c>
      <c r="E19" s="760">
        <v>76.257910552511007</v>
      </c>
      <c r="F19" s="760">
        <v>77.576493006293006</v>
      </c>
      <c r="G19" s="760">
        <v>74.817616176764005</v>
      </c>
      <c r="H19" s="760">
        <v>78.158168650915002</v>
      </c>
      <c r="I19" s="760">
        <v>71.885218924019995</v>
      </c>
      <c r="J19" s="760">
        <v>74.824013076963993</v>
      </c>
      <c r="K19" s="760">
        <v>77.983111491702999</v>
      </c>
      <c r="L19" s="760">
        <v>75.946468178827999</v>
      </c>
      <c r="M19" s="760">
        <v>75.898124387761996</v>
      </c>
      <c r="N19" s="760">
        <v>79.806393983800007</v>
      </c>
      <c r="O19" s="760">
        <v>78.603667049566994</v>
      </c>
      <c r="P19" s="764">
        <v>74.296555126596004</v>
      </c>
      <c r="Q19" s="26"/>
    </row>
    <row r="20" spans="1:17" ht="18" customHeight="1" x14ac:dyDescent="0.35">
      <c r="A20" s="973"/>
      <c r="B20" s="383" t="s">
        <v>199</v>
      </c>
      <c r="C20" s="760">
        <v>79.842850707452996</v>
      </c>
      <c r="D20" s="760">
        <v>79.138948816649005</v>
      </c>
      <c r="E20" s="760">
        <v>76.082932511928007</v>
      </c>
      <c r="F20" s="760">
        <v>76.187148456543994</v>
      </c>
      <c r="G20" s="760">
        <v>75.911204384328997</v>
      </c>
      <c r="H20" s="760">
        <v>78.607995290147002</v>
      </c>
      <c r="I20" s="760">
        <v>72.444425381368006</v>
      </c>
      <c r="J20" s="760">
        <v>75.335077205190998</v>
      </c>
      <c r="K20" s="760">
        <v>78.832574866019996</v>
      </c>
      <c r="L20" s="760">
        <v>76.632294240389996</v>
      </c>
      <c r="M20" s="760">
        <v>76.599624316683006</v>
      </c>
      <c r="N20" s="760">
        <v>80.695478091740995</v>
      </c>
      <c r="O20" s="760">
        <v>79.502564360034995</v>
      </c>
      <c r="P20" s="764">
        <v>74.740177170189</v>
      </c>
      <c r="Q20" s="26"/>
    </row>
    <row r="21" spans="1:17" ht="18" customHeight="1" x14ac:dyDescent="0.35">
      <c r="A21" s="973"/>
      <c r="B21" s="383" t="s">
        <v>200</v>
      </c>
      <c r="C21" s="760">
        <v>80.461060965439998</v>
      </c>
      <c r="D21" s="760">
        <v>79.792736712956</v>
      </c>
      <c r="E21" s="760">
        <v>76.516035379982</v>
      </c>
      <c r="F21" s="760">
        <v>76.616130192677005</v>
      </c>
      <c r="G21" s="760">
        <v>76.402887674007005</v>
      </c>
      <c r="H21" s="760">
        <v>78.916230513010007</v>
      </c>
      <c r="I21" s="760">
        <v>72.310126186115994</v>
      </c>
      <c r="J21" s="760">
        <v>75.859805185880006</v>
      </c>
      <c r="K21" s="760">
        <v>80.046451031307996</v>
      </c>
      <c r="L21" s="760">
        <v>77.892828991562993</v>
      </c>
      <c r="M21" s="760">
        <v>77.642673651291005</v>
      </c>
      <c r="N21" s="760">
        <v>81.548291269317005</v>
      </c>
      <c r="O21" s="760">
        <v>80.120611657769999</v>
      </c>
      <c r="P21" s="764">
        <v>74.703460286829994</v>
      </c>
      <c r="Q21" s="26"/>
    </row>
    <row r="22" spans="1:17" ht="18" customHeight="1" x14ac:dyDescent="0.35">
      <c r="A22" s="973"/>
      <c r="B22" s="383" t="s">
        <v>201</v>
      </c>
      <c r="C22" s="760">
        <v>80.596537034603003</v>
      </c>
      <c r="D22" s="760">
        <v>80.131169147909006</v>
      </c>
      <c r="E22" s="760">
        <v>76.822978565008</v>
      </c>
      <c r="F22" s="760">
        <v>77.434531007602999</v>
      </c>
      <c r="G22" s="760">
        <v>76.457525327479999</v>
      </c>
      <c r="H22" s="760">
        <v>79.419334714482005</v>
      </c>
      <c r="I22" s="760">
        <v>72.102461651835995</v>
      </c>
      <c r="J22" s="760">
        <v>76.048933502801006</v>
      </c>
      <c r="K22" s="760">
        <v>80.349099560564994</v>
      </c>
      <c r="L22" s="760">
        <v>78.156635299629997</v>
      </c>
      <c r="M22" s="760">
        <v>77.752556311369005</v>
      </c>
      <c r="N22" s="760">
        <v>81.766485373997995</v>
      </c>
      <c r="O22" s="760">
        <v>80.272761070857996</v>
      </c>
      <c r="P22" s="764">
        <v>74.860361224290997</v>
      </c>
      <c r="Q22" s="26"/>
    </row>
    <row r="23" spans="1:17" ht="18" customHeight="1" x14ac:dyDescent="0.35">
      <c r="A23" s="973"/>
      <c r="B23" s="383" t="s">
        <v>202</v>
      </c>
      <c r="C23" s="760">
        <v>80.486210803191</v>
      </c>
      <c r="D23" s="760">
        <v>80.236189564688999</v>
      </c>
      <c r="E23" s="760">
        <v>76.989391095114001</v>
      </c>
      <c r="F23" s="760">
        <v>78.086486197701007</v>
      </c>
      <c r="G23" s="760">
        <v>76.479284565521993</v>
      </c>
      <c r="H23" s="760">
        <v>79.763648194048002</v>
      </c>
      <c r="I23" s="760">
        <v>72.124052948522007</v>
      </c>
      <c r="J23" s="760">
        <v>76.097688894087995</v>
      </c>
      <c r="K23" s="760">
        <v>80.280697680573994</v>
      </c>
      <c r="L23" s="760">
        <v>78.359358852604998</v>
      </c>
      <c r="M23" s="760">
        <v>77.925075198870005</v>
      </c>
      <c r="N23" s="760">
        <v>81.867249313943006</v>
      </c>
      <c r="O23" s="760">
        <v>80.333304978868995</v>
      </c>
      <c r="P23" s="764">
        <v>75.155240097889006</v>
      </c>
      <c r="Q23" s="26"/>
    </row>
    <row r="24" spans="1:17" ht="18" customHeight="1" x14ac:dyDescent="0.35">
      <c r="A24" s="973"/>
      <c r="B24" s="383" t="s">
        <v>203</v>
      </c>
      <c r="C24" s="760">
        <v>80.809126277055995</v>
      </c>
      <c r="D24" s="760">
        <v>80.578226776421005</v>
      </c>
      <c r="E24" s="760">
        <v>77.337334714386998</v>
      </c>
      <c r="F24" s="760">
        <v>78.817208673910002</v>
      </c>
      <c r="G24" s="760">
        <v>76.826610872217003</v>
      </c>
      <c r="H24" s="760">
        <v>80.397513542401995</v>
      </c>
      <c r="I24" s="760">
        <v>70.804066713539001</v>
      </c>
      <c r="J24" s="760">
        <v>76.413553391354995</v>
      </c>
      <c r="K24" s="760">
        <v>80.792839294325006</v>
      </c>
      <c r="L24" s="760">
        <v>79.079022203229997</v>
      </c>
      <c r="M24" s="760">
        <v>78.351758625383994</v>
      </c>
      <c r="N24" s="760">
        <v>82.444453989459006</v>
      </c>
      <c r="O24" s="760">
        <v>80.630647054378002</v>
      </c>
      <c r="P24" s="764">
        <v>75.373316271007994</v>
      </c>
      <c r="Q24" s="26"/>
    </row>
    <row r="25" spans="1:17" ht="18" customHeight="1" x14ac:dyDescent="0.35">
      <c r="A25" s="973"/>
      <c r="B25" s="383" t="s">
        <v>204</v>
      </c>
      <c r="C25" s="760">
        <v>81.266158930993001</v>
      </c>
      <c r="D25" s="760">
        <v>80.637292349320006</v>
      </c>
      <c r="E25" s="760">
        <v>78.185146791869997</v>
      </c>
      <c r="F25" s="760">
        <v>79.586953638226007</v>
      </c>
      <c r="G25" s="760">
        <v>77.739412279766</v>
      </c>
      <c r="H25" s="760">
        <v>80.720206253168996</v>
      </c>
      <c r="I25" s="760">
        <v>70.492853072962006</v>
      </c>
      <c r="J25" s="760">
        <v>76.821390599970997</v>
      </c>
      <c r="K25" s="760">
        <v>81.681051124351001</v>
      </c>
      <c r="L25" s="760">
        <v>80.516480692865002</v>
      </c>
      <c r="M25" s="760">
        <v>79.177317817657993</v>
      </c>
      <c r="N25" s="760">
        <v>83.582864636541004</v>
      </c>
      <c r="O25" s="760">
        <v>81.208878048475995</v>
      </c>
      <c r="P25" s="764">
        <v>75.682005916465002</v>
      </c>
      <c r="Q25" s="26"/>
    </row>
    <row r="26" spans="1:17" ht="18" customHeight="1" x14ac:dyDescent="0.35">
      <c r="A26" s="973"/>
      <c r="B26" s="383" t="s">
        <v>205</v>
      </c>
      <c r="C26" s="760">
        <v>81.529890517717007</v>
      </c>
      <c r="D26" s="760">
        <v>80.546991137627998</v>
      </c>
      <c r="E26" s="760">
        <v>77.401136715294001</v>
      </c>
      <c r="F26" s="760">
        <v>81.000852194979998</v>
      </c>
      <c r="G26" s="760">
        <v>78.583205329440005</v>
      </c>
      <c r="H26" s="760">
        <v>81.504553874070993</v>
      </c>
      <c r="I26" s="760">
        <v>71.147320740200996</v>
      </c>
      <c r="J26" s="760">
        <v>77.486728238989002</v>
      </c>
      <c r="K26" s="760">
        <v>83.207073052652007</v>
      </c>
      <c r="L26" s="760">
        <v>81.765452788786007</v>
      </c>
      <c r="M26" s="760">
        <v>80.285975997145002</v>
      </c>
      <c r="N26" s="760">
        <v>85.158670792300995</v>
      </c>
      <c r="O26" s="760">
        <v>82.331008885537003</v>
      </c>
      <c r="P26" s="764">
        <v>76.308617765733004</v>
      </c>
      <c r="Q26" s="26"/>
    </row>
    <row r="27" spans="1:17" ht="18" customHeight="1" x14ac:dyDescent="0.35">
      <c r="A27" s="973"/>
      <c r="B27" s="383" t="s">
        <v>206</v>
      </c>
      <c r="C27" s="760">
        <v>81.829015617479996</v>
      </c>
      <c r="D27" s="760">
        <v>80.769719790679005</v>
      </c>
      <c r="E27" s="760">
        <v>77.627052260308005</v>
      </c>
      <c r="F27" s="760">
        <v>79.704988653979996</v>
      </c>
      <c r="G27" s="760">
        <v>79.794561804252993</v>
      </c>
      <c r="H27" s="760">
        <v>81.795902147237001</v>
      </c>
      <c r="I27" s="760">
        <v>71.935153942682007</v>
      </c>
      <c r="J27" s="760">
        <v>78.078697730120993</v>
      </c>
      <c r="K27" s="760">
        <v>84.159099334136002</v>
      </c>
      <c r="L27" s="760">
        <v>83.143228989799994</v>
      </c>
      <c r="M27" s="760">
        <v>80.950250637028006</v>
      </c>
      <c r="N27" s="760">
        <v>86.013418596451999</v>
      </c>
      <c r="O27" s="760">
        <v>83.029713383330005</v>
      </c>
      <c r="P27" s="764">
        <v>76.317185579889994</v>
      </c>
      <c r="Q27" s="26"/>
    </row>
    <row r="28" spans="1:17" ht="18" customHeight="1" x14ac:dyDescent="0.35">
      <c r="A28" s="973"/>
      <c r="B28" s="383" t="s">
        <v>207</v>
      </c>
      <c r="C28" s="760">
        <v>81.763213711109998</v>
      </c>
      <c r="D28" s="760">
        <v>80.639441672936002</v>
      </c>
      <c r="E28" s="760">
        <v>78.546492084847998</v>
      </c>
      <c r="F28" s="760">
        <v>78.880562377957006</v>
      </c>
      <c r="G28" s="760">
        <v>79.726724408826996</v>
      </c>
      <c r="H28" s="760">
        <v>82.152149697718997</v>
      </c>
      <c r="I28" s="760">
        <v>72.819822785829004</v>
      </c>
      <c r="J28" s="760">
        <v>78.025011696307999</v>
      </c>
      <c r="K28" s="760">
        <v>83.815370679035993</v>
      </c>
      <c r="L28" s="760">
        <v>83.585176037888999</v>
      </c>
      <c r="M28" s="760">
        <v>80.773526232110001</v>
      </c>
      <c r="N28" s="760">
        <v>85.465666427271998</v>
      </c>
      <c r="O28" s="760">
        <v>83.188894577349998</v>
      </c>
      <c r="P28" s="764">
        <v>76.628053843152998</v>
      </c>
      <c r="Q28" s="26"/>
    </row>
    <row r="29" spans="1:17" ht="18" customHeight="1" x14ac:dyDescent="0.35">
      <c r="A29" s="973"/>
      <c r="B29" s="383" t="s">
        <v>208</v>
      </c>
      <c r="C29" s="760">
        <v>81.868140870846005</v>
      </c>
      <c r="D29" s="760">
        <v>80.609101228786997</v>
      </c>
      <c r="E29" s="760">
        <v>78.729206698111</v>
      </c>
      <c r="F29" s="760">
        <v>78.281425649680997</v>
      </c>
      <c r="G29" s="760">
        <v>79.644375406162993</v>
      </c>
      <c r="H29" s="760">
        <v>82.434460624607993</v>
      </c>
      <c r="I29" s="760">
        <v>71.654788788179999</v>
      </c>
      <c r="J29" s="760">
        <v>78.78513838277</v>
      </c>
      <c r="K29" s="760">
        <v>83.868148398887001</v>
      </c>
      <c r="L29" s="760">
        <v>83.732834884856004</v>
      </c>
      <c r="M29" s="760">
        <v>80.851335707237993</v>
      </c>
      <c r="N29" s="760">
        <v>85.551463198628994</v>
      </c>
      <c r="O29" s="760">
        <v>83.330479251067004</v>
      </c>
      <c r="P29" s="764">
        <v>76.651794527576001</v>
      </c>
      <c r="Q29" s="26"/>
    </row>
    <row r="30" spans="1:17" ht="18" customHeight="1" x14ac:dyDescent="0.35">
      <c r="A30" s="973"/>
      <c r="B30" s="383" t="s">
        <v>209</v>
      </c>
      <c r="C30" s="760">
        <v>82.176868062048001</v>
      </c>
      <c r="D30" s="760">
        <v>80.492170568532003</v>
      </c>
      <c r="E30" s="760">
        <v>78.719328782625993</v>
      </c>
      <c r="F30" s="760">
        <v>78.851480289720996</v>
      </c>
      <c r="G30" s="760">
        <v>80.180357513440995</v>
      </c>
      <c r="H30" s="760">
        <v>82.3275489854</v>
      </c>
      <c r="I30" s="760">
        <v>71.148397724084006</v>
      </c>
      <c r="J30" s="760">
        <v>79.169370053031002</v>
      </c>
      <c r="K30" s="760">
        <v>84.680887643584995</v>
      </c>
      <c r="L30" s="760">
        <v>85.185710768633996</v>
      </c>
      <c r="M30" s="760">
        <v>81.394124313004994</v>
      </c>
      <c r="N30" s="760">
        <v>86.364748977830004</v>
      </c>
      <c r="O30" s="760">
        <v>83.911545807617998</v>
      </c>
      <c r="P30" s="764">
        <v>76.602221592318998</v>
      </c>
      <c r="Q30" s="26"/>
    </row>
    <row r="31" spans="1:17" ht="18" customHeight="1" x14ac:dyDescent="0.35">
      <c r="A31" s="973"/>
      <c r="B31" s="383" t="s">
        <v>210</v>
      </c>
      <c r="C31" s="760">
        <v>82.895630763407993</v>
      </c>
      <c r="D31" s="760">
        <v>80.941748039147996</v>
      </c>
      <c r="E31" s="760">
        <v>79.847238639522999</v>
      </c>
      <c r="F31" s="760">
        <v>80.253161532662006</v>
      </c>
      <c r="G31" s="760">
        <v>81.307024829046</v>
      </c>
      <c r="H31" s="760">
        <v>82.865427524902003</v>
      </c>
      <c r="I31" s="760">
        <v>72.241373384534995</v>
      </c>
      <c r="J31" s="760">
        <v>79.063922033500006</v>
      </c>
      <c r="K31" s="760">
        <v>86.969671017375006</v>
      </c>
      <c r="L31" s="760">
        <v>87.980190453996002</v>
      </c>
      <c r="M31" s="760">
        <v>83.218469543875003</v>
      </c>
      <c r="N31" s="760">
        <v>88.331461800433999</v>
      </c>
      <c r="O31" s="760">
        <v>85.249471474629999</v>
      </c>
      <c r="P31" s="764">
        <v>77.120642401376003</v>
      </c>
      <c r="Q31" s="26"/>
    </row>
    <row r="32" spans="1:17" ht="18" customHeight="1" x14ac:dyDescent="0.35">
      <c r="A32" s="973"/>
      <c r="B32" s="383" t="s">
        <v>211</v>
      </c>
      <c r="C32" s="760">
        <v>83.644267404998004</v>
      </c>
      <c r="D32" s="760">
        <v>81.751970081272006</v>
      </c>
      <c r="E32" s="760">
        <v>81.690937290912004</v>
      </c>
      <c r="F32" s="760">
        <v>80.255110291286002</v>
      </c>
      <c r="G32" s="760">
        <v>82.735544443964997</v>
      </c>
      <c r="H32" s="760">
        <v>84.311295852971995</v>
      </c>
      <c r="I32" s="760">
        <v>75.317632106182003</v>
      </c>
      <c r="J32" s="760">
        <v>80.433814963507004</v>
      </c>
      <c r="K32" s="760">
        <v>88.470154114763005</v>
      </c>
      <c r="L32" s="760">
        <v>90.024583975658999</v>
      </c>
      <c r="M32" s="760">
        <v>84.247359398151005</v>
      </c>
      <c r="N32" s="760">
        <v>89.761980152175994</v>
      </c>
      <c r="O32" s="760">
        <v>86.397173482830993</v>
      </c>
      <c r="P32" s="764">
        <v>77.579044482726999</v>
      </c>
      <c r="Q32" s="26"/>
    </row>
    <row r="33" spans="1:17" ht="18" customHeight="1" x14ac:dyDescent="0.35">
      <c r="A33" s="973"/>
      <c r="B33" s="383" t="s">
        <v>212</v>
      </c>
      <c r="C33" s="760">
        <v>83.703320677834</v>
      </c>
      <c r="D33" s="760">
        <v>82.086799208827998</v>
      </c>
      <c r="E33" s="760">
        <v>82.667505164689004</v>
      </c>
      <c r="F33" s="760">
        <v>79.867004866594996</v>
      </c>
      <c r="G33" s="760">
        <v>82.288719351384003</v>
      </c>
      <c r="H33" s="760">
        <v>84.640216937206006</v>
      </c>
      <c r="I33" s="760">
        <v>74.730951957052994</v>
      </c>
      <c r="J33" s="760">
        <v>79.981589955223001</v>
      </c>
      <c r="K33" s="760">
        <v>87.314770719411001</v>
      </c>
      <c r="L33" s="760">
        <v>88.207594870888997</v>
      </c>
      <c r="M33" s="760">
        <v>82.914798910933996</v>
      </c>
      <c r="N33" s="760">
        <v>88.640730902222003</v>
      </c>
      <c r="O33" s="760">
        <v>85.423057150077</v>
      </c>
      <c r="P33" s="764">
        <v>78.055153326417994</v>
      </c>
      <c r="Q33" s="26"/>
    </row>
    <row r="34" spans="1:17" ht="18" customHeight="1" x14ac:dyDescent="0.35">
      <c r="A34" s="973"/>
      <c r="B34" s="383" t="s">
        <v>213</v>
      </c>
      <c r="C34" s="760">
        <v>83.918314398087006</v>
      </c>
      <c r="D34" s="760">
        <v>82.467338107451994</v>
      </c>
      <c r="E34" s="760">
        <v>82.200351827896995</v>
      </c>
      <c r="F34" s="760">
        <v>79.040239502036997</v>
      </c>
      <c r="G34" s="760">
        <v>82.19571484411</v>
      </c>
      <c r="H34" s="760">
        <v>84.978843109864002</v>
      </c>
      <c r="I34" s="760">
        <v>75.269913846612994</v>
      </c>
      <c r="J34" s="760">
        <v>79.721283372249005</v>
      </c>
      <c r="K34" s="760">
        <v>86.859901203804</v>
      </c>
      <c r="L34" s="760">
        <v>89.711173386552005</v>
      </c>
      <c r="M34" s="760">
        <v>82.761890545048999</v>
      </c>
      <c r="N34" s="760">
        <v>88.386019453421994</v>
      </c>
      <c r="O34" s="760">
        <v>85.578637150115995</v>
      </c>
      <c r="P34" s="764">
        <v>78.187774025029</v>
      </c>
      <c r="Q34" s="26"/>
    </row>
    <row r="35" spans="1:17" ht="18" customHeight="1" x14ac:dyDescent="0.35">
      <c r="A35" s="973"/>
      <c r="B35" s="383" t="s">
        <v>214</v>
      </c>
      <c r="C35" s="760">
        <v>84.529268515262004</v>
      </c>
      <c r="D35" s="760">
        <v>83.480875775070004</v>
      </c>
      <c r="E35" s="760">
        <v>83.009044876318995</v>
      </c>
      <c r="F35" s="760">
        <v>80.219313390029001</v>
      </c>
      <c r="G35" s="760">
        <v>82.895795941355999</v>
      </c>
      <c r="H35" s="760">
        <v>85.648092793123993</v>
      </c>
      <c r="I35" s="760">
        <v>79.118711123813995</v>
      </c>
      <c r="J35" s="760">
        <v>80.960925169622001</v>
      </c>
      <c r="K35" s="760">
        <v>88.071083371504997</v>
      </c>
      <c r="L35" s="760">
        <v>91.442617409988003</v>
      </c>
      <c r="M35" s="760">
        <v>83.749266583167</v>
      </c>
      <c r="N35" s="760">
        <v>89.442716658793003</v>
      </c>
      <c r="O35" s="760">
        <v>86.613216860422995</v>
      </c>
      <c r="P35" s="764">
        <v>78.966038939146998</v>
      </c>
      <c r="Q35" s="26"/>
    </row>
    <row r="36" spans="1:17" ht="18" customHeight="1" x14ac:dyDescent="0.35">
      <c r="A36" s="973"/>
      <c r="B36" s="383" t="s">
        <v>432</v>
      </c>
      <c r="C36" s="760">
        <v>85.335477002841998</v>
      </c>
      <c r="D36" s="760">
        <v>84.556756832323003</v>
      </c>
      <c r="E36" s="760">
        <v>83.174739077737001</v>
      </c>
      <c r="F36" s="760">
        <v>82.600689963343996</v>
      </c>
      <c r="G36" s="760">
        <v>83.728760893860994</v>
      </c>
      <c r="H36" s="760">
        <v>85.844136386930998</v>
      </c>
      <c r="I36" s="760">
        <v>82.42041853584</v>
      </c>
      <c r="J36" s="760">
        <v>83.190269503812999</v>
      </c>
      <c r="K36" s="760">
        <v>90.176015402011004</v>
      </c>
      <c r="L36" s="760">
        <v>93.713999785914993</v>
      </c>
      <c r="M36" s="760">
        <v>84.969120138180003</v>
      </c>
      <c r="N36" s="760">
        <v>91.111643974919005</v>
      </c>
      <c r="O36" s="760">
        <v>87.574022975182999</v>
      </c>
      <c r="P36" s="764">
        <v>79.915042520938002</v>
      </c>
      <c r="Q36" s="26"/>
    </row>
    <row r="37" spans="1:17" ht="18" customHeight="1" x14ac:dyDescent="0.35">
      <c r="A37" s="973"/>
      <c r="B37" s="383" t="s">
        <v>433</v>
      </c>
      <c r="C37" s="760">
        <v>85.737440698851003</v>
      </c>
      <c r="D37" s="760">
        <v>84.831539073269994</v>
      </c>
      <c r="E37" s="760">
        <v>83.027965802214993</v>
      </c>
      <c r="F37" s="760">
        <v>83.143726833407996</v>
      </c>
      <c r="G37" s="760">
        <v>84.279144010848995</v>
      </c>
      <c r="H37" s="760">
        <v>87.098551700081998</v>
      </c>
      <c r="I37" s="760">
        <v>86.254391799081006</v>
      </c>
      <c r="J37" s="760">
        <v>83.738335445725994</v>
      </c>
      <c r="K37" s="760">
        <v>90.455513985826002</v>
      </c>
      <c r="L37" s="760">
        <v>93.584097586374</v>
      </c>
      <c r="M37" s="760">
        <v>84.99638144635</v>
      </c>
      <c r="N37" s="760">
        <v>91.074269258688005</v>
      </c>
      <c r="O37" s="760">
        <v>88.176495106895999</v>
      </c>
      <c r="P37" s="764">
        <v>80.764315742199003</v>
      </c>
      <c r="Q37" s="26"/>
    </row>
    <row r="38" spans="1:17" ht="18" customHeight="1" x14ac:dyDescent="0.35">
      <c r="A38" s="973"/>
      <c r="B38" s="383" t="s">
        <v>434</v>
      </c>
      <c r="C38" s="760">
        <v>86.017129362503994</v>
      </c>
      <c r="D38" s="760">
        <v>85.057032703383001</v>
      </c>
      <c r="E38" s="760">
        <v>83.386611805092997</v>
      </c>
      <c r="F38" s="760">
        <v>84.792407748190996</v>
      </c>
      <c r="G38" s="760">
        <v>83.729813184544</v>
      </c>
      <c r="H38" s="760">
        <v>87.494872585726</v>
      </c>
      <c r="I38" s="760">
        <v>87.082436835044007</v>
      </c>
      <c r="J38" s="760">
        <v>84.342373080203998</v>
      </c>
      <c r="K38" s="760">
        <v>90.441991154958004</v>
      </c>
      <c r="L38" s="760">
        <v>92.943164954759993</v>
      </c>
      <c r="M38" s="760">
        <v>84.909871163812994</v>
      </c>
      <c r="N38" s="760">
        <v>91.063379306345993</v>
      </c>
      <c r="O38" s="760">
        <v>88.546657987198003</v>
      </c>
      <c r="P38" s="764">
        <v>81.297841630639994</v>
      </c>
      <c r="Q38" s="26"/>
    </row>
    <row r="39" spans="1:17" ht="18" customHeight="1" x14ac:dyDescent="0.35">
      <c r="A39" s="973"/>
      <c r="B39" s="383" t="s">
        <v>435</v>
      </c>
      <c r="C39" s="760">
        <v>87.067060172552004</v>
      </c>
      <c r="D39" s="760">
        <v>86.113747629475995</v>
      </c>
      <c r="E39" s="760">
        <v>83.351476726959007</v>
      </c>
      <c r="F39" s="760">
        <v>86.017140692726002</v>
      </c>
      <c r="G39" s="760">
        <v>85.367613509728002</v>
      </c>
      <c r="H39" s="760">
        <v>87.996425293621996</v>
      </c>
      <c r="I39" s="760">
        <v>87.741302819617999</v>
      </c>
      <c r="J39" s="760">
        <v>85.431849478909001</v>
      </c>
      <c r="K39" s="760">
        <v>92.189419510609</v>
      </c>
      <c r="L39" s="760">
        <v>94.817808554029995</v>
      </c>
      <c r="M39" s="760">
        <v>86.350595211862995</v>
      </c>
      <c r="N39" s="760">
        <v>92.585682250983993</v>
      </c>
      <c r="O39" s="760">
        <v>90.066265135381002</v>
      </c>
      <c r="P39" s="764">
        <v>81.568701334954994</v>
      </c>
      <c r="Q39" s="26"/>
    </row>
    <row r="40" spans="1:17" ht="18" customHeight="1" x14ac:dyDescent="0.35">
      <c r="A40" s="973"/>
      <c r="B40" s="383" t="s">
        <v>437</v>
      </c>
      <c r="C40" s="760">
        <v>87.244205961814004</v>
      </c>
      <c r="D40" s="760">
        <v>86.533206805348996</v>
      </c>
      <c r="E40" s="760">
        <v>83.729275951510999</v>
      </c>
      <c r="F40" s="760">
        <v>87.567379427499006</v>
      </c>
      <c r="G40" s="760">
        <v>85.107886719071999</v>
      </c>
      <c r="H40" s="760">
        <v>88.211786250326</v>
      </c>
      <c r="I40" s="760">
        <v>85.961568616492997</v>
      </c>
      <c r="J40" s="760">
        <v>85.289819112041997</v>
      </c>
      <c r="K40" s="760">
        <v>91.905188098815003</v>
      </c>
      <c r="L40" s="760">
        <v>94.473329720311</v>
      </c>
      <c r="M40" s="760">
        <v>86.473571556742002</v>
      </c>
      <c r="N40" s="760">
        <v>92.255622961498005</v>
      </c>
      <c r="O40" s="760">
        <v>89.978223829735995</v>
      </c>
      <c r="P40" s="764">
        <v>82.162887229559999</v>
      </c>
      <c r="Q40" s="26"/>
    </row>
    <row r="41" spans="1:17" ht="18" customHeight="1" x14ac:dyDescent="0.35">
      <c r="A41" s="973"/>
      <c r="B41" s="383" t="s">
        <v>438</v>
      </c>
      <c r="C41" s="760">
        <v>88.311946737742005</v>
      </c>
      <c r="D41" s="760">
        <v>87.510718650730993</v>
      </c>
      <c r="E41" s="760">
        <v>84.451400509272005</v>
      </c>
      <c r="F41" s="760">
        <v>89.375041726592997</v>
      </c>
      <c r="G41" s="760">
        <v>86.352621168005996</v>
      </c>
      <c r="H41" s="760">
        <v>88.611577914148</v>
      </c>
      <c r="I41" s="760">
        <v>88.562542294346002</v>
      </c>
      <c r="J41" s="760">
        <v>86.380655523295999</v>
      </c>
      <c r="K41" s="760">
        <v>93.899582813737993</v>
      </c>
      <c r="L41" s="760">
        <v>97.128159585084006</v>
      </c>
      <c r="M41" s="760">
        <v>88.548903765389994</v>
      </c>
      <c r="N41" s="760">
        <v>94.390708509660001</v>
      </c>
      <c r="O41" s="760">
        <v>91.279764199259006</v>
      </c>
      <c r="P41" s="764">
        <v>82.261434441318997</v>
      </c>
      <c r="Q41" s="26"/>
    </row>
    <row r="42" spans="1:17" ht="18" customHeight="1" x14ac:dyDescent="0.35">
      <c r="A42" s="973"/>
      <c r="B42" s="383" t="s">
        <v>439</v>
      </c>
      <c r="C42" s="760">
        <v>89.175506821971993</v>
      </c>
      <c r="D42" s="760">
        <v>88.748444517303</v>
      </c>
      <c r="E42" s="760">
        <v>84.716896341639995</v>
      </c>
      <c r="F42" s="760">
        <v>91.045753842311001</v>
      </c>
      <c r="G42" s="760">
        <v>87.850964520682993</v>
      </c>
      <c r="H42" s="760">
        <v>88.823662549179005</v>
      </c>
      <c r="I42" s="760">
        <v>88.970778357032003</v>
      </c>
      <c r="J42" s="760">
        <v>87.248618660028995</v>
      </c>
      <c r="K42" s="760">
        <v>95.667947550627005</v>
      </c>
      <c r="L42" s="760">
        <v>98.684467807120996</v>
      </c>
      <c r="M42" s="760">
        <v>89.613126367286</v>
      </c>
      <c r="N42" s="760">
        <v>96.194883029962</v>
      </c>
      <c r="O42" s="760">
        <v>92.206904553187002</v>
      </c>
      <c r="P42" s="764">
        <v>83.272150366836001</v>
      </c>
      <c r="Q42" s="26"/>
    </row>
    <row r="43" spans="1:17" ht="18" customHeight="1" x14ac:dyDescent="0.35">
      <c r="A43" s="973"/>
      <c r="B43" s="383" t="s">
        <v>440</v>
      </c>
      <c r="C43" s="760">
        <v>91.027720412049007</v>
      </c>
      <c r="D43" s="760">
        <v>90.886744554909995</v>
      </c>
      <c r="E43" s="760">
        <v>87.517431393750996</v>
      </c>
      <c r="F43" s="760">
        <v>95.145880491905004</v>
      </c>
      <c r="G43" s="760">
        <v>90.276913911763998</v>
      </c>
      <c r="H43" s="760">
        <v>90.826172437756</v>
      </c>
      <c r="I43" s="760">
        <v>93.232796038098002</v>
      </c>
      <c r="J43" s="760">
        <v>89.493715716099999</v>
      </c>
      <c r="K43" s="760">
        <v>98.207316014279996</v>
      </c>
      <c r="L43" s="760">
        <v>101.95762801849099</v>
      </c>
      <c r="M43" s="760">
        <v>92.140331827875002</v>
      </c>
      <c r="N43" s="760">
        <v>98.143772575480995</v>
      </c>
      <c r="O43" s="760">
        <v>94.428476552027007</v>
      </c>
      <c r="P43" s="764">
        <v>85.602632773731003</v>
      </c>
      <c r="Q43" s="26"/>
    </row>
    <row r="44" spans="1:17" ht="18" customHeight="1" x14ac:dyDescent="0.35">
      <c r="A44" s="973"/>
      <c r="B44" s="383" t="s">
        <v>441</v>
      </c>
      <c r="C44" s="760">
        <v>91.557695575573007</v>
      </c>
      <c r="D44" s="760">
        <v>91.168211416789006</v>
      </c>
      <c r="E44" s="760">
        <v>90.924236085250001</v>
      </c>
      <c r="F44" s="760">
        <v>97.490782152224995</v>
      </c>
      <c r="G44" s="760">
        <v>89.887107763548997</v>
      </c>
      <c r="H44" s="760">
        <v>92.102084527638993</v>
      </c>
      <c r="I44" s="760">
        <v>94.516952803509994</v>
      </c>
      <c r="J44" s="760">
        <v>89.811043304641998</v>
      </c>
      <c r="K44" s="760">
        <v>95.936667165385003</v>
      </c>
      <c r="L44" s="760">
        <v>99.572157844149004</v>
      </c>
      <c r="M44" s="760">
        <v>90.836636529285997</v>
      </c>
      <c r="N44" s="760">
        <v>97.010081428231999</v>
      </c>
      <c r="O44" s="760">
        <v>94.003841531697006</v>
      </c>
      <c r="P44" s="764">
        <v>87.765700401868997</v>
      </c>
      <c r="Q44" s="26"/>
    </row>
    <row r="45" spans="1:17" ht="18" customHeight="1" x14ac:dyDescent="0.35">
      <c r="A45" s="973"/>
      <c r="B45" s="383" t="s">
        <v>442</v>
      </c>
      <c r="C45" s="760">
        <v>91.610138364942003</v>
      </c>
      <c r="D45" s="760">
        <v>90.843752267639005</v>
      </c>
      <c r="E45" s="760">
        <v>91.326227025256003</v>
      </c>
      <c r="F45" s="760">
        <v>96.279457591257</v>
      </c>
      <c r="G45" s="760">
        <v>90.217555186197998</v>
      </c>
      <c r="H45" s="760">
        <v>92.310375805532004</v>
      </c>
      <c r="I45" s="760">
        <v>93.563754739559997</v>
      </c>
      <c r="J45" s="760">
        <v>89.818741356635996</v>
      </c>
      <c r="K45" s="760">
        <v>94.260361562084995</v>
      </c>
      <c r="L45" s="760">
        <v>97.377449053399999</v>
      </c>
      <c r="M45" s="760">
        <v>89.283530272147999</v>
      </c>
      <c r="N45" s="760">
        <v>95.220575868162996</v>
      </c>
      <c r="O45" s="760">
        <v>92.738600247901999</v>
      </c>
      <c r="P45" s="764">
        <v>88.509505433182994</v>
      </c>
      <c r="Q45" s="26"/>
    </row>
    <row r="46" spans="1:17" ht="18" customHeight="1" x14ac:dyDescent="0.35">
      <c r="A46" s="973"/>
      <c r="B46" s="383" t="s">
        <v>443</v>
      </c>
      <c r="C46" s="760">
        <v>91.257264953844</v>
      </c>
      <c r="D46" s="760">
        <v>90.494527254866995</v>
      </c>
      <c r="E46" s="760">
        <v>90.854884503967</v>
      </c>
      <c r="F46" s="760">
        <v>91.900876780109002</v>
      </c>
      <c r="G46" s="760">
        <v>89.84825440102</v>
      </c>
      <c r="H46" s="760">
        <v>92.179610497075004</v>
      </c>
      <c r="I46" s="760">
        <v>92.415530553208995</v>
      </c>
      <c r="J46" s="760">
        <v>89.371457969906004</v>
      </c>
      <c r="K46" s="760">
        <v>92.866458587493995</v>
      </c>
      <c r="L46" s="760">
        <v>95.891597161175</v>
      </c>
      <c r="M46" s="760">
        <v>90.405595843244996</v>
      </c>
      <c r="N46" s="760">
        <v>94.121828327653006</v>
      </c>
      <c r="O46" s="760">
        <v>92.123660554362999</v>
      </c>
      <c r="P46" s="764">
        <v>88.616810794253993</v>
      </c>
      <c r="Q46" s="26"/>
    </row>
    <row r="47" spans="1:17" ht="18" customHeight="1" x14ac:dyDescent="0.35">
      <c r="A47" s="973"/>
      <c r="B47" s="383" t="s">
        <v>444</v>
      </c>
      <c r="C47" s="760">
        <v>91.374351972566998</v>
      </c>
      <c r="D47" s="760">
        <v>90.643979055033995</v>
      </c>
      <c r="E47" s="760">
        <v>90.862845880086994</v>
      </c>
      <c r="F47" s="760">
        <v>91.572395346630003</v>
      </c>
      <c r="G47" s="760">
        <v>89.949629140758006</v>
      </c>
      <c r="H47" s="760">
        <v>92.894937169583997</v>
      </c>
      <c r="I47" s="760">
        <v>91.143664483099997</v>
      </c>
      <c r="J47" s="760">
        <v>89.179418822350002</v>
      </c>
      <c r="K47" s="760">
        <v>93.072535347023006</v>
      </c>
      <c r="L47" s="760">
        <v>96.417257399277005</v>
      </c>
      <c r="M47" s="760">
        <v>91.032551648462999</v>
      </c>
      <c r="N47" s="760">
        <v>94.282984979676002</v>
      </c>
      <c r="O47" s="760">
        <v>92.773270386598</v>
      </c>
      <c r="P47" s="764">
        <v>88.945472748876</v>
      </c>
      <c r="Q47" s="26"/>
    </row>
    <row r="48" spans="1:17" ht="18" customHeight="1" x14ac:dyDescent="0.35">
      <c r="A48" s="973"/>
      <c r="B48" s="383" t="s">
        <v>445</v>
      </c>
      <c r="C48" s="760">
        <v>91.040977135855996</v>
      </c>
      <c r="D48" s="760">
        <v>90.027856364534003</v>
      </c>
      <c r="E48" s="760">
        <v>91.568481218117</v>
      </c>
      <c r="F48" s="760">
        <v>90.221359970012003</v>
      </c>
      <c r="G48" s="760">
        <v>88.700375124287007</v>
      </c>
      <c r="H48" s="760">
        <v>93.136142652521002</v>
      </c>
      <c r="I48" s="760">
        <v>90.044730150047997</v>
      </c>
      <c r="J48" s="760">
        <v>89.030548164812998</v>
      </c>
      <c r="K48" s="760">
        <v>91.646203538701002</v>
      </c>
      <c r="L48" s="760">
        <v>94.445362895534998</v>
      </c>
      <c r="M48" s="760">
        <v>90.374585520983999</v>
      </c>
      <c r="N48" s="760">
        <v>93.024170287320999</v>
      </c>
      <c r="O48" s="760">
        <v>91.768483141735004</v>
      </c>
      <c r="P48" s="764">
        <v>88.961628075888001</v>
      </c>
      <c r="Q48" s="26"/>
    </row>
    <row r="49" spans="1:17" ht="18" customHeight="1" x14ac:dyDescent="0.35">
      <c r="A49" s="973"/>
      <c r="B49" s="383" t="s">
        <v>446</v>
      </c>
      <c r="C49" s="760">
        <v>90.811778307569</v>
      </c>
      <c r="D49" s="760">
        <v>89.953504560740001</v>
      </c>
      <c r="E49" s="760">
        <v>91.281733969358001</v>
      </c>
      <c r="F49" s="760">
        <v>88.743879458044006</v>
      </c>
      <c r="G49" s="760">
        <v>88.529770794708</v>
      </c>
      <c r="H49" s="760">
        <v>94.146303549802994</v>
      </c>
      <c r="I49" s="760">
        <v>88.486052428674995</v>
      </c>
      <c r="J49" s="760">
        <v>89.545421228243995</v>
      </c>
      <c r="K49" s="760">
        <v>91.116342842837994</v>
      </c>
      <c r="L49" s="760">
        <v>93.298415947905994</v>
      </c>
      <c r="M49" s="760">
        <v>89.783957503951001</v>
      </c>
      <c r="N49" s="760">
        <v>92.576512128568993</v>
      </c>
      <c r="O49" s="760">
        <v>91.419950258731006</v>
      </c>
      <c r="P49" s="764">
        <v>89.081674503315995</v>
      </c>
      <c r="Q49" s="26"/>
    </row>
    <row r="50" spans="1:17" ht="18" customHeight="1" x14ac:dyDescent="0.35">
      <c r="A50" s="973"/>
      <c r="B50" s="383" t="s">
        <v>447</v>
      </c>
      <c r="C50" s="760">
        <v>90.864251960326001</v>
      </c>
      <c r="D50" s="760">
        <v>90.120750264218003</v>
      </c>
      <c r="E50" s="760">
        <v>91.417164535731999</v>
      </c>
      <c r="F50" s="760">
        <v>88.586028998008999</v>
      </c>
      <c r="G50" s="760">
        <v>89.009470733262006</v>
      </c>
      <c r="H50" s="760">
        <v>94.540079520291997</v>
      </c>
      <c r="I50" s="760">
        <v>89.080636134794005</v>
      </c>
      <c r="J50" s="760">
        <v>89.058924689544995</v>
      </c>
      <c r="K50" s="760">
        <v>90.867708163054004</v>
      </c>
      <c r="L50" s="760">
        <v>93.067403580323003</v>
      </c>
      <c r="M50" s="760">
        <v>89.872979534753</v>
      </c>
      <c r="N50" s="760">
        <v>93.251251927172007</v>
      </c>
      <c r="O50" s="760">
        <v>91.486567107742999</v>
      </c>
      <c r="P50" s="764">
        <v>89.263077693577003</v>
      </c>
      <c r="Q50" s="26"/>
    </row>
    <row r="51" spans="1:17" ht="18" customHeight="1" x14ac:dyDescent="0.35">
      <c r="A51" s="973"/>
      <c r="B51" s="383" t="s">
        <v>448</v>
      </c>
      <c r="C51" s="760">
        <v>90.988347198789</v>
      </c>
      <c r="D51" s="760">
        <v>90.414986587935999</v>
      </c>
      <c r="E51" s="760">
        <v>90.769997247469007</v>
      </c>
      <c r="F51" s="760">
        <v>89.762172180283997</v>
      </c>
      <c r="G51" s="760">
        <v>89.554178696258006</v>
      </c>
      <c r="H51" s="760">
        <v>94.491222472128001</v>
      </c>
      <c r="I51" s="760">
        <v>89.996017126238996</v>
      </c>
      <c r="J51" s="760">
        <v>89.335194861635998</v>
      </c>
      <c r="K51" s="760">
        <v>90.943523243467993</v>
      </c>
      <c r="L51" s="760">
        <v>93.183676645218995</v>
      </c>
      <c r="M51" s="760">
        <v>90.084015936455998</v>
      </c>
      <c r="N51" s="760">
        <v>93.193247612594007</v>
      </c>
      <c r="O51" s="760">
        <v>91.671050286074006</v>
      </c>
      <c r="P51" s="764">
        <v>89.474665320596003</v>
      </c>
      <c r="Q51" s="26"/>
    </row>
    <row r="52" spans="1:17" ht="18" customHeight="1" x14ac:dyDescent="0.35">
      <c r="A52" s="973"/>
      <c r="B52" s="383" t="s">
        <v>449</v>
      </c>
      <c r="C52" s="760">
        <v>91.842142817243996</v>
      </c>
      <c r="D52" s="760">
        <v>91.490428633448005</v>
      </c>
      <c r="E52" s="760">
        <v>91.220590990299002</v>
      </c>
      <c r="F52" s="760">
        <v>91.895474918372997</v>
      </c>
      <c r="G52" s="760">
        <v>90.82974447126</v>
      </c>
      <c r="H52" s="760">
        <v>94.188222012582003</v>
      </c>
      <c r="I52" s="760">
        <v>92.071334087427999</v>
      </c>
      <c r="J52" s="760">
        <v>90.426754116721995</v>
      </c>
      <c r="K52" s="760">
        <v>93.030615050530002</v>
      </c>
      <c r="L52" s="760">
        <v>96.223683475496998</v>
      </c>
      <c r="M52" s="760">
        <v>92.683222079290005</v>
      </c>
      <c r="N52" s="760">
        <v>95.177371885349004</v>
      </c>
      <c r="O52" s="760">
        <v>93.161536688902004</v>
      </c>
      <c r="P52" s="764">
        <v>89.740377421670004</v>
      </c>
      <c r="Q52" s="26"/>
    </row>
    <row r="53" spans="1:17" ht="18" customHeight="1" x14ac:dyDescent="0.35">
      <c r="A53" s="973"/>
      <c r="B53" s="383" t="s">
        <v>450</v>
      </c>
      <c r="C53" s="760">
        <v>92.895097117776999</v>
      </c>
      <c r="D53" s="760">
        <v>92.847191883573998</v>
      </c>
      <c r="E53" s="760">
        <v>92.778860522282002</v>
      </c>
      <c r="F53" s="760">
        <v>95.019963581613993</v>
      </c>
      <c r="G53" s="760">
        <v>91.522815926765006</v>
      </c>
      <c r="H53" s="760">
        <v>94.090733415073004</v>
      </c>
      <c r="I53" s="760">
        <v>93.077293701138004</v>
      </c>
      <c r="J53" s="760">
        <v>90.803725217863004</v>
      </c>
      <c r="K53" s="760">
        <v>94.132036727761005</v>
      </c>
      <c r="L53" s="760">
        <v>97.034031260679001</v>
      </c>
      <c r="M53" s="760">
        <v>93.262913326909995</v>
      </c>
      <c r="N53" s="760">
        <v>96.307005367049001</v>
      </c>
      <c r="O53" s="760">
        <v>93.689932950644007</v>
      </c>
      <c r="P53" s="764">
        <v>89.872008523233006</v>
      </c>
      <c r="Q53" s="26"/>
    </row>
    <row r="54" spans="1:17" ht="18" customHeight="1" x14ac:dyDescent="0.35">
      <c r="A54" s="973"/>
      <c r="B54" s="384" t="s">
        <v>531</v>
      </c>
      <c r="C54" s="761">
        <v>93.323648666994998</v>
      </c>
      <c r="D54" s="761">
        <v>93.333907550665998</v>
      </c>
      <c r="E54" s="761">
        <v>92.737336380873998</v>
      </c>
      <c r="F54" s="761">
        <v>95.590225455948001</v>
      </c>
      <c r="G54" s="761">
        <v>91.775455583484998</v>
      </c>
      <c r="H54" s="760">
        <v>93.784521045226995</v>
      </c>
      <c r="I54" s="760">
        <v>92.806101275594003</v>
      </c>
      <c r="J54" s="760">
        <v>91.442655393284994</v>
      </c>
      <c r="K54" s="760">
        <v>94.333424237201001</v>
      </c>
      <c r="L54" s="760">
        <v>97.157517221402003</v>
      </c>
      <c r="M54" s="760">
        <v>93.346420083216998</v>
      </c>
      <c r="N54" s="760">
        <v>96.470851316845994</v>
      </c>
      <c r="O54" s="760">
        <v>93.967395990588997</v>
      </c>
      <c r="P54" s="764">
        <v>89.856198209748996</v>
      </c>
      <c r="Q54" s="26"/>
    </row>
    <row r="55" spans="1:17" ht="18" customHeight="1" x14ac:dyDescent="0.35">
      <c r="A55" s="973"/>
      <c r="B55" s="384" t="s">
        <v>532</v>
      </c>
      <c r="C55" s="761">
        <v>94.108336193621</v>
      </c>
      <c r="D55" s="761">
        <v>94.377695700594003</v>
      </c>
      <c r="E55" s="761">
        <v>93.050091537260002</v>
      </c>
      <c r="F55" s="761">
        <v>97.667107843284995</v>
      </c>
      <c r="G55" s="761">
        <v>92.760801192363004</v>
      </c>
      <c r="H55" s="760">
        <v>95.167220024745006</v>
      </c>
      <c r="I55" s="760">
        <v>95.940857570367001</v>
      </c>
      <c r="J55" s="760">
        <v>92.304573333091</v>
      </c>
      <c r="K55" s="760">
        <v>94.971358906103006</v>
      </c>
      <c r="L55" s="760">
        <v>97.185348095603004</v>
      </c>
      <c r="M55" s="760">
        <v>93.904856504517994</v>
      </c>
      <c r="N55" s="760">
        <v>97.259334739356007</v>
      </c>
      <c r="O55" s="760">
        <v>94.301352783417997</v>
      </c>
      <c r="P55" s="764">
        <v>91.85334838</v>
      </c>
      <c r="Q55" s="26"/>
    </row>
    <row r="56" spans="1:17" ht="18" customHeight="1" x14ac:dyDescent="0.35">
      <c r="A56" s="973"/>
      <c r="B56" s="384" t="s">
        <v>533</v>
      </c>
      <c r="C56" s="761">
        <v>94.528182677187004</v>
      </c>
      <c r="D56" s="761">
        <v>94.579310889252</v>
      </c>
      <c r="E56" s="761">
        <v>93.749536624238999</v>
      </c>
      <c r="F56" s="761">
        <v>98.658053229405994</v>
      </c>
      <c r="G56" s="761">
        <v>93.354361024762994</v>
      </c>
      <c r="H56" s="760">
        <v>95.643323384246003</v>
      </c>
      <c r="I56" s="760">
        <v>96.152187916003001</v>
      </c>
      <c r="J56" s="760">
        <v>92.701810064449006</v>
      </c>
      <c r="K56" s="760">
        <v>94.613714660127002</v>
      </c>
      <c r="L56" s="760">
        <v>95.839587483863994</v>
      </c>
      <c r="M56" s="760">
        <v>93.548880020355</v>
      </c>
      <c r="N56" s="760">
        <v>96.398382731219996</v>
      </c>
      <c r="O56" s="760">
        <v>93.838078763892</v>
      </c>
      <c r="P56" s="764">
        <v>92.913660250898005</v>
      </c>
      <c r="Q56" s="26"/>
    </row>
    <row r="57" spans="1:17" ht="18" customHeight="1" x14ac:dyDescent="0.35">
      <c r="A57" s="973"/>
      <c r="B57" s="384" t="s">
        <v>534</v>
      </c>
      <c r="C57" s="761">
        <v>94.948612305466</v>
      </c>
      <c r="D57" s="761">
        <v>95.051995768507993</v>
      </c>
      <c r="E57" s="761">
        <v>94.744266342881005</v>
      </c>
      <c r="F57" s="761">
        <v>97.970702571255003</v>
      </c>
      <c r="G57" s="761">
        <v>93.524763883348996</v>
      </c>
      <c r="H57" s="760">
        <v>95.969337473047005</v>
      </c>
      <c r="I57" s="760">
        <v>96.692619617139997</v>
      </c>
      <c r="J57" s="760">
        <v>93.207328605355997</v>
      </c>
      <c r="K57" s="760">
        <v>95.037422732983998</v>
      </c>
      <c r="L57" s="760">
        <v>96.171384727269995</v>
      </c>
      <c r="M57" s="760">
        <v>93.680203155666007</v>
      </c>
      <c r="N57" s="760">
        <v>96.585373119755005</v>
      </c>
      <c r="O57" s="760">
        <v>94.227426250633997</v>
      </c>
      <c r="P57" s="764">
        <v>93.715602431113993</v>
      </c>
      <c r="Q57" s="26"/>
    </row>
    <row r="58" spans="1:17" ht="18" customHeight="1" x14ac:dyDescent="0.35">
      <c r="A58" s="973"/>
      <c r="B58" s="384" t="s">
        <v>535</v>
      </c>
      <c r="C58" s="761">
        <v>94.909245850833997</v>
      </c>
      <c r="D58" s="761">
        <v>95.059632792952002</v>
      </c>
      <c r="E58" s="761">
        <v>95.500728325965994</v>
      </c>
      <c r="F58" s="761">
        <v>96.797440246020997</v>
      </c>
      <c r="G58" s="761">
        <v>93.408446152490001</v>
      </c>
      <c r="H58" s="760">
        <v>96.246750084314996</v>
      </c>
      <c r="I58" s="760">
        <v>97.418044553092003</v>
      </c>
      <c r="J58" s="760">
        <v>93.630323056124993</v>
      </c>
      <c r="K58" s="760">
        <v>94.450047541654996</v>
      </c>
      <c r="L58" s="760">
        <v>95.156293747833004</v>
      </c>
      <c r="M58" s="760">
        <v>93.160863662422003</v>
      </c>
      <c r="N58" s="760">
        <v>96.035294499955995</v>
      </c>
      <c r="O58" s="760">
        <v>93.804879764887005</v>
      </c>
      <c r="P58" s="764">
        <v>94.962944606142003</v>
      </c>
      <c r="Q58" s="26"/>
    </row>
    <row r="59" spans="1:17" ht="18" customHeight="1" x14ac:dyDescent="0.35">
      <c r="A59" s="973"/>
      <c r="B59" s="384" t="s">
        <v>536</v>
      </c>
      <c r="C59" s="761">
        <v>96.317958757176001</v>
      </c>
      <c r="D59" s="761">
        <v>96.954753528520996</v>
      </c>
      <c r="E59" s="761">
        <v>95.588437602523996</v>
      </c>
      <c r="F59" s="761">
        <v>98.092111352398007</v>
      </c>
      <c r="G59" s="761">
        <v>94.526941092835997</v>
      </c>
      <c r="H59" s="760">
        <v>97.106636973559006</v>
      </c>
      <c r="I59" s="760">
        <v>102.205918536505</v>
      </c>
      <c r="J59" s="760">
        <v>95.334185821548004</v>
      </c>
      <c r="K59" s="760">
        <v>97.193708540895003</v>
      </c>
      <c r="L59" s="760">
        <v>98.157281378622002</v>
      </c>
      <c r="M59" s="760">
        <v>95.017247412811003</v>
      </c>
      <c r="N59" s="760">
        <v>98.398203763398996</v>
      </c>
      <c r="O59" s="760">
        <v>95.940557512911994</v>
      </c>
      <c r="P59" s="764">
        <v>96.045466122687003</v>
      </c>
      <c r="Q59" s="26"/>
    </row>
    <row r="60" spans="1:17" ht="18" customHeight="1" x14ac:dyDescent="0.35">
      <c r="A60" s="973"/>
      <c r="B60" s="384" t="s">
        <v>537</v>
      </c>
      <c r="C60" s="761">
        <v>97.368334304174994</v>
      </c>
      <c r="D60" s="761">
        <v>98.328418288650994</v>
      </c>
      <c r="E60" s="761">
        <v>95.427852334036004</v>
      </c>
      <c r="F60" s="761">
        <v>99.615290003957995</v>
      </c>
      <c r="G60" s="761">
        <v>95.199867307191994</v>
      </c>
      <c r="H60" s="760">
        <v>97.497594472277996</v>
      </c>
      <c r="I60" s="760">
        <v>106.78380709036099</v>
      </c>
      <c r="J60" s="760">
        <v>97.216541038371005</v>
      </c>
      <c r="K60" s="760">
        <v>100.24391811517</v>
      </c>
      <c r="L60" s="760">
        <v>101.280721514722</v>
      </c>
      <c r="M60" s="760">
        <v>96.971126631557993</v>
      </c>
      <c r="N60" s="760">
        <v>100.300398641263</v>
      </c>
      <c r="O60" s="760">
        <v>97.176901185312005</v>
      </c>
      <c r="P60" s="764">
        <v>97.248172299602999</v>
      </c>
      <c r="Q60" s="26"/>
    </row>
    <row r="61" spans="1:17" ht="18" customHeight="1" x14ac:dyDescent="0.35">
      <c r="A61" s="973"/>
      <c r="B61" s="384" t="s">
        <v>538</v>
      </c>
      <c r="C61" s="761">
        <v>96.728120840025994</v>
      </c>
      <c r="D61" s="761">
        <v>97.574069333184994</v>
      </c>
      <c r="E61" s="761">
        <v>95.645385325332995</v>
      </c>
      <c r="F61" s="761">
        <v>98.564053912294</v>
      </c>
      <c r="G61" s="761">
        <v>94.717303861305993</v>
      </c>
      <c r="H61" s="760">
        <v>97.624572603936997</v>
      </c>
      <c r="I61" s="760">
        <v>104.252441021895</v>
      </c>
      <c r="J61" s="760">
        <v>96.545504487022995</v>
      </c>
      <c r="K61" s="760">
        <v>97.982966167797997</v>
      </c>
      <c r="L61" s="760">
        <v>98.171025049579995</v>
      </c>
      <c r="M61" s="760">
        <v>95.285959340182004</v>
      </c>
      <c r="N61" s="760">
        <v>98.080952033510002</v>
      </c>
      <c r="O61" s="760">
        <v>95.972264691728995</v>
      </c>
      <c r="P61" s="764">
        <v>98.029645057959002</v>
      </c>
      <c r="Q61" s="26"/>
    </row>
    <row r="62" spans="1:17" ht="18" customHeight="1" x14ac:dyDescent="0.35">
      <c r="A62" s="973"/>
      <c r="B62" s="384" t="s">
        <v>539</v>
      </c>
      <c r="C62" s="761">
        <v>96.664655952700002</v>
      </c>
      <c r="D62" s="761">
        <v>97.248580652103001</v>
      </c>
      <c r="E62" s="761">
        <v>95.671791815144005</v>
      </c>
      <c r="F62" s="761">
        <v>97.695095839195005</v>
      </c>
      <c r="G62" s="761">
        <v>93.623062853446996</v>
      </c>
      <c r="H62" s="760">
        <v>97.379431485457999</v>
      </c>
      <c r="I62" s="760">
        <v>101.91630080037601</v>
      </c>
      <c r="J62" s="760">
        <v>96.594335663004998</v>
      </c>
      <c r="K62" s="760">
        <v>97.472338715356997</v>
      </c>
      <c r="L62" s="760">
        <v>97.387804955107995</v>
      </c>
      <c r="M62" s="760">
        <v>95.657926300002998</v>
      </c>
      <c r="N62" s="760">
        <v>97.513203586044995</v>
      </c>
      <c r="O62" s="760">
        <v>95.537685484958004</v>
      </c>
      <c r="P62" s="764">
        <v>98.337961585298999</v>
      </c>
      <c r="Q62" s="26"/>
    </row>
    <row r="63" spans="1:17" ht="18" customHeight="1" x14ac:dyDescent="0.35">
      <c r="A63" s="973"/>
      <c r="B63" s="384" t="s">
        <v>540</v>
      </c>
      <c r="C63" s="761">
        <v>97.231934039421006</v>
      </c>
      <c r="D63" s="761">
        <v>98.165810045520004</v>
      </c>
      <c r="E63" s="761">
        <v>96.170797014995998</v>
      </c>
      <c r="F63" s="761">
        <v>98.295664465502</v>
      </c>
      <c r="G63" s="761">
        <v>94.818782434341998</v>
      </c>
      <c r="H63" s="760">
        <v>97.452322717883007</v>
      </c>
      <c r="I63" s="760">
        <v>100.115044330966</v>
      </c>
      <c r="J63" s="760">
        <v>96.580380466239006</v>
      </c>
      <c r="K63" s="760">
        <v>98.286962830589999</v>
      </c>
      <c r="L63" s="760">
        <v>98.119784055325994</v>
      </c>
      <c r="M63" s="760">
        <v>96.569354228240002</v>
      </c>
      <c r="N63" s="760">
        <v>98.051972448140006</v>
      </c>
      <c r="O63" s="760">
        <v>96.180840030157995</v>
      </c>
      <c r="P63" s="764">
        <v>98.847899322149004</v>
      </c>
      <c r="Q63" s="26"/>
    </row>
    <row r="64" spans="1:17" ht="18" customHeight="1" x14ac:dyDescent="0.35">
      <c r="A64" s="973"/>
      <c r="B64" s="384" t="s">
        <v>541</v>
      </c>
      <c r="C64" s="761">
        <v>97.591844888487003</v>
      </c>
      <c r="D64" s="761">
        <v>98.740044957289001</v>
      </c>
      <c r="E64" s="761">
        <v>95.863276787545004</v>
      </c>
      <c r="F64" s="761">
        <v>98.743133626233003</v>
      </c>
      <c r="G64" s="761">
        <v>94.774543242877002</v>
      </c>
      <c r="H64" s="760">
        <v>97.622401068225003</v>
      </c>
      <c r="I64" s="760">
        <v>100.581450592754</v>
      </c>
      <c r="J64" s="760">
        <v>97.092089029893003</v>
      </c>
      <c r="K64" s="760">
        <v>98.550858828721999</v>
      </c>
      <c r="L64" s="760">
        <v>98.460720574796994</v>
      </c>
      <c r="M64" s="760">
        <v>96.798713752392004</v>
      </c>
      <c r="N64" s="760">
        <v>98.220847596249001</v>
      </c>
      <c r="O64" s="760">
        <v>96.703131618385001</v>
      </c>
      <c r="P64" s="764">
        <v>98.725494811326996</v>
      </c>
      <c r="Q64" s="26"/>
    </row>
    <row r="65" spans="1:17" ht="18" customHeight="1" x14ac:dyDescent="0.35">
      <c r="A65" s="973"/>
      <c r="B65" s="392" t="s">
        <v>573</v>
      </c>
      <c r="C65" s="761">
        <v>98.942970821922998</v>
      </c>
      <c r="D65" s="761">
        <v>99.432436063411998</v>
      </c>
      <c r="E65" s="761">
        <v>96.323415205003997</v>
      </c>
      <c r="F65" s="761">
        <v>100.884264708735</v>
      </c>
      <c r="G65" s="761">
        <v>96.801674586755993</v>
      </c>
      <c r="H65" s="760">
        <v>98.048192015096006</v>
      </c>
      <c r="I65" s="760">
        <v>101.941326188571</v>
      </c>
      <c r="J65" s="760">
        <v>98.014859219719995</v>
      </c>
      <c r="K65" s="760">
        <v>101.373585474481</v>
      </c>
      <c r="L65" s="760">
        <v>101.94239856132501</v>
      </c>
      <c r="M65" s="760">
        <v>98.251924065701999</v>
      </c>
      <c r="N65" s="760">
        <v>100.8143982686</v>
      </c>
      <c r="O65" s="760">
        <v>98.891419159275003</v>
      </c>
      <c r="P65" s="764">
        <v>99.044646496146996</v>
      </c>
      <c r="Q65" s="26"/>
    </row>
    <row r="66" spans="1:17" ht="18" customHeight="1" x14ac:dyDescent="0.35">
      <c r="A66" s="973"/>
      <c r="B66" s="392" t="s">
        <v>574</v>
      </c>
      <c r="C66" s="761">
        <v>99.312931194588003</v>
      </c>
      <c r="D66" s="761">
        <v>99.034210520478993</v>
      </c>
      <c r="E66" s="761">
        <v>96.510838107382995</v>
      </c>
      <c r="F66" s="761">
        <v>102.16999466406</v>
      </c>
      <c r="G66" s="761">
        <v>97.552417984233003</v>
      </c>
      <c r="H66" s="760">
        <v>97.721553478759006</v>
      </c>
      <c r="I66" s="760">
        <v>102.51294395788599</v>
      </c>
      <c r="J66" s="760">
        <v>98.251570135874005</v>
      </c>
      <c r="K66" s="760">
        <v>101.79240835095899</v>
      </c>
      <c r="L66" s="760">
        <v>102.107309109751</v>
      </c>
      <c r="M66" s="760">
        <v>98.335627205018</v>
      </c>
      <c r="N66" s="760">
        <v>101.002206191786</v>
      </c>
      <c r="O66" s="760">
        <v>98.967572089724001</v>
      </c>
      <c r="P66" s="764">
        <v>99.094607932512005</v>
      </c>
      <c r="Q66" s="26"/>
    </row>
    <row r="67" spans="1:17" ht="18" customHeight="1" x14ac:dyDescent="0.35">
      <c r="A67" s="973"/>
      <c r="B67" s="392" t="s">
        <v>563</v>
      </c>
      <c r="C67" s="761">
        <v>98.782161001280002</v>
      </c>
      <c r="D67" s="761">
        <v>98.548321827121995</v>
      </c>
      <c r="E67" s="761">
        <v>97.377189921116994</v>
      </c>
      <c r="F67" s="761">
        <v>101.36667802669</v>
      </c>
      <c r="G67" s="761">
        <v>97.763482571769003</v>
      </c>
      <c r="H67" s="760">
        <v>98.093005460393002</v>
      </c>
      <c r="I67" s="760">
        <v>101.553289922198</v>
      </c>
      <c r="J67" s="760">
        <v>98.724419668519005</v>
      </c>
      <c r="K67" s="760">
        <v>99.876512766649995</v>
      </c>
      <c r="L67" s="760">
        <v>99.878807008352993</v>
      </c>
      <c r="M67" s="760">
        <v>99.162695780768999</v>
      </c>
      <c r="N67" s="760">
        <v>99.254809432491996</v>
      </c>
      <c r="O67" s="760">
        <v>97.757628509954003</v>
      </c>
      <c r="P67" s="764">
        <v>99.712434243735004</v>
      </c>
      <c r="Q67" s="26"/>
    </row>
    <row r="68" spans="1:17" ht="18" customHeight="1" x14ac:dyDescent="0.35">
      <c r="A68" s="973"/>
      <c r="B68" s="392" t="s">
        <v>564</v>
      </c>
      <c r="C68" s="761">
        <v>98.803222890008001</v>
      </c>
      <c r="D68" s="761">
        <v>98.818893864372001</v>
      </c>
      <c r="E68" s="761">
        <v>97.652964796695002</v>
      </c>
      <c r="F68" s="761">
        <v>100.181102433352</v>
      </c>
      <c r="G68" s="761">
        <v>98.104881485825999</v>
      </c>
      <c r="H68" s="760">
        <v>99.057316726775994</v>
      </c>
      <c r="I68" s="760">
        <v>101.691326053674</v>
      </c>
      <c r="J68" s="760">
        <v>99.281033061295005</v>
      </c>
      <c r="K68" s="760">
        <v>99.506398393425997</v>
      </c>
      <c r="L68" s="760">
        <v>99.754411895684001</v>
      </c>
      <c r="M68" s="760">
        <v>99.320488702777993</v>
      </c>
      <c r="N68" s="760">
        <v>99.099145207137994</v>
      </c>
      <c r="O68" s="760">
        <v>97.992189752768994</v>
      </c>
      <c r="P68" s="764">
        <v>99.858667600562001</v>
      </c>
      <c r="Q68" s="26"/>
    </row>
    <row r="69" spans="1:17" ht="18" customHeight="1" x14ac:dyDescent="0.35">
      <c r="A69" s="973"/>
      <c r="B69" s="392" t="s">
        <v>565</v>
      </c>
      <c r="C69" s="761">
        <v>98.979965254918994</v>
      </c>
      <c r="D69" s="761">
        <v>99.174450031065007</v>
      </c>
      <c r="E69" s="761">
        <v>98.300392535936993</v>
      </c>
      <c r="F69" s="761">
        <v>100.043876964777</v>
      </c>
      <c r="G69" s="761">
        <v>98.272899545537996</v>
      </c>
      <c r="H69" s="760">
        <v>99.480753642881993</v>
      </c>
      <c r="I69" s="760">
        <v>101.47063181436199</v>
      </c>
      <c r="J69" s="760">
        <v>99.497739660017999</v>
      </c>
      <c r="K69" s="760">
        <v>99.548305199457005</v>
      </c>
      <c r="L69" s="760">
        <v>99.989925001211006</v>
      </c>
      <c r="M69" s="760">
        <v>99.550039344111994</v>
      </c>
      <c r="N69" s="760">
        <v>99.215728047916002</v>
      </c>
      <c r="O69" s="760">
        <v>99.265926819884001</v>
      </c>
      <c r="P69" s="764">
        <v>99.692275749003002</v>
      </c>
      <c r="Q69" s="26"/>
    </row>
    <row r="70" spans="1:17" ht="18" customHeight="1" x14ac:dyDescent="0.35">
      <c r="A70" s="973"/>
      <c r="B70" s="392" t="s">
        <v>566</v>
      </c>
      <c r="C70" s="761">
        <v>99.300189501708999</v>
      </c>
      <c r="D70" s="761">
        <v>99.651750078456999</v>
      </c>
      <c r="E70" s="761">
        <v>98.788036904200993</v>
      </c>
      <c r="F70" s="761">
        <v>99.993604031857004</v>
      </c>
      <c r="G70" s="761">
        <v>98.168911756317002</v>
      </c>
      <c r="H70" s="760">
        <v>99.097443211959998</v>
      </c>
      <c r="I70" s="760">
        <v>100.29952701875</v>
      </c>
      <c r="J70" s="760">
        <v>99.256181166632999</v>
      </c>
      <c r="K70" s="760">
        <v>99.631540319804003</v>
      </c>
      <c r="L70" s="760">
        <v>98.996452785944001</v>
      </c>
      <c r="M70" s="760">
        <v>99.399821603858996</v>
      </c>
      <c r="N70" s="760">
        <v>99.161377645371005</v>
      </c>
      <c r="O70" s="760">
        <v>99.533423081177006</v>
      </c>
      <c r="P70" s="764">
        <v>99.666455650451994</v>
      </c>
      <c r="Q70" s="26"/>
    </row>
    <row r="71" spans="1:17" ht="18" customHeight="1" x14ac:dyDescent="0.35">
      <c r="A71" s="973"/>
      <c r="B71" s="392" t="s">
        <v>567</v>
      </c>
      <c r="C71" s="761">
        <v>99.378722250392002</v>
      </c>
      <c r="D71" s="761">
        <v>99.644611850442004</v>
      </c>
      <c r="E71" s="761">
        <v>99.791344057154006</v>
      </c>
      <c r="F71" s="761">
        <v>99.586715400846998</v>
      </c>
      <c r="G71" s="761">
        <v>99.834733188461001</v>
      </c>
      <c r="H71" s="760">
        <v>99.523787619165006</v>
      </c>
      <c r="I71" s="760">
        <v>99.204023188356999</v>
      </c>
      <c r="J71" s="760">
        <v>99.732349346733002</v>
      </c>
      <c r="K71" s="760">
        <v>99.817461632649994</v>
      </c>
      <c r="L71" s="760">
        <v>99.202244497877004</v>
      </c>
      <c r="M71" s="760">
        <v>99.715659097222996</v>
      </c>
      <c r="N71" s="760">
        <v>99.368132265561002</v>
      </c>
      <c r="O71" s="760">
        <v>99.646190404185006</v>
      </c>
      <c r="P71" s="764">
        <v>99.973603831627997</v>
      </c>
      <c r="Q71" s="26"/>
    </row>
    <row r="72" spans="1:17" ht="18" customHeight="1" x14ac:dyDescent="0.35">
      <c r="A72" s="973"/>
      <c r="B72" s="392" t="s">
        <v>568</v>
      </c>
      <c r="C72" s="761">
        <v>99.786409283739005</v>
      </c>
      <c r="D72" s="761">
        <v>99.898361553704007</v>
      </c>
      <c r="E72" s="761">
        <v>100.026153050329</v>
      </c>
      <c r="F72" s="761">
        <v>100.238023055425</v>
      </c>
      <c r="G72" s="761">
        <v>99.766115009304002</v>
      </c>
      <c r="H72" s="760">
        <v>100.027950427249</v>
      </c>
      <c r="I72" s="760">
        <v>99.681475590679995</v>
      </c>
      <c r="J72" s="760">
        <v>100.162392934499</v>
      </c>
      <c r="K72" s="760">
        <v>100.289864515782</v>
      </c>
      <c r="L72" s="760">
        <v>100.31106968231801</v>
      </c>
      <c r="M72" s="760">
        <v>100.03167845735599</v>
      </c>
      <c r="N72" s="760">
        <v>100.25995006076499</v>
      </c>
      <c r="O72" s="760">
        <v>100.154761227932</v>
      </c>
      <c r="P72" s="764">
        <v>100.219823041887</v>
      </c>
      <c r="Q72" s="26"/>
    </row>
    <row r="73" spans="1:17" ht="18" customHeight="1" x14ac:dyDescent="0.35">
      <c r="A73" s="973"/>
      <c r="B73" s="392" t="s">
        <v>569</v>
      </c>
      <c r="C73" s="761">
        <v>100</v>
      </c>
      <c r="D73" s="761">
        <v>100</v>
      </c>
      <c r="E73" s="761">
        <v>100</v>
      </c>
      <c r="F73" s="761">
        <v>100</v>
      </c>
      <c r="G73" s="761">
        <v>100</v>
      </c>
      <c r="H73" s="760">
        <v>100</v>
      </c>
      <c r="I73" s="760">
        <v>100</v>
      </c>
      <c r="J73" s="760">
        <v>100</v>
      </c>
      <c r="K73" s="760">
        <v>100</v>
      </c>
      <c r="L73" s="760">
        <v>100</v>
      </c>
      <c r="M73" s="760">
        <v>100</v>
      </c>
      <c r="N73" s="760">
        <v>100</v>
      </c>
      <c r="O73" s="760">
        <v>100</v>
      </c>
      <c r="P73" s="764">
        <v>100</v>
      </c>
      <c r="Q73" s="26"/>
    </row>
    <row r="74" spans="1:17" ht="18" customHeight="1" x14ac:dyDescent="0.35">
      <c r="A74" s="973"/>
      <c r="B74" s="392" t="s">
        <v>570</v>
      </c>
      <c r="C74" s="761">
        <v>99.447304854928007</v>
      </c>
      <c r="D74" s="761">
        <v>99.167144840191</v>
      </c>
      <c r="E74" s="761">
        <v>100.011081294405</v>
      </c>
      <c r="F74" s="761">
        <v>100.23329192513501</v>
      </c>
      <c r="G74" s="761">
        <v>100.35367747688601</v>
      </c>
      <c r="H74" s="760">
        <v>100.16568524192201</v>
      </c>
      <c r="I74" s="760">
        <v>102.057789442553</v>
      </c>
      <c r="J74" s="760">
        <v>100.441666157871</v>
      </c>
      <c r="K74" s="760">
        <v>101.42330280524</v>
      </c>
      <c r="L74" s="760">
        <v>101.350780482958</v>
      </c>
      <c r="M74" s="760">
        <v>100.539871444162</v>
      </c>
      <c r="N74" s="760">
        <v>101.593599906073</v>
      </c>
      <c r="O74" s="760">
        <v>100.837379542845</v>
      </c>
      <c r="P74" s="764">
        <v>100.054403673566</v>
      </c>
      <c r="Q74" s="26"/>
    </row>
    <row r="75" spans="1:17" ht="18" customHeight="1" x14ac:dyDescent="0.35">
      <c r="A75" s="973"/>
      <c r="B75" s="392" t="s">
        <v>571</v>
      </c>
      <c r="C75" s="761">
        <v>99.960592958717996</v>
      </c>
      <c r="D75" s="761">
        <v>100.010522751387</v>
      </c>
      <c r="E75" s="761">
        <v>100.357166704531</v>
      </c>
      <c r="F75" s="761">
        <v>100.38475633819399</v>
      </c>
      <c r="G75" s="761">
        <v>100.906055960423</v>
      </c>
      <c r="H75" s="760">
        <v>100.208361103261</v>
      </c>
      <c r="I75" s="760">
        <v>102.450896985697</v>
      </c>
      <c r="J75" s="760">
        <v>100.390645022461</v>
      </c>
      <c r="K75" s="760">
        <v>101.649931334641</v>
      </c>
      <c r="L75" s="760">
        <v>101.83545423810099</v>
      </c>
      <c r="M75" s="760">
        <v>100.91872310919599</v>
      </c>
      <c r="N75" s="760">
        <v>101.944611108137</v>
      </c>
      <c r="O75" s="760">
        <v>101.27977602487201</v>
      </c>
      <c r="P75" s="764">
        <v>100.150783506135</v>
      </c>
      <c r="Q75" s="26"/>
    </row>
    <row r="76" spans="1:17" ht="18" customHeight="1" x14ac:dyDescent="0.35">
      <c r="A76" s="973"/>
      <c r="B76" s="765" t="s">
        <v>572</v>
      </c>
      <c r="C76" s="762">
        <v>99.695996318585998</v>
      </c>
      <c r="D76" s="762">
        <v>99.353614622622004</v>
      </c>
      <c r="E76" s="762">
        <v>100.339076101329</v>
      </c>
      <c r="F76" s="762">
        <v>100.310628968591</v>
      </c>
      <c r="G76" s="762">
        <v>100.787037426469</v>
      </c>
      <c r="H76" s="763">
        <v>100.151302816333</v>
      </c>
      <c r="I76" s="763">
        <v>100.65907654722901</v>
      </c>
      <c r="J76" s="763">
        <v>100.187988446962</v>
      </c>
      <c r="K76" s="763">
        <v>99.951732559030006</v>
      </c>
      <c r="L76" s="763">
        <v>100.996404245447</v>
      </c>
      <c r="M76" s="763">
        <v>101.095400549397</v>
      </c>
      <c r="N76" s="763">
        <v>101.900925937822</v>
      </c>
      <c r="O76" s="763">
        <v>100.25262620315701</v>
      </c>
      <c r="P76" s="766">
        <v>99.713610807489005</v>
      </c>
      <c r="Q76" s="26"/>
    </row>
    <row r="77" spans="1:17" ht="18" customHeight="1" x14ac:dyDescent="0.35">
      <c r="A77" s="973"/>
      <c r="B77" s="995" t="s">
        <v>871</v>
      </c>
      <c r="C77" s="761">
        <v>99.872281034509996</v>
      </c>
      <c r="D77" s="761">
        <v>99.579242028409993</v>
      </c>
      <c r="E77" s="761">
        <v>100.45530699915</v>
      </c>
      <c r="F77" s="761">
        <v>100.370432530136</v>
      </c>
      <c r="G77" s="761">
        <v>100.912590879755</v>
      </c>
      <c r="H77" s="760">
        <v>100.56552846282599</v>
      </c>
      <c r="I77" s="760">
        <v>99.954905182350998</v>
      </c>
      <c r="J77" s="760">
        <v>100.404806784634</v>
      </c>
      <c r="K77" s="760">
        <v>99.753682885779995</v>
      </c>
      <c r="L77" s="760">
        <v>100.61784213134</v>
      </c>
      <c r="M77" s="760">
        <v>100.943622676619</v>
      </c>
      <c r="N77" s="760">
        <v>101.61894891847</v>
      </c>
      <c r="O77" s="760">
        <v>100.06332635044799</v>
      </c>
      <c r="P77" s="764">
        <v>99.256596404945995</v>
      </c>
      <c r="Q77" s="26"/>
    </row>
    <row r="78" spans="1:17" ht="18" customHeight="1" x14ac:dyDescent="0.35">
      <c r="A78" s="973"/>
      <c r="B78" s="995" t="s">
        <v>872</v>
      </c>
      <c r="C78" s="761">
        <v>100.149046168079</v>
      </c>
      <c r="D78" s="761">
        <v>100.027556225103</v>
      </c>
      <c r="E78" s="761">
        <v>100.900393136782</v>
      </c>
      <c r="F78" s="761">
        <v>100.250977344718</v>
      </c>
      <c r="G78" s="761">
        <v>100.919826835233</v>
      </c>
      <c r="H78" s="760">
        <v>100.887968363024</v>
      </c>
      <c r="I78" s="760">
        <v>99.670673224905997</v>
      </c>
      <c r="J78" s="760">
        <v>100.34834210694299</v>
      </c>
      <c r="K78" s="760">
        <v>100.034334026436</v>
      </c>
      <c r="L78" s="760">
        <v>100.481127685168</v>
      </c>
      <c r="M78" s="760">
        <v>100.892626980331</v>
      </c>
      <c r="N78" s="760">
        <v>101.58996805709199</v>
      </c>
      <c r="O78" s="760">
        <v>100.218489667293</v>
      </c>
      <c r="P78" s="764">
        <v>99.042263344665997</v>
      </c>
      <c r="Q78" s="26"/>
    </row>
    <row r="79" spans="1:17" ht="18" customHeight="1" x14ac:dyDescent="0.35">
      <c r="A79" s="973"/>
      <c r="B79" s="995" t="s">
        <v>873</v>
      </c>
      <c r="C79" s="761">
        <v>99.871398988064001</v>
      </c>
      <c r="D79" s="761">
        <v>99.578806371661997</v>
      </c>
      <c r="E79" s="761">
        <v>100.974389932394</v>
      </c>
      <c r="F79" s="761">
        <v>100.394363848651</v>
      </c>
      <c r="G79" s="761">
        <v>100.279353651457</v>
      </c>
      <c r="H79" s="760">
        <v>100.83476831132</v>
      </c>
      <c r="I79" s="760">
        <v>100.07378944229499</v>
      </c>
      <c r="J79" s="760">
        <v>100.020331966697</v>
      </c>
      <c r="K79" s="760">
        <v>98.900826076453995</v>
      </c>
      <c r="L79" s="760">
        <v>99.167451533158001</v>
      </c>
      <c r="M79" s="760">
        <v>100.790302633484</v>
      </c>
      <c r="N79" s="760">
        <v>100.85106753058599</v>
      </c>
      <c r="O79" s="760">
        <v>100.07833771394399</v>
      </c>
      <c r="P79" s="764">
        <v>99.325241815290994</v>
      </c>
      <c r="Q79" s="26"/>
    </row>
    <row r="80" spans="1:17" ht="18" customHeight="1" x14ac:dyDescent="0.35">
      <c r="A80" s="973"/>
      <c r="B80" s="995" t="s">
        <v>874</v>
      </c>
      <c r="C80" s="761">
        <v>100.327453557477</v>
      </c>
      <c r="D80" s="761">
        <v>99.506511324211999</v>
      </c>
      <c r="E80" s="761">
        <v>101.04716946993</v>
      </c>
      <c r="F80" s="761">
        <v>100.52493053007601</v>
      </c>
      <c r="G80" s="761">
        <v>100.282173468975</v>
      </c>
      <c r="H80" s="760">
        <v>101.542867427076</v>
      </c>
      <c r="I80" s="760">
        <v>99.4696233987451</v>
      </c>
      <c r="J80" s="760">
        <v>100.21449912306301</v>
      </c>
      <c r="K80" s="760">
        <v>98.998417658125703</v>
      </c>
      <c r="L80" s="760">
        <v>98.994885632762603</v>
      </c>
      <c r="M80" s="760">
        <v>100.902642321564</v>
      </c>
      <c r="N80" s="760">
        <v>100.900683696963</v>
      </c>
      <c r="O80" s="760">
        <v>100.181820909104</v>
      </c>
      <c r="P80" s="764">
        <v>100.19326573834201</v>
      </c>
      <c r="Q80" s="26"/>
    </row>
    <row r="81" spans="1:17" ht="18" customHeight="1" x14ac:dyDescent="0.35">
      <c r="A81" s="973"/>
      <c r="B81" s="995" t="s">
        <v>875</v>
      </c>
      <c r="C81" s="761">
        <v>102.65957641587801</v>
      </c>
      <c r="D81" s="761">
        <v>101.449387476165</v>
      </c>
      <c r="E81" s="761">
        <v>101.303636099164</v>
      </c>
      <c r="F81" s="761">
        <v>102.477293579746</v>
      </c>
      <c r="G81" s="761">
        <v>103.42327876047101</v>
      </c>
      <c r="H81" s="760">
        <v>102.751548550357</v>
      </c>
      <c r="I81" s="760">
        <v>103.639095540269</v>
      </c>
      <c r="J81" s="760">
        <v>103.34736297598501</v>
      </c>
      <c r="K81" s="760">
        <v>108.060934174057</v>
      </c>
      <c r="L81" s="760">
        <v>108.811848242838</v>
      </c>
      <c r="M81" s="760">
        <v>104.58956588251699</v>
      </c>
      <c r="N81" s="760">
        <v>106.249435768742</v>
      </c>
      <c r="O81" s="760">
        <v>106.99731861347701</v>
      </c>
      <c r="P81" s="764">
        <v>100.87016447888401</v>
      </c>
      <c r="Q81" s="26"/>
    </row>
    <row r="82" spans="1:17" ht="18" customHeight="1" x14ac:dyDescent="0.35">
      <c r="A82" s="973"/>
      <c r="B82" s="995" t="s">
        <v>876</v>
      </c>
      <c r="C82" s="761">
        <v>104.668949614233</v>
      </c>
      <c r="D82" s="761">
        <v>102.924434303403</v>
      </c>
      <c r="E82" s="761">
        <v>101.304666275686</v>
      </c>
      <c r="F82" s="761">
        <v>105.673386882152</v>
      </c>
      <c r="G82" s="761">
        <v>106.304430038611</v>
      </c>
      <c r="H82" s="760">
        <v>103.88763949617601</v>
      </c>
      <c r="I82" s="760">
        <v>111.858724767596</v>
      </c>
      <c r="J82" s="760">
        <v>107.04118407947099</v>
      </c>
      <c r="K82" s="760">
        <v>115.76450325610401</v>
      </c>
      <c r="L82" s="760">
        <v>117.07418785949</v>
      </c>
      <c r="M82" s="760">
        <v>108.74466827777</v>
      </c>
      <c r="N82" s="760">
        <v>110.884087347579</v>
      </c>
      <c r="O82" s="760">
        <v>111.73788415842699</v>
      </c>
      <c r="P82" s="764">
        <v>102.53353138457101</v>
      </c>
      <c r="Q82" s="26"/>
    </row>
    <row r="83" spans="1:17" ht="18" customHeight="1" x14ac:dyDescent="0.35">
      <c r="A83" s="973"/>
      <c r="B83" s="995" t="s">
        <v>877</v>
      </c>
      <c r="C83" s="761">
        <v>104.141031040515</v>
      </c>
      <c r="D83" s="761">
        <v>102.707316410196</v>
      </c>
      <c r="E83" s="761">
        <v>101.38172897454</v>
      </c>
      <c r="F83" s="761">
        <v>103.41369494320099</v>
      </c>
      <c r="G83" s="761">
        <v>106.227010148452</v>
      </c>
      <c r="H83" s="760">
        <v>103.753301741599</v>
      </c>
      <c r="I83" s="760">
        <v>112.72897182613799</v>
      </c>
      <c r="J83" s="760">
        <v>107.033660687283</v>
      </c>
      <c r="K83" s="760">
        <v>114.31822982465501</v>
      </c>
      <c r="L83" s="760">
        <v>114.02295639493801</v>
      </c>
      <c r="M83" s="760">
        <v>109.10638981897</v>
      </c>
      <c r="N83" s="760">
        <v>110.288025231985</v>
      </c>
      <c r="O83" s="760">
        <v>111.36367780962399</v>
      </c>
      <c r="P83" s="764">
        <v>101.93741953825</v>
      </c>
      <c r="Q83" s="26"/>
    </row>
    <row r="84" spans="1:17" ht="18" customHeight="1" x14ac:dyDescent="0.35">
      <c r="A84" s="973"/>
      <c r="B84" s="995" t="s">
        <v>878</v>
      </c>
      <c r="C84" s="761">
        <v>103.49482264169799</v>
      </c>
      <c r="D84" s="761">
        <v>102.578892789712</v>
      </c>
      <c r="E84" s="761">
        <v>101.448399843175</v>
      </c>
      <c r="F84" s="761">
        <v>101.14244133108301</v>
      </c>
      <c r="G84" s="761">
        <v>104.69209302687599</v>
      </c>
      <c r="H84" s="760">
        <v>103.274968078405</v>
      </c>
      <c r="I84" s="760">
        <v>110.579938301781</v>
      </c>
      <c r="J84" s="760">
        <v>105.468648669475</v>
      </c>
      <c r="K84" s="760">
        <v>111.616182136943</v>
      </c>
      <c r="L84" s="760">
        <v>109.809686276088</v>
      </c>
      <c r="M84" s="760">
        <v>107.05674711754401</v>
      </c>
      <c r="N84" s="760">
        <v>107.62800027576201</v>
      </c>
      <c r="O84" s="760">
        <v>108.74559839772699</v>
      </c>
      <c r="P84" s="764">
        <v>101.58446526756801</v>
      </c>
      <c r="Q84" s="26"/>
    </row>
    <row r="85" spans="1:17" ht="18" customHeight="1" x14ac:dyDescent="0.35">
      <c r="A85" s="973"/>
      <c r="B85" s="995" t="s">
        <v>879</v>
      </c>
      <c r="C85" s="761">
        <v>104.481839333954</v>
      </c>
      <c r="D85" s="761">
        <v>103.718281482161</v>
      </c>
      <c r="E85" s="761">
        <v>101.514773670568</v>
      </c>
      <c r="F85" s="761">
        <v>101.928447507181</v>
      </c>
      <c r="G85" s="761">
        <v>105.770105453611</v>
      </c>
      <c r="H85" s="760">
        <v>103.527273206516</v>
      </c>
      <c r="I85" s="760">
        <v>117.20227280405</v>
      </c>
      <c r="J85" s="760">
        <v>105.98364238855601</v>
      </c>
      <c r="K85" s="760">
        <v>112.91758352042299</v>
      </c>
      <c r="L85" s="760">
        <v>111.664589075141</v>
      </c>
      <c r="M85" s="760">
        <v>107.508626889993</v>
      </c>
      <c r="N85" s="760">
        <v>109.250528804059</v>
      </c>
      <c r="O85" s="760">
        <v>109.622005373691</v>
      </c>
      <c r="P85" s="764">
        <v>101.871948354693</v>
      </c>
      <c r="Q85" s="26"/>
    </row>
    <row r="86" spans="1:17" ht="18" customHeight="1" x14ac:dyDescent="0.35">
      <c r="A86" s="973"/>
      <c r="B86" s="995" t="s">
        <v>880</v>
      </c>
      <c r="C86" s="761">
        <v>104.85401174730301</v>
      </c>
      <c r="D86" s="761">
        <v>104.201825388015</v>
      </c>
      <c r="E86" s="761">
        <v>101.104692602165</v>
      </c>
      <c r="F86" s="761">
        <v>103.36348357206801</v>
      </c>
      <c r="G86" s="761">
        <v>105.680662050553</v>
      </c>
      <c r="H86" s="760">
        <v>103.89484955451</v>
      </c>
      <c r="I86" s="760">
        <v>124.34475374340001</v>
      </c>
      <c r="J86" s="760">
        <v>105.98215735858101</v>
      </c>
      <c r="K86" s="760">
        <v>112.17039009271301</v>
      </c>
      <c r="L86" s="760">
        <v>110.829268822936</v>
      </c>
      <c r="M86" s="760">
        <v>107.166394217438</v>
      </c>
      <c r="N86" s="760">
        <v>108.874140806474</v>
      </c>
      <c r="O86" s="760">
        <v>109.534182898748</v>
      </c>
      <c r="P86" s="764">
        <v>101.977533333436</v>
      </c>
      <c r="Q86" s="26"/>
    </row>
    <row r="87" spans="1:17" ht="18" customHeight="1" x14ac:dyDescent="0.35">
      <c r="A87" s="973"/>
      <c r="B87" s="995" t="s">
        <v>881</v>
      </c>
      <c r="C87" s="761">
        <v>104.483432542836</v>
      </c>
      <c r="D87" s="761">
        <v>103.714425660782</v>
      </c>
      <c r="E87" s="761">
        <v>101.959223202807</v>
      </c>
      <c r="F87" s="761">
        <v>103.69432182443499</v>
      </c>
      <c r="G87" s="761">
        <v>105.054361321811</v>
      </c>
      <c r="H87" s="760">
        <v>103.95293537132601</v>
      </c>
      <c r="I87" s="760">
        <v>120.751388641036</v>
      </c>
      <c r="J87" s="760">
        <v>105.249928907715</v>
      </c>
      <c r="K87" s="760">
        <v>108.417666579879</v>
      </c>
      <c r="L87" s="760">
        <v>108.832661809671</v>
      </c>
      <c r="M87" s="760">
        <v>106.602049937864</v>
      </c>
      <c r="N87" s="760">
        <v>108.007303874993</v>
      </c>
      <c r="O87" s="760">
        <v>108.939715101497</v>
      </c>
      <c r="P87" s="764">
        <v>102.48391486395199</v>
      </c>
      <c r="Q87" s="26"/>
    </row>
    <row r="88" spans="1:17" ht="18" customHeight="1" thickBot="1" x14ac:dyDescent="0.4">
      <c r="A88" s="973"/>
      <c r="B88" s="996" t="s">
        <v>882</v>
      </c>
      <c r="C88" s="767">
        <v>104.544548056715</v>
      </c>
      <c r="D88" s="767">
        <v>103.694813997138</v>
      </c>
      <c r="E88" s="767">
        <v>101.586891918623</v>
      </c>
      <c r="F88" s="767">
        <v>103.826389758818</v>
      </c>
      <c r="G88" s="767">
        <v>105.171212965002</v>
      </c>
      <c r="H88" s="768">
        <v>104.069435249641</v>
      </c>
      <c r="I88" s="768">
        <v>118.850867902213</v>
      </c>
      <c r="J88" s="768">
        <v>105.45971303054399</v>
      </c>
      <c r="K88" s="768">
        <v>107.91917160255301</v>
      </c>
      <c r="L88" s="768">
        <v>108.46450640134201</v>
      </c>
      <c r="M88" s="768">
        <v>106.48561476953201</v>
      </c>
      <c r="N88" s="768">
        <v>107.580535740328</v>
      </c>
      <c r="O88" s="768">
        <v>109.102570823926</v>
      </c>
      <c r="P88" s="769">
        <v>103.20319175212801</v>
      </c>
      <c r="Q88" s="26"/>
    </row>
    <row r="89" spans="1:17" x14ac:dyDescent="0.35">
      <c r="A89" s="973"/>
      <c r="B89" s="32" t="s">
        <v>562</v>
      </c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</row>
    <row r="90" spans="1:17" x14ac:dyDescent="0.35"/>
    <row r="91" spans="1:17" x14ac:dyDescent="0.35"/>
    <row r="92" spans="1:17" x14ac:dyDescent="0.35"/>
    <row r="170" spans="6:6" hidden="1" x14ac:dyDescent="0.35">
      <c r="F170" s="639"/>
    </row>
  </sheetData>
  <hyperlinks>
    <hyperlink ref="E2" location="Contenido!A1" display="regresar" xr:uid="{00000000-0004-0000-0400-000000000000}"/>
  </hyperlinks>
  <pageMargins left="0.75" right="0.75" top="1" bottom="1" header="0.5" footer="0.5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44546A"/>
  </sheetPr>
  <dimension ref="A1:O27"/>
  <sheetViews>
    <sheetView showGridLines="0" zoomScale="70" zoomScaleNormal="70" workbookViewId="0">
      <selection activeCell="E25" sqref="E25"/>
    </sheetView>
  </sheetViews>
  <sheetFormatPr baseColWidth="10" defaultColWidth="0" defaultRowHeight="18" zeroHeight="1" x14ac:dyDescent="0.35"/>
  <cols>
    <col min="1" max="1" width="3.7109375" style="9" customWidth="1"/>
    <col min="2" max="2" width="24.28515625" style="9" bestFit="1" customWidth="1"/>
    <col min="3" max="6" width="24.28515625" style="9" customWidth="1"/>
    <col min="7" max="7" width="3.7109375" style="9" customWidth="1"/>
    <col min="8" max="11" width="24.28515625" style="9" customWidth="1"/>
    <col min="12" max="14" width="11.5703125" style="9" customWidth="1"/>
    <col min="15" max="15" width="0" style="9" hidden="1" customWidth="1"/>
    <col min="16" max="16384" width="11.5703125" style="9" hidden="1"/>
  </cols>
  <sheetData>
    <row r="1" spans="2:15" ht="21.75" x14ac:dyDescent="0.4">
      <c r="B1" s="5" t="s">
        <v>819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2:15" ht="17.45" customHeight="1" x14ac:dyDescent="0.35">
      <c r="B2" s="889"/>
      <c r="C2" s="889"/>
      <c r="D2" s="889"/>
      <c r="E2" s="889"/>
      <c r="F2" s="889"/>
      <c r="G2" s="889"/>
      <c r="H2" s="889"/>
      <c r="I2" s="889"/>
      <c r="J2" s="889"/>
      <c r="K2" s="890" t="s">
        <v>820</v>
      </c>
      <c r="L2" s="889"/>
    </row>
    <row r="3" spans="2:15" ht="17.45" customHeight="1" x14ac:dyDescent="0.35"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888"/>
      <c r="N3" s="888"/>
      <c r="O3" s="24"/>
    </row>
    <row r="4" spans="2:15" ht="18.75" thickBot="1" x14ac:dyDescent="0.4"/>
    <row r="5" spans="2:15" ht="18.75" thickBot="1" x14ac:dyDescent="0.4">
      <c r="B5" s="1003" t="s">
        <v>702</v>
      </c>
      <c r="C5" s="1004"/>
      <c r="D5" s="1004"/>
      <c r="E5" s="1004"/>
      <c r="F5" s="1005"/>
      <c r="H5" s="1006" t="s">
        <v>719</v>
      </c>
      <c r="I5" s="1007"/>
      <c r="J5" s="1007"/>
      <c r="K5" s="1008"/>
    </row>
    <row r="6" spans="2:15" ht="18.75" thickBot="1" x14ac:dyDescent="0.4">
      <c r="B6" s="799" t="s">
        <v>173</v>
      </c>
      <c r="C6" s="800" t="s">
        <v>334</v>
      </c>
      <c r="D6" s="800" t="s">
        <v>336</v>
      </c>
      <c r="E6" s="800" t="s">
        <v>339</v>
      </c>
      <c r="F6" s="801" t="s">
        <v>697</v>
      </c>
      <c r="H6" s="896" t="s">
        <v>173</v>
      </c>
      <c r="I6" s="897" t="s">
        <v>341</v>
      </c>
      <c r="J6" s="898" t="s">
        <v>342</v>
      </c>
      <c r="K6" s="898" t="s">
        <v>697</v>
      </c>
    </row>
    <row r="7" spans="2:15" x14ac:dyDescent="0.35">
      <c r="B7" s="796" t="s">
        <v>2</v>
      </c>
      <c r="C7" s="797">
        <v>697612922</v>
      </c>
      <c r="D7" s="797">
        <v>4589520577</v>
      </c>
      <c r="E7" s="797">
        <v>1024335275</v>
      </c>
      <c r="F7" s="798">
        <f t="shared" ref="F7:F22" si="0">SUM(C7:E7)</f>
        <v>6311468774</v>
      </c>
      <c r="H7" s="796" t="s">
        <v>2</v>
      </c>
      <c r="I7" s="797">
        <v>229267</v>
      </c>
      <c r="J7" s="797">
        <v>15315169.57</v>
      </c>
      <c r="K7" s="798">
        <f t="shared" ref="K7:K22" si="1">SUM(I7:J7)</f>
        <v>15544436.57</v>
      </c>
    </row>
    <row r="8" spans="2:15" x14ac:dyDescent="0.35">
      <c r="B8" s="794" t="s">
        <v>162</v>
      </c>
      <c r="C8" s="793">
        <v>2930483936</v>
      </c>
      <c r="D8" s="793">
        <v>1466677157</v>
      </c>
      <c r="E8" s="793">
        <v>1816005040.2499998</v>
      </c>
      <c r="F8" s="795">
        <f t="shared" si="0"/>
        <v>6213166133.25</v>
      </c>
      <c r="H8" s="794" t="s">
        <v>162</v>
      </c>
      <c r="I8" s="793">
        <v>25897.99</v>
      </c>
      <c r="J8" s="793">
        <v>32775306.949999999</v>
      </c>
      <c r="K8" s="795">
        <f t="shared" si="1"/>
        <v>32801204.939999998</v>
      </c>
    </row>
    <row r="9" spans="2:15" x14ac:dyDescent="0.35">
      <c r="B9" s="794" t="s">
        <v>4</v>
      </c>
      <c r="C9" s="793">
        <v>1437976336</v>
      </c>
      <c r="D9" s="793">
        <v>1079436276</v>
      </c>
      <c r="E9" s="793">
        <v>959750448.05999994</v>
      </c>
      <c r="F9" s="795">
        <f t="shared" si="0"/>
        <v>3477163060.0599999</v>
      </c>
      <c r="H9" s="794" t="s">
        <v>4</v>
      </c>
      <c r="I9" s="793">
        <v>15054.99</v>
      </c>
      <c r="J9" s="793">
        <v>7296467.410000002</v>
      </c>
      <c r="K9" s="795">
        <f t="shared" si="1"/>
        <v>7311522.4000000022</v>
      </c>
    </row>
    <row r="10" spans="2:15" x14ac:dyDescent="0.35">
      <c r="B10" s="794" t="s">
        <v>5</v>
      </c>
      <c r="C10" s="793">
        <v>1997167201</v>
      </c>
      <c r="D10" s="793">
        <v>819578701.98000002</v>
      </c>
      <c r="E10" s="793">
        <v>1261268493.04</v>
      </c>
      <c r="F10" s="795">
        <f t="shared" si="0"/>
        <v>4078014396.02</v>
      </c>
      <c r="H10" s="794" t="s">
        <v>5</v>
      </c>
      <c r="I10" s="793">
        <v>108067.98000000001</v>
      </c>
      <c r="J10" s="793">
        <v>13389192.35</v>
      </c>
      <c r="K10" s="795">
        <f t="shared" si="1"/>
        <v>13497260.33</v>
      </c>
    </row>
    <row r="11" spans="2:15" x14ac:dyDescent="0.35">
      <c r="B11" s="794" t="s">
        <v>6</v>
      </c>
      <c r="C11" s="793">
        <v>1721936892</v>
      </c>
      <c r="D11" s="793">
        <v>1377888967.02</v>
      </c>
      <c r="E11" s="793">
        <v>957150428</v>
      </c>
      <c r="F11" s="795">
        <f t="shared" si="0"/>
        <v>4056976287.02</v>
      </c>
      <c r="H11" s="794" t="s">
        <v>6</v>
      </c>
      <c r="I11" s="793">
        <v>94793.98</v>
      </c>
      <c r="J11" s="793">
        <v>6383554.6099999994</v>
      </c>
      <c r="K11" s="795">
        <f t="shared" si="1"/>
        <v>6478348.5899999999</v>
      </c>
    </row>
    <row r="12" spans="2:15" x14ac:dyDescent="0.35">
      <c r="B12" s="794" t="s">
        <v>14</v>
      </c>
      <c r="C12" s="793">
        <v>1058845297</v>
      </c>
      <c r="D12" s="793">
        <v>1941362389</v>
      </c>
      <c r="E12" s="793">
        <v>708807008.99000001</v>
      </c>
      <c r="F12" s="795">
        <f t="shared" si="0"/>
        <v>3709014694.9899998</v>
      </c>
      <c r="H12" s="794" t="s">
        <v>14</v>
      </c>
      <c r="I12" s="793">
        <v>23823</v>
      </c>
      <c r="J12" s="793">
        <v>8685100.2000000011</v>
      </c>
      <c r="K12" s="795">
        <f t="shared" si="1"/>
        <v>8708923.2000000011</v>
      </c>
    </row>
    <row r="13" spans="2:15" x14ac:dyDescent="0.35">
      <c r="B13" s="794" t="s">
        <v>7</v>
      </c>
      <c r="C13" s="793">
        <v>1186554223</v>
      </c>
      <c r="D13" s="793">
        <v>7670164489.0200005</v>
      </c>
      <c r="E13" s="793">
        <v>1335657593.5399997</v>
      </c>
      <c r="F13" s="795">
        <f t="shared" si="0"/>
        <v>10192376305.559999</v>
      </c>
      <c r="H13" s="794" t="s">
        <v>7</v>
      </c>
      <c r="I13" s="793">
        <v>103058.98999999999</v>
      </c>
      <c r="J13" s="793">
        <v>37707363.759999983</v>
      </c>
      <c r="K13" s="795">
        <f t="shared" si="1"/>
        <v>37810422.749999985</v>
      </c>
    </row>
    <row r="14" spans="2:15" x14ac:dyDescent="0.35">
      <c r="B14" s="794" t="s">
        <v>8</v>
      </c>
      <c r="C14" s="793">
        <v>2011425324</v>
      </c>
      <c r="D14" s="793">
        <v>1784880689</v>
      </c>
      <c r="E14" s="793">
        <v>1588751697.21</v>
      </c>
      <c r="F14" s="795">
        <f t="shared" si="0"/>
        <v>5385057710.21</v>
      </c>
      <c r="H14" s="794" t="s">
        <v>8</v>
      </c>
      <c r="I14" s="793">
        <v>92414.99000000002</v>
      </c>
      <c r="J14" s="793">
        <v>17246789.539999999</v>
      </c>
      <c r="K14" s="795">
        <f t="shared" si="1"/>
        <v>17339204.529999997</v>
      </c>
    </row>
    <row r="15" spans="2:15" x14ac:dyDescent="0.35">
      <c r="B15" s="794" t="s">
        <v>9</v>
      </c>
      <c r="C15" s="793">
        <v>404694099</v>
      </c>
      <c r="D15" s="793">
        <v>7362705016</v>
      </c>
      <c r="E15" s="793">
        <v>1115489097.9100003</v>
      </c>
      <c r="F15" s="795">
        <f t="shared" si="0"/>
        <v>8882888212.9099998</v>
      </c>
      <c r="H15" s="794" t="s">
        <v>9</v>
      </c>
      <c r="I15" s="793">
        <v>42668</v>
      </c>
      <c r="J15" s="793">
        <v>17122439.659999996</v>
      </c>
      <c r="K15" s="795">
        <f t="shared" si="1"/>
        <v>17165107.659999996</v>
      </c>
    </row>
    <row r="16" spans="2:15" x14ac:dyDescent="0.35">
      <c r="B16" s="794" t="s">
        <v>10</v>
      </c>
      <c r="C16" s="793">
        <v>1111295619</v>
      </c>
      <c r="D16" s="793">
        <v>2332160394</v>
      </c>
      <c r="E16" s="793">
        <v>816912381.88999987</v>
      </c>
      <c r="F16" s="795">
        <f t="shared" si="0"/>
        <v>4260368394.8899999</v>
      </c>
      <c r="H16" s="794" t="s">
        <v>10</v>
      </c>
      <c r="I16" s="793">
        <v>12932</v>
      </c>
      <c r="J16" s="793">
        <v>26974936.949999999</v>
      </c>
      <c r="K16" s="795">
        <f t="shared" si="1"/>
        <v>26987868.949999999</v>
      </c>
    </row>
    <row r="17" spans="2:11" x14ac:dyDescent="0.35">
      <c r="B17" s="794" t="s">
        <v>13</v>
      </c>
      <c r="C17" s="793">
        <v>1683457854</v>
      </c>
      <c r="D17" s="793">
        <v>2515115366.02</v>
      </c>
      <c r="E17" s="793">
        <v>1088671519</v>
      </c>
      <c r="F17" s="795">
        <f t="shared" si="0"/>
        <v>5287244739.0200005</v>
      </c>
      <c r="H17" s="794" t="s">
        <v>13</v>
      </c>
      <c r="I17" s="793">
        <v>46654.99</v>
      </c>
      <c r="J17" s="793">
        <v>7769437.1900000013</v>
      </c>
      <c r="K17" s="795">
        <f t="shared" si="1"/>
        <v>7816092.1800000016</v>
      </c>
    </row>
    <row r="18" spans="2:11" x14ac:dyDescent="0.35">
      <c r="B18" s="794" t="s">
        <v>12</v>
      </c>
      <c r="C18" s="793">
        <v>809749174</v>
      </c>
      <c r="D18" s="793">
        <v>3533951426.9899998</v>
      </c>
      <c r="E18" s="793">
        <v>1130741716.01</v>
      </c>
      <c r="F18" s="795">
        <f t="shared" si="0"/>
        <v>5474442317</v>
      </c>
      <c r="H18" s="794" t="s">
        <v>12</v>
      </c>
      <c r="I18" s="793">
        <v>82266.960000000006</v>
      </c>
      <c r="J18" s="793">
        <v>12893506.350000001</v>
      </c>
      <c r="K18" s="795">
        <f t="shared" si="1"/>
        <v>12975773.310000002</v>
      </c>
    </row>
    <row r="19" spans="2:11" x14ac:dyDescent="0.35">
      <c r="B19" s="794" t="s">
        <v>11</v>
      </c>
      <c r="C19" s="793">
        <v>1992992012</v>
      </c>
      <c r="D19" s="793">
        <v>3322143302</v>
      </c>
      <c r="E19" s="793">
        <v>1393877249.96</v>
      </c>
      <c r="F19" s="795">
        <f t="shared" si="0"/>
        <v>6709012563.96</v>
      </c>
      <c r="H19" s="794" t="s">
        <v>11</v>
      </c>
      <c r="I19" s="793">
        <v>97864.940000000017</v>
      </c>
      <c r="J19" s="793">
        <v>6683943.7199999997</v>
      </c>
      <c r="K19" s="795">
        <f t="shared" si="1"/>
        <v>6781808.6600000001</v>
      </c>
    </row>
    <row r="20" spans="2:11" x14ac:dyDescent="0.35">
      <c r="B20" s="794" t="s">
        <v>699</v>
      </c>
      <c r="C20" s="793">
        <v>1246179752</v>
      </c>
      <c r="D20" s="793">
        <v>834667294.00999999</v>
      </c>
      <c r="E20" s="793">
        <v>1479135898.1200001</v>
      </c>
      <c r="F20" s="795">
        <f t="shared" si="0"/>
        <v>3559982944.1300001</v>
      </c>
      <c r="H20" s="794" t="s">
        <v>699</v>
      </c>
      <c r="I20" s="793">
        <v>1575716.92</v>
      </c>
      <c r="J20" s="793">
        <v>9681048.9299999997</v>
      </c>
      <c r="K20" s="795">
        <f t="shared" si="1"/>
        <v>11256765.85</v>
      </c>
    </row>
    <row r="21" spans="2:11" x14ac:dyDescent="0.35">
      <c r="B21" s="794" t="s">
        <v>698</v>
      </c>
      <c r="C21" s="793">
        <v>1684469888</v>
      </c>
      <c r="D21" s="793">
        <v>919174449</v>
      </c>
      <c r="E21" s="793">
        <v>1108180349.1699998</v>
      </c>
      <c r="F21" s="795">
        <f t="shared" si="0"/>
        <v>3711824686.1700001</v>
      </c>
      <c r="H21" s="794" t="s">
        <v>698</v>
      </c>
      <c r="I21" s="793">
        <v>606941.05999999994</v>
      </c>
      <c r="J21" s="793">
        <v>13592909.249999998</v>
      </c>
      <c r="K21" s="795">
        <f t="shared" si="1"/>
        <v>14199850.309999999</v>
      </c>
    </row>
    <row r="22" spans="2:11" x14ac:dyDescent="0.35">
      <c r="B22" s="794" t="s">
        <v>700</v>
      </c>
      <c r="C22" s="793">
        <v>1563594829</v>
      </c>
      <c r="D22" s="793">
        <v>1058524877</v>
      </c>
      <c r="E22" s="793">
        <v>1407903221.1400001</v>
      </c>
      <c r="F22" s="795">
        <f t="shared" si="0"/>
        <v>4030022927.1400003</v>
      </c>
      <c r="H22" s="794" t="s">
        <v>700</v>
      </c>
      <c r="I22" s="793">
        <v>790485.99</v>
      </c>
      <c r="J22" s="793">
        <v>12068686.139999999</v>
      </c>
      <c r="K22" s="795">
        <f t="shared" si="1"/>
        <v>12859172.129999999</v>
      </c>
    </row>
    <row r="23" spans="2:11" ht="18.75" thickBot="1" x14ac:dyDescent="0.4">
      <c r="B23" s="878" t="s">
        <v>701</v>
      </c>
      <c r="C23" s="879">
        <f>SUM(C7:C22)</f>
        <v>23538435358</v>
      </c>
      <c r="D23" s="879">
        <f t="shared" ref="D23:E23" si="2">SUM(D7:D22)</f>
        <v>42607951371.040001</v>
      </c>
      <c r="E23" s="879">
        <f t="shared" si="2"/>
        <v>19192637417.290001</v>
      </c>
      <c r="F23" s="880">
        <f>SUM(F7:F22)</f>
        <v>85339024146.330002</v>
      </c>
      <c r="H23" s="878" t="s">
        <v>701</v>
      </c>
      <c r="I23" s="879">
        <f>SUM(I7:I22)</f>
        <v>3947909.7800000003</v>
      </c>
      <c r="J23" s="879">
        <f t="shared" ref="J23" si="3">SUM(J7:J22)</f>
        <v>245585852.57999995</v>
      </c>
      <c r="K23" s="880">
        <f>SUM(K7:K22)</f>
        <v>249533762.35999995</v>
      </c>
    </row>
    <row r="24" spans="2:11" x14ac:dyDescent="0.35">
      <c r="B24" s="36" t="s">
        <v>830</v>
      </c>
    </row>
    <row r="25" spans="2:11" x14ac:dyDescent="0.35">
      <c r="J25" s="641"/>
      <c r="K25" s="641"/>
    </row>
    <row r="26" spans="2:11" x14ac:dyDescent="0.35"/>
    <row r="27" spans="2:11" x14ac:dyDescent="0.35"/>
  </sheetData>
  <sortState xmlns:xlrd2="http://schemas.microsoft.com/office/spreadsheetml/2017/richdata2" ref="H7:J21">
    <sortCondition ref="H6"/>
  </sortState>
  <mergeCells count="2">
    <mergeCell ref="B5:F5"/>
    <mergeCell ref="H5:K5"/>
  </mergeCells>
  <hyperlinks>
    <hyperlink ref="K2" location="Contenido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">
    <tabColor theme="3"/>
  </sheetPr>
  <dimension ref="A1:AO51"/>
  <sheetViews>
    <sheetView showGridLines="0" zoomScale="70" zoomScaleNormal="70" workbookViewId="0">
      <pane ySplit="2" topLeftCell="A3" activePane="bottomLeft" state="frozen"/>
      <selection pane="bottomLeft" activeCell="I16" sqref="I16"/>
    </sheetView>
  </sheetViews>
  <sheetFormatPr baseColWidth="10" defaultColWidth="0" defaultRowHeight="18" zeroHeight="1" x14ac:dyDescent="0.35"/>
  <cols>
    <col min="1" max="1" width="3.7109375" style="9" customWidth="1"/>
    <col min="2" max="2" width="15" style="9" customWidth="1"/>
    <col min="3" max="3" width="25.7109375" style="9" customWidth="1"/>
    <col min="4" max="4" width="18.5703125" style="9" bestFit="1" customWidth="1"/>
    <col min="5" max="6" width="16.28515625" style="9" bestFit="1" customWidth="1"/>
    <col min="7" max="7" width="16.42578125" style="9" customWidth="1"/>
    <col min="8" max="8" width="16.85546875" style="9" customWidth="1"/>
    <col min="9" max="9" width="17.28515625" style="9" bestFit="1" customWidth="1"/>
    <col min="10" max="10" width="14.42578125" style="9" customWidth="1"/>
    <col min="11" max="21" width="11.5703125" style="9" customWidth="1"/>
    <col min="22" max="41" width="0" style="9" hidden="1" customWidth="1"/>
    <col min="42" max="16384" width="11.5703125" style="9" hidden="1"/>
  </cols>
  <sheetData>
    <row r="1" spans="2:41" s="50" customFormat="1" ht="18" customHeight="1" collapsed="1" x14ac:dyDescent="0.25">
      <c r="B1" s="17" t="s">
        <v>581</v>
      </c>
      <c r="C1" s="33"/>
      <c r="D1" s="33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W1" s="51"/>
      <c r="X1" s="52"/>
      <c r="Y1" s="52"/>
      <c r="Z1" s="52"/>
      <c r="AA1" s="52"/>
      <c r="AB1" s="52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</row>
    <row r="2" spans="2:41" x14ac:dyDescent="0.35">
      <c r="E2" s="737" t="s">
        <v>601</v>
      </c>
    </row>
    <row r="3" spans="2:41" x14ac:dyDescent="0.35"/>
    <row r="4" spans="2:41" ht="18.75" thickBot="1" x14ac:dyDescent="0.4"/>
    <row r="5" spans="2:41" ht="18.75" thickBot="1" x14ac:dyDescent="0.4">
      <c r="C5" s="1009" t="s">
        <v>577</v>
      </c>
      <c r="D5" s="1010"/>
    </row>
    <row r="6" spans="2:41" x14ac:dyDescent="0.35">
      <c r="C6" s="286" t="s">
        <v>181</v>
      </c>
      <c r="D6" s="287">
        <f>D32</f>
        <v>34918844401.502937</v>
      </c>
    </row>
    <row r="7" spans="2:41" x14ac:dyDescent="0.35">
      <c r="C7" s="288" t="s">
        <v>174</v>
      </c>
      <c r="D7" s="289">
        <f>E32</f>
        <v>4446997874.1435585</v>
      </c>
    </row>
    <row r="8" spans="2:41" ht="18.75" thickBot="1" x14ac:dyDescent="0.4">
      <c r="C8" s="292" t="s">
        <v>176</v>
      </c>
      <c r="D8" s="293">
        <f>F32</f>
        <v>18188658423.088749</v>
      </c>
    </row>
    <row r="9" spans="2:41" ht="18.75" thickBot="1" x14ac:dyDescent="0.4">
      <c r="C9" s="290" t="s">
        <v>170</v>
      </c>
      <c r="D9" s="291">
        <f>SUM(D6:D8)</f>
        <v>57554500698.735245</v>
      </c>
    </row>
    <row r="10" spans="2:41" x14ac:dyDescent="0.35"/>
    <row r="11" spans="2:41" x14ac:dyDescent="0.35"/>
    <row r="12" spans="2:41" s="50" customFormat="1" ht="18" customHeight="1" collapsed="1" x14ac:dyDescent="0.25">
      <c r="B12" s="17" t="s">
        <v>582</v>
      </c>
      <c r="C12" s="33"/>
      <c r="D12" s="33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W12" s="51"/>
      <c r="X12" s="52"/>
      <c r="Y12" s="52"/>
      <c r="Z12" s="52"/>
      <c r="AA12" s="52"/>
      <c r="AB12" s="52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</row>
    <row r="13" spans="2:41" x14ac:dyDescent="0.35"/>
    <row r="14" spans="2:41" ht="18.75" thickBot="1" x14ac:dyDescent="0.4"/>
    <row r="15" spans="2:41" ht="72.75" thickBot="1" x14ac:dyDescent="0.4">
      <c r="B15" s="669" t="s">
        <v>18</v>
      </c>
      <c r="C15" s="670" t="s">
        <v>1</v>
      </c>
      <c r="D15" s="485" t="s">
        <v>515</v>
      </c>
      <c r="E15" s="485" t="s">
        <v>177</v>
      </c>
      <c r="F15" s="485" t="s">
        <v>176</v>
      </c>
      <c r="G15" s="485" t="s">
        <v>454</v>
      </c>
      <c r="H15" s="395" t="s">
        <v>172</v>
      </c>
      <c r="I15" s="8"/>
      <c r="J15" s="284"/>
      <c r="K15" s="36"/>
    </row>
    <row r="16" spans="2:41" x14ac:dyDescent="0.35">
      <c r="B16" s="303">
        <v>1</v>
      </c>
      <c r="C16" s="216" t="s">
        <v>2</v>
      </c>
      <c r="D16" s="323">
        <v>1792202840.8481472</v>
      </c>
      <c r="E16" s="323">
        <v>177962991.49084651</v>
      </c>
      <c r="F16" s="323">
        <v>1365012704.3455677</v>
      </c>
      <c r="G16" s="323">
        <v>1590938870.5788777</v>
      </c>
      <c r="H16" s="346">
        <f>SUM(D16:G16)</f>
        <v>4926117407.2634392</v>
      </c>
      <c r="J16" s="40"/>
      <c r="K16" s="36"/>
    </row>
    <row r="17" spans="2:11" x14ac:dyDescent="0.35">
      <c r="B17" s="307">
        <v>2</v>
      </c>
      <c r="C17" s="37" t="s">
        <v>175</v>
      </c>
      <c r="D17" s="38">
        <v>2294203593.4374633</v>
      </c>
      <c r="E17" s="38">
        <v>444654951.54600233</v>
      </c>
      <c r="F17" s="38">
        <v>1776900314.5619485</v>
      </c>
      <c r="G17" s="38">
        <v>3416215331.5434051</v>
      </c>
      <c r="H17" s="347">
        <f t="shared" ref="H17:H31" si="0">SUM(D17:G17)</f>
        <v>7931974191.0888195</v>
      </c>
      <c r="J17" s="40"/>
      <c r="K17" s="36"/>
    </row>
    <row r="18" spans="2:11" x14ac:dyDescent="0.35">
      <c r="B18" s="307">
        <v>3</v>
      </c>
      <c r="C18" s="37" t="s">
        <v>4</v>
      </c>
      <c r="D18" s="38">
        <v>1300175685.1852756</v>
      </c>
      <c r="E18" s="38">
        <v>237942159.91764793</v>
      </c>
      <c r="F18" s="38">
        <v>964769143.57198393</v>
      </c>
      <c r="G18" s="38">
        <v>2059585567.4457595</v>
      </c>
      <c r="H18" s="347">
        <f t="shared" si="0"/>
        <v>4562472556.1206665</v>
      </c>
      <c r="J18" s="40"/>
      <c r="K18" s="36"/>
    </row>
    <row r="19" spans="2:11" x14ac:dyDescent="0.35">
      <c r="B19" s="307">
        <v>4</v>
      </c>
      <c r="C19" s="37" t="s">
        <v>5</v>
      </c>
      <c r="D19" s="38">
        <v>2043642228.2379138</v>
      </c>
      <c r="E19" s="38">
        <v>314553873.47982216</v>
      </c>
      <c r="F19" s="38">
        <v>1045438001.5243894</v>
      </c>
      <c r="G19" s="38">
        <v>2698949575.9555054</v>
      </c>
      <c r="H19" s="347">
        <f t="shared" si="0"/>
        <v>6102583679.1976309</v>
      </c>
      <c r="J19" s="40"/>
      <c r="K19" s="36"/>
    </row>
    <row r="20" spans="2:11" x14ac:dyDescent="0.35">
      <c r="B20" s="307">
        <v>5</v>
      </c>
      <c r="C20" s="37" t="s">
        <v>6</v>
      </c>
      <c r="D20" s="38">
        <v>2039126108.5885077</v>
      </c>
      <c r="E20" s="38">
        <v>268822213.40291715</v>
      </c>
      <c r="F20" s="38">
        <v>1160983086.8741713</v>
      </c>
      <c r="G20" s="38">
        <v>2298534325.9647903</v>
      </c>
      <c r="H20" s="347">
        <f t="shared" si="0"/>
        <v>5767465734.8303862</v>
      </c>
      <c r="J20" s="40"/>
      <c r="K20" s="36"/>
    </row>
    <row r="21" spans="2:11" x14ac:dyDescent="0.35">
      <c r="B21" s="307">
        <v>6</v>
      </c>
      <c r="C21" s="37" t="s">
        <v>7</v>
      </c>
      <c r="D21" s="38">
        <v>2779759305.9879661</v>
      </c>
      <c r="E21" s="38">
        <v>350439576.86628371</v>
      </c>
      <c r="F21" s="38">
        <v>1761341901.318748</v>
      </c>
      <c r="G21" s="38">
        <v>1781123119.3379443</v>
      </c>
      <c r="H21" s="347">
        <f t="shared" si="0"/>
        <v>6672663903.5109425</v>
      </c>
      <c r="J21" s="40"/>
      <c r="K21" s="36"/>
    </row>
    <row r="22" spans="2:11" x14ac:dyDescent="0.35">
      <c r="B22" s="307">
        <v>7</v>
      </c>
      <c r="C22" s="37" t="s">
        <v>8</v>
      </c>
      <c r="D22" s="38">
        <v>2221852047.2071548</v>
      </c>
      <c r="E22" s="38">
        <v>327961475.84680617</v>
      </c>
      <c r="F22" s="38">
        <v>1883585483.7805433</v>
      </c>
      <c r="G22" s="38">
        <v>1914126602.0149987</v>
      </c>
      <c r="H22" s="347">
        <f t="shared" si="0"/>
        <v>6347525608.8495026</v>
      </c>
      <c r="J22" s="40"/>
      <c r="K22" s="36"/>
    </row>
    <row r="23" spans="2:11" x14ac:dyDescent="0.35">
      <c r="B23" s="307">
        <v>8</v>
      </c>
      <c r="C23" s="37" t="s">
        <v>9</v>
      </c>
      <c r="D23" s="38">
        <v>1969605753.0860932</v>
      </c>
      <c r="E23" s="38">
        <v>217410687.67024893</v>
      </c>
      <c r="F23" s="38">
        <v>1224940335.5569704</v>
      </c>
      <c r="G23" s="38">
        <v>2759321947.1127782</v>
      </c>
      <c r="H23" s="347">
        <f t="shared" si="0"/>
        <v>6171278723.4260902</v>
      </c>
      <c r="J23" s="40"/>
      <c r="K23" s="36"/>
    </row>
    <row r="24" spans="2:11" x14ac:dyDescent="0.35">
      <c r="B24" s="307">
        <v>9</v>
      </c>
      <c r="C24" s="37" t="s">
        <v>10</v>
      </c>
      <c r="D24" s="38">
        <v>3031705391.9797983</v>
      </c>
      <c r="E24" s="38">
        <v>231207638.93274203</v>
      </c>
      <c r="F24" s="38">
        <v>1541081013.6647077</v>
      </c>
      <c r="G24" s="38">
        <v>2944111559.8417783</v>
      </c>
      <c r="H24" s="347">
        <f t="shared" si="0"/>
        <v>7748105604.4190254</v>
      </c>
      <c r="J24" s="40"/>
      <c r="K24" s="36"/>
    </row>
    <row r="25" spans="2:11" x14ac:dyDescent="0.35">
      <c r="B25" s="307">
        <v>10</v>
      </c>
      <c r="C25" s="37" t="s">
        <v>11</v>
      </c>
      <c r="D25" s="38">
        <v>2900186772.2384729</v>
      </c>
      <c r="E25" s="38">
        <v>388750698.24610656</v>
      </c>
      <c r="F25" s="38">
        <v>1271264393.7090404</v>
      </c>
      <c r="G25" s="38">
        <v>2712761444.1483746</v>
      </c>
      <c r="H25" s="347">
        <f t="shared" si="0"/>
        <v>7272963308.3419943</v>
      </c>
      <c r="J25" s="40"/>
      <c r="K25" s="36"/>
    </row>
    <row r="26" spans="2:11" x14ac:dyDescent="0.35">
      <c r="B26" s="307">
        <v>11</v>
      </c>
      <c r="C26" s="37" t="s">
        <v>12</v>
      </c>
      <c r="D26" s="38">
        <v>1451275126.1997538</v>
      </c>
      <c r="E26" s="38">
        <v>185453184.87889341</v>
      </c>
      <c r="F26" s="38">
        <v>852279843.13407791</v>
      </c>
      <c r="G26" s="38">
        <v>1499351403.0425172</v>
      </c>
      <c r="H26" s="347">
        <f t="shared" si="0"/>
        <v>3988359557.2552423</v>
      </c>
      <c r="J26" s="40"/>
      <c r="K26" s="36"/>
    </row>
    <row r="27" spans="2:11" x14ac:dyDescent="0.35">
      <c r="B27" s="307">
        <v>12</v>
      </c>
      <c r="C27" s="37" t="s">
        <v>13</v>
      </c>
      <c r="D27" s="38">
        <v>2562839124.0055995</v>
      </c>
      <c r="E27" s="38">
        <v>322897626.09585428</v>
      </c>
      <c r="F27" s="38">
        <v>1318018127.8236423</v>
      </c>
      <c r="G27" s="38">
        <v>2802918399.062952</v>
      </c>
      <c r="H27" s="347">
        <f t="shared" si="0"/>
        <v>7006673276.9880486</v>
      </c>
      <c r="J27" s="40"/>
      <c r="K27" s="36"/>
    </row>
    <row r="28" spans="2:11" x14ac:dyDescent="0.35">
      <c r="B28" s="307">
        <v>13</v>
      </c>
      <c r="C28" s="37" t="s">
        <v>14</v>
      </c>
      <c r="D28" s="38">
        <v>1364178724.291594</v>
      </c>
      <c r="E28" s="38">
        <v>201775870.77439305</v>
      </c>
      <c r="F28" s="38">
        <v>978213212.10549092</v>
      </c>
      <c r="G28" s="38">
        <v>982582522.91241217</v>
      </c>
      <c r="H28" s="347">
        <f t="shared" si="0"/>
        <v>3526750330.0838904</v>
      </c>
      <c r="J28" s="40"/>
      <c r="K28" s="36"/>
    </row>
    <row r="29" spans="2:11" x14ac:dyDescent="0.35">
      <c r="B29" s="307">
        <v>14</v>
      </c>
      <c r="C29" s="37" t="s">
        <v>15</v>
      </c>
      <c r="D29" s="38">
        <v>2910738698.1671042</v>
      </c>
      <c r="E29" s="38">
        <v>282948925.24555904</v>
      </c>
      <c r="F29" s="38">
        <v>352792755.93438798</v>
      </c>
      <c r="G29" s="38">
        <v>986733507.59984255</v>
      </c>
      <c r="H29" s="347">
        <f t="shared" si="0"/>
        <v>4533213886.9468937</v>
      </c>
      <c r="J29" s="40"/>
      <c r="K29" s="36"/>
    </row>
    <row r="30" spans="2:11" x14ac:dyDescent="0.35">
      <c r="B30" s="307">
        <v>15</v>
      </c>
      <c r="C30" s="37" t="s">
        <v>16</v>
      </c>
      <c r="D30" s="38">
        <v>1784271345.7531433</v>
      </c>
      <c r="E30" s="38">
        <v>228075144.83226168</v>
      </c>
      <c r="F30" s="38">
        <v>302364001.12216878</v>
      </c>
      <c r="G30" s="38">
        <v>925612628.83446145</v>
      </c>
      <c r="H30" s="347">
        <f t="shared" si="0"/>
        <v>3240323120.5420351</v>
      </c>
      <c r="J30" s="40"/>
      <c r="K30" s="36"/>
    </row>
    <row r="31" spans="2:11" ht="18.75" thickBot="1" x14ac:dyDescent="0.4">
      <c r="B31" s="309">
        <v>16</v>
      </c>
      <c r="C31" s="221" t="s">
        <v>17</v>
      </c>
      <c r="D31" s="393">
        <v>2473081656.2889457</v>
      </c>
      <c r="E31" s="393">
        <v>266140854.91717374</v>
      </c>
      <c r="F31" s="393">
        <v>389674104.06090939</v>
      </c>
      <c r="G31" s="393">
        <v>1171632675.7763696</v>
      </c>
      <c r="H31" s="394">
        <f t="shared" si="0"/>
        <v>4300529291.0433979</v>
      </c>
      <c r="J31" s="40"/>
      <c r="K31" s="36"/>
    </row>
    <row r="32" spans="2:11" ht="18.75" thickBot="1" x14ac:dyDescent="0.4">
      <c r="B32" s="1011" t="s">
        <v>354</v>
      </c>
      <c r="C32" s="1012"/>
      <c r="D32" s="396">
        <f>SUM(D16:D31)</f>
        <v>34918844401.502937</v>
      </c>
      <c r="E32" s="396">
        <f>SUM(E16:E31)</f>
        <v>4446997874.1435585</v>
      </c>
      <c r="F32" s="396">
        <f>SUM(F16:F31)</f>
        <v>18188658423.088749</v>
      </c>
      <c r="G32" s="396">
        <f>SUM(G16:G31)</f>
        <v>32544499481.172768</v>
      </c>
      <c r="H32" s="397">
        <f>SUM(H16:H31)</f>
        <v>90099000179.908005</v>
      </c>
      <c r="J32" s="41"/>
      <c r="K32" s="36"/>
    </row>
    <row r="33" spans="2:27" x14ac:dyDescent="0.35">
      <c r="B33" s="49" t="s">
        <v>456</v>
      </c>
      <c r="C33" s="42"/>
      <c r="D33" s="42"/>
      <c r="E33" s="42"/>
      <c r="F33" s="42"/>
      <c r="G33" s="42"/>
      <c r="H33" s="42"/>
      <c r="I33" s="42"/>
      <c r="J33" s="43"/>
      <c r="K33" s="36"/>
    </row>
    <row r="34" spans="2:27" x14ac:dyDescent="0.35">
      <c r="B34" s="44"/>
      <c r="C34" s="44"/>
      <c r="D34" s="44"/>
      <c r="E34" s="44"/>
      <c r="F34" s="44"/>
      <c r="G34" s="44"/>
      <c r="H34" s="44"/>
      <c r="I34" s="44"/>
      <c r="J34" s="45"/>
      <c r="K34" s="45"/>
      <c r="L34" s="44"/>
      <c r="M34" s="44"/>
      <c r="N34" s="44"/>
      <c r="O34" s="44"/>
      <c r="P34" s="44"/>
    </row>
    <row r="35" spans="2:27" x14ac:dyDescent="0.35"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</row>
    <row r="36" spans="2:27" s="635" customFormat="1" ht="18" hidden="1" customHeight="1" collapsed="1" x14ac:dyDescent="0.25">
      <c r="B36" s="46"/>
      <c r="C36" s="47"/>
      <c r="D36" s="47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634"/>
      <c r="R36" s="634"/>
      <c r="S36" s="634"/>
      <c r="T36" s="634"/>
      <c r="U36" s="634"/>
      <c r="V36" s="634"/>
      <c r="X36" s="636"/>
      <c r="Y36" s="637"/>
      <c r="Z36" s="637"/>
      <c r="AA36" s="637"/>
    </row>
    <row r="37" spans="2:27" hidden="1" x14ac:dyDescent="0.35"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</row>
    <row r="38" spans="2:27" hidden="1" x14ac:dyDescent="0.35"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</row>
    <row r="39" spans="2:27" hidden="1" x14ac:dyDescent="0.35"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</row>
    <row r="40" spans="2:27" hidden="1" x14ac:dyDescent="0.35">
      <c r="B40" s="44"/>
      <c r="C40" s="44"/>
      <c r="D40" s="44"/>
      <c r="E40" s="44"/>
      <c r="F40" s="44"/>
      <c r="G40" s="44"/>
      <c r="H40" s="44"/>
      <c r="I40" s="44"/>
      <c r="J40" s="44"/>
      <c r="K40" s="638"/>
      <c r="L40" s="44"/>
      <c r="M40" s="44"/>
      <c r="N40" s="44"/>
      <c r="O40" s="44"/>
      <c r="P40" s="44"/>
    </row>
    <row r="41" spans="2:27" hidden="1" x14ac:dyDescent="0.35"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</row>
    <row r="42" spans="2:27" hidden="1" x14ac:dyDescent="0.35"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</row>
    <row r="43" spans="2:27" hidden="1" x14ac:dyDescent="0.35"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</row>
    <row r="44" spans="2:27" hidden="1" x14ac:dyDescent="0.35"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</row>
    <row r="45" spans="2:27" hidden="1" x14ac:dyDescent="0.35"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</row>
    <row r="46" spans="2:27" hidden="1" x14ac:dyDescent="0.35"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7" hidden="1" x14ac:dyDescent="0.35"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</row>
    <row r="48" spans="2:27" hidden="1" x14ac:dyDescent="0.35"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</row>
    <row r="49" spans="2:9" hidden="1" x14ac:dyDescent="0.35">
      <c r="B49" s="42"/>
      <c r="C49" s="42"/>
      <c r="D49" s="42"/>
      <c r="E49" s="42"/>
      <c r="F49" s="42"/>
      <c r="G49" s="42"/>
      <c r="H49" s="42"/>
      <c r="I49" s="42"/>
    </row>
    <row r="50" spans="2:9" hidden="1" x14ac:dyDescent="0.35">
      <c r="B50" s="42"/>
      <c r="C50" s="42"/>
      <c r="D50" s="42"/>
      <c r="E50" s="42"/>
      <c r="F50" s="42"/>
      <c r="G50" s="42"/>
      <c r="H50" s="42"/>
      <c r="I50" s="42"/>
    </row>
    <row r="51" spans="2:9" hidden="1" x14ac:dyDescent="0.35">
      <c r="B51" s="42"/>
      <c r="C51" s="42"/>
      <c r="D51" s="42"/>
      <c r="E51" s="42"/>
      <c r="F51" s="42"/>
      <c r="G51" s="42"/>
      <c r="H51" s="42"/>
      <c r="I51" s="42"/>
    </row>
  </sheetData>
  <customSheetViews>
    <customSheetView guid="{1EB9453C-0363-4D90-8555-9240052C0B12}" scale="70" showGridLines="0">
      <selection activeCell="D54" sqref="D54"/>
      <pageMargins left="0.7" right="0.7" top="0.75" bottom="0.75" header="0.3" footer="0.3"/>
      <pageSetup orientation="portrait" r:id="rId1"/>
    </customSheetView>
    <customSheetView guid="{9BE0F493-361D-434E-B2A3-57925E56343F}" scale="70" showGridLines="0">
      <selection activeCell="D54" sqref="D54"/>
      <pageMargins left="0.7" right="0.7" top="0.75" bottom="0.75" header="0.3" footer="0.3"/>
      <pageSetup orientation="portrait" r:id="rId2"/>
    </customSheetView>
  </customSheetViews>
  <mergeCells count="2">
    <mergeCell ref="C5:D5"/>
    <mergeCell ref="B32:C32"/>
  </mergeCells>
  <hyperlinks>
    <hyperlink ref="E2" location="Contenido!A1" display="regresar" xr:uid="{00000000-0004-0000-0600-000000000000}"/>
  </hyperlinks>
  <pageMargins left="0.7" right="0.7" top="0.75" bottom="0.75" header="0.3" footer="0.3"/>
  <pageSetup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6">
    <tabColor theme="3"/>
  </sheetPr>
  <dimension ref="A1:BG1339"/>
  <sheetViews>
    <sheetView showGridLines="0" zoomScale="70" zoomScaleNormal="70" workbookViewId="0">
      <pane ySplit="2" topLeftCell="A3" activePane="bottomLeft" state="frozen"/>
      <selection pane="bottomLeft"/>
    </sheetView>
  </sheetViews>
  <sheetFormatPr baseColWidth="10" defaultColWidth="0" defaultRowHeight="18" zeroHeight="1" x14ac:dyDescent="0.35"/>
  <cols>
    <col min="1" max="1" width="3.7109375" style="9" customWidth="1"/>
    <col min="2" max="2" width="15" style="9" customWidth="1"/>
    <col min="3" max="3" width="28" style="9" customWidth="1"/>
    <col min="4" max="4" width="11.5703125" style="9" customWidth="1"/>
    <col min="5" max="5" width="20.7109375" style="9" customWidth="1"/>
    <col min="6" max="6" width="23.7109375" style="9" bestFit="1" customWidth="1"/>
    <col min="7" max="7" width="23.7109375" style="9" customWidth="1"/>
    <col min="8" max="8" width="13.140625" style="9" bestFit="1" customWidth="1"/>
    <col min="9" max="9" width="13.7109375" style="9" customWidth="1"/>
    <col min="10" max="11" width="14.28515625" style="9" bestFit="1" customWidth="1"/>
    <col min="12" max="12" width="19.7109375" style="9" bestFit="1" customWidth="1"/>
    <col min="13" max="14" width="13.28515625" style="9" customWidth="1"/>
    <col min="15" max="15" width="14.28515625" style="9" bestFit="1" customWidth="1"/>
    <col min="16" max="16" width="15.85546875" style="9" customWidth="1"/>
    <col min="17" max="23" width="11.5703125" style="9" customWidth="1"/>
    <col min="24" max="24" width="22.140625" style="9" customWidth="1"/>
    <col min="25" max="25" width="11.5703125" style="9" customWidth="1"/>
    <col min="26" max="26" width="16.7109375" style="9" customWidth="1"/>
    <col min="27" max="29" width="11.5703125" style="9" customWidth="1"/>
    <col min="30" max="30" width="16.28515625" style="9" customWidth="1"/>
    <col min="31" max="31" width="11.5703125" style="9" customWidth="1"/>
    <col min="32" max="32" width="17.28515625" style="9" customWidth="1"/>
    <col min="33" max="33" width="17" style="9" customWidth="1"/>
    <col min="34" max="34" width="13.7109375" style="9" customWidth="1"/>
    <col min="35" max="35" width="15.28515625" style="9" customWidth="1"/>
    <col min="36" max="36" width="10.5703125" style="9" customWidth="1"/>
    <col min="37" max="37" width="15.7109375" style="9" customWidth="1"/>
    <col min="38" max="38" width="11.5703125" style="9" customWidth="1"/>
    <col min="39" max="39" width="12.7109375" style="9" customWidth="1"/>
    <col min="40" max="41" width="11.5703125" style="9" customWidth="1"/>
    <col min="42" max="42" width="12.28515625" style="9" customWidth="1"/>
    <col min="43" max="43" width="14.28515625" style="9" customWidth="1"/>
    <col min="44" max="46" width="11.5703125" style="9" customWidth="1"/>
    <col min="47" max="47" width="17.42578125" style="9" customWidth="1"/>
    <col min="48" max="48" width="18.28515625" style="9" customWidth="1"/>
    <col min="49" max="49" width="19.28515625" style="9" customWidth="1"/>
    <col min="50" max="50" width="12.28515625" style="9" customWidth="1"/>
    <col min="51" max="51" width="15.28515625" style="9" customWidth="1"/>
    <col min="52" max="58" width="11.5703125" style="9" customWidth="1"/>
    <col min="59" max="59" width="0" style="9" hidden="1" customWidth="1"/>
    <col min="60" max="16384" width="11.5703125" style="9" hidden="1"/>
  </cols>
  <sheetData>
    <row r="1" spans="2:59" s="50" customFormat="1" ht="18" customHeight="1" collapsed="1" x14ac:dyDescent="0.25">
      <c r="B1" s="17" t="s">
        <v>583</v>
      </c>
      <c r="C1" s="33"/>
      <c r="D1" s="33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53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</row>
    <row r="2" spans="2:59" x14ac:dyDescent="0.35">
      <c r="E2" s="737" t="s">
        <v>601</v>
      </c>
    </row>
    <row r="3" spans="2:59" ht="18.75" thickBot="1" x14ac:dyDescent="0.4"/>
    <row r="4" spans="2:59" ht="18.75" thickBot="1" x14ac:dyDescent="0.4">
      <c r="B4" s="1017" t="s">
        <v>154</v>
      </c>
      <c r="C4" s="1018"/>
      <c r="D4" s="398">
        <f>AK14</f>
        <v>0.1007384586125383</v>
      </c>
    </row>
    <row r="5" spans="2:59" ht="18.75" thickBot="1" x14ac:dyDescent="0.4">
      <c r="C5" s="54"/>
      <c r="D5" s="12"/>
    </row>
    <row r="6" spans="2:59" ht="18.75" thickBot="1" x14ac:dyDescent="0.4">
      <c r="B6" s="1017" t="s">
        <v>493</v>
      </c>
      <c r="C6" s="1018"/>
      <c r="D6" s="399">
        <v>30</v>
      </c>
    </row>
    <row r="7" spans="2:59" ht="18.75" thickBot="1" x14ac:dyDescent="0.4">
      <c r="C7" s="54"/>
      <c r="D7" s="11"/>
    </row>
    <row r="8" spans="2:59" ht="18.75" thickBot="1" x14ac:dyDescent="0.4">
      <c r="B8" s="1017" t="s">
        <v>511</v>
      </c>
      <c r="C8" s="1018"/>
      <c r="D8" s="398">
        <f>(D4*((1+D4)^D6))/(((1+D4)^D6)-1)</f>
        <v>0.10673327111060264</v>
      </c>
    </row>
    <row r="9" spans="2:59" x14ac:dyDescent="0.35">
      <c r="D9" s="55"/>
    </row>
    <row r="10" spans="2:59" ht="21.75" x14ac:dyDescent="0.35">
      <c r="B10" s="17" t="s">
        <v>504</v>
      </c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</row>
    <row r="11" spans="2:59" x14ac:dyDescent="0.35"/>
    <row r="12" spans="2:59" s="50" customFormat="1" ht="18" customHeight="1" collapsed="1" x14ac:dyDescent="0.35">
      <c r="B12" s="17" t="s">
        <v>592</v>
      </c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9"/>
      <c r="AF12" s="17" t="s">
        <v>593</v>
      </c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</row>
    <row r="13" spans="2:59" ht="18.75" thickBot="1" x14ac:dyDescent="0.4"/>
    <row r="14" spans="2:59" ht="18.75" thickBot="1" x14ac:dyDescent="0.4">
      <c r="B14" s="400" t="s">
        <v>118</v>
      </c>
      <c r="C14" s="402"/>
      <c r="D14" s="402"/>
      <c r="E14" s="671"/>
      <c r="F14" s="401">
        <f>E16+L16+(S29*AA16)</f>
        <v>10.084191334050132</v>
      </c>
      <c r="AF14" s="1013" t="s">
        <v>155</v>
      </c>
      <c r="AG14" s="1014"/>
      <c r="AH14" s="1014"/>
      <c r="AI14" s="1014"/>
      <c r="AJ14" s="1015"/>
      <c r="AK14" s="433">
        <f>(AK16)/(1-AG47)</f>
        <v>0.1007384586125383</v>
      </c>
    </row>
    <row r="15" spans="2:59" ht="18.75" thickBot="1" x14ac:dyDescent="0.4">
      <c r="BG15" s="56"/>
    </row>
    <row r="16" spans="2:59" s="56" customFormat="1" ht="18.75" thickBot="1" x14ac:dyDescent="0.4">
      <c r="B16" s="1013" t="s">
        <v>120</v>
      </c>
      <c r="C16" s="1014"/>
      <c r="D16" s="1015"/>
      <c r="E16" s="401">
        <f>F20</f>
        <v>3.1608333333333332</v>
      </c>
      <c r="G16" s="9"/>
      <c r="I16" s="1013" t="s">
        <v>145</v>
      </c>
      <c r="J16" s="1014"/>
      <c r="K16" s="1015"/>
      <c r="L16" s="401">
        <f>M20/100</f>
        <v>1.7802325581395348</v>
      </c>
      <c r="P16" s="1013" t="s">
        <v>121</v>
      </c>
      <c r="Q16" s="1014"/>
      <c r="R16" s="1015"/>
      <c r="S16" s="401">
        <f>T22</f>
        <v>0.40009658495918443</v>
      </c>
      <c r="X16" s="1013" t="s">
        <v>123</v>
      </c>
      <c r="Y16" s="1014"/>
      <c r="Z16" s="1015"/>
      <c r="AA16" s="401">
        <f>Y20</f>
        <v>6.72</v>
      </c>
      <c r="AF16" s="1013" t="s">
        <v>119</v>
      </c>
      <c r="AG16" s="1014"/>
      <c r="AH16" s="1014"/>
      <c r="AI16" s="1014"/>
      <c r="AJ16" s="1015"/>
      <c r="AK16" s="433">
        <f>(((1+AK18)/(1+AX20))-1)+BF20</f>
        <v>7.0516921028776811E-2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</row>
    <row r="17" spans="2:58" ht="18.75" thickBot="1" x14ac:dyDescent="0.4">
      <c r="D17" s="56"/>
    </row>
    <row r="18" spans="2:58" ht="19.149999999999999" customHeight="1" thickBot="1" x14ac:dyDescent="0.4">
      <c r="D18" s="36"/>
      <c r="E18" s="11"/>
      <c r="L18" s="11"/>
      <c r="P18" s="36"/>
      <c r="Q18" s="11"/>
      <c r="R18" s="11"/>
      <c r="S18" s="11"/>
      <c r="X18" s="11"/>
      <c r="Y18" s="11"/>
      <c r="Z18" s="11"/>
      <c r="AF18" s="1013" t="s">
        <v>153</v>
      </c>
      <c r="AG18" s="1014"/>
      <c r="AH18" s="1014"/>
      <c r="AI18" s="1014"/>
      <c r="AJ18" s="1015"/>
      <c r="AK18" s="433">
        <f>(AJ20*AN41)+AQ20*(1-AN41)</f>
        <v>7.0275393451793081E-2</v>
      </c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</row>
    <row r="19" spans="2:58" s="8" customFormat="1" ht="90.75" thickBot="1" x14ac:dyDescent="0.4">
      <c r="B19" s="670" t="s">
        <v>26</v>
      </c>
      <c r="C19" s="485" t="s">
        <v>88</v>
      </c>
      <c r="E19" s="672"/>
      <c r="F19" s="59"/>
      <c r="I19" s="642" t="s">
        <v>26</v>
      </c>
      <c r="J19" s="644" t="s">
        <v>91</v>
      </c>
      <c r="P19" s="501" t="s">
        <v>92</v>
      </c>
      <c r="Q19" s="446" t="s">
        <v>97</v>
      </c>
      <c r="R19" s="447" t="s">
        <v>98</v>
      </c>
      <c r="S19" s="447" t="s">
        <v>93</v>
      </c>
      <c r="T19" s="447" t="s">
        <v>99</v>
      </c>
      <c r="U19" s="448" t="s">
        <v>100</v>
      </c>
      <c r="X19" s="501" t="s">
        <v>110</v>
      </c>
      <c r="Y19" s="447" t="s">
        <v>111</v>
      </c>
      <c r="Z19" s="447" t="s">
        <v>112</v>
      </c>
      <c r="AA19" s="502" t="s">
        <v>113</v>
      </c>
    </row>
    <row r="20" spans="2:58" ht="18.75" thickBot="1" x14ac:dyDescent="0.4">
      <c r="B20" s="407" t="s">
        <v>27</v>
      </c>
      <c r="C20" s="408">
        <v>3.87</v>
      </c>
      <c r="E20" s="729" t="s">
        <v>90</v>
      </c>
      <c r="F20" s="415">
        <f>AVERAGE(C57:C80)</f>
        <v>3.1608333333333332</v>
      </c>
      <c r="I20" s="413">
        <v>40455</v>
      </c>
      <c r="J20" s="414">
        <v>152</v>
      </c>
      <c r="L20" s="642" t="s">
        <v>90</v>
      </c>
      <c r="M20" s="415">
        <f>AVERAGE(J819:J1334)</f>
        <v>178.02325581395348</v>
      </c>
      <c r="P20" s="241" t="s">
        <v>94</v>
      </c>
      <c r="Q20" s="416">
        <v>20</v>
      </c>
      <c r="R20" s="417">
        <v>0.37646210980770206</v>
      </c>
      <c r="S20" s="416">
        <v>9.720747341444614E-3</v>
      </c>
      <c r="T20" s="417">
        <v>0.380157525058747</v>
      </c>
      <c r="U20" s="418">
        <v>2014</v>
      </c>
      <c r="X20" s="423" t="s">
        <v>114</v>
      </c>
      <c r="Y20" s="424">
        <v>6.72</v>
      </c>
      <c r="Z20" s="425">
        <v>7.22</v>
      </c>
      <c r="AA20" s="426">
        <v>8.2200000000000006</v>
      </c>
      <c r="AF20" s="1013" t="s">
        <v>146</v>
      </c>
      <c r="AG20" s="1014"/>
      <c r="AH20" s="1014"/>
      <c r="AI20" s="1015"/>
      <c r="AJ20" s="433">
        <f>((AI35+AG43+AG45)*(1-AG47))/100</f>
        <v>4.6837461240310081E-2</v>
      </c>
      <c r="AK20" s="56"/>
      <c r="AL20" s="56"/>
      <c r="AM20" s="1013" t="s">
        <v>147</v>
      </c>
      <c r="AN20" s="1014"/>
      <c r="AO20" s="1014"/>
      <c r="AP20" s="1015"/>
      <c r="AQ20" s="433">
        <f>F14/100</f>
        <v>0.10084191334050133</v>
      </c>
      <c r="AR20" s="56"/>
      <c r="AT20" s="1013" t="s">
        <v>149</v>
      </c>
      <c r="AU20" s="1014"/>
      <c r="AV20" s="1014"/>
      <c r="AW20" s="1015"/>
      <c r="AX20" s="433">
        <f>AZ25/100</f>
        <v>1.8808333333333337E-2</v>
      </c>
      <c r="BB20" s="400" t="s">
        <v>152</v>
      </c>
      <c r="BC20" s="402"/>
      <c r="BD20" s="402"/>
      <c r="BE20" s="402"/>
      <c r="BF20" s="459">
        <v>0.02</v>
      </c>
    </row>
    <row r="21" spans="2:58" x14ac:dyDescent="0.35">
      <c r="B21" s="403" t="s">
        <v>28</v>
      </c>
      <c r="C21" s="404">
        <v>4.1900000000000004</v>
      </c>
      <c r="E21" s="58"/>
      <c r="F21" s="59"/>
      <c r="I21" s="409">
        <v>40456</v>
      </c>
      <c r="J21" s="410">
        <v>155</v>
      </c>
      <c r="P21" s="245" t="s">
        <v>94</v>
      </c>
      <c r="Q21" s="56">
        <v>21</v>
      </c>
      <c r="R21" s="61">
        <v>0.41558523212391585</v>
      </c>
      <c r="S21" s="56">
        <v>8.3537324263739041E-3</v>
      </c>
      <c r="T21" s="62">
        <v>0.41908616581674391</v>
      </c>
      <c r="U21" s="419">
        <v>2015</v>
      </c>
      <c r="X21" s="427" t="s">
        <v>115</v>
      </c>
      <c r="Y21" s="63">
        <v>6.52</v>
      </c>
      <c r="Z21" s="63">
        <v>7.03</v>
      </c>
      <c r="AA21" s="428">
        <v>8.02</v>
      </c>
    </row>
    <row r="22" spans="2:58" ht="18.75" thickBot="1" x14ac:dyDescent="0.4">
      <c r="B22" s="403" t="s">
        <v>29</v>
      </c>
      <c r="C22" s="404">
        <v>4.42</v>
      </c>
      <c r="I22" s="409">
        <v>40457</v>
      </c>
      <c r="J22" s="410">
        <v>159</v>
      </c>
      <c r="P22" s="247" t="s">
        <v>96</v>
      </c>
      <c r="Q22" s="420"/>
      <c r="R22" s="420"/>
      <c r="S22" s="420"/>
      <c r="T22" s="421">
        <f>SUMPRODUCT(Q20:Q21,T20:T21)/SUM(Q20:Q21)</f>
        <v>0.40009658495918443</v>
      </c>
      <c r="U22" s="422"/>
      <c r="X22" s="427" t="s">
        <v>116</v>
      </c>
      <c r="Y22" s="63">
        <v>5.99</v>
      </c>
      <c r="Z22" s="64">
        <v>6.5</v>
      </c>
      <c r="AA22" s="428">
        <v>7.49</v>
      </c>
      <c r="BC22" s="57"/>
    </row>
    <row r="23" spans="2:58" ht="22.5" thickBot="1" x14ac:dyDescent="0.45">
      <c r="B23" s="403" t="s">
        <v>30</v>
      </c>
      <c r="C23" s="404">
        <v>4.5199999999999996</v>
      </c>
      <c r="I23" s="409">
        <v>40458</v>
      </c>
      <c r="J23" s="410">
        <v>158</v>
      </c>
      <c r="P23" s="71" t="s">
        <v>494</v>
      </c>
      <c r="X23" s="429" t="s">
        <v>96</v>
      </c>
      <c r="Y23" s="430">
        <f>AVERAGE(Y20:Y22)</f>
        <v>6.4099999999999993</v>
      </c>
      <c r="Z23" s="430">
        <f>AVERAGE(Z20:Z22)</f>
        <v>6.916666666666667</v>
      </c>
      <c r="AA23" s="431">
        <f>AVERAGE(AA20:AA22)</f>
        <v>7.910000000000001</v>
      </c>
      <c r="AF23" s="730" t="s">
        <v>124</v>
      </c>
      <c r="AG23" s="44"/>
      <c r="AH23" s="44"/>
      <c r="AI23" s="44"/>
    </row>
    <row r="24" spans="2:58" ht="22.5" thickBot="1" x14ac:dyDescent="0.45">
      <c r="B24" s="403" t="s">
        <v>31</v>
      </c>
      <c r="C24" s="404">
        <v>4.6500000000000004</v>
      </c>
      <c r="I24" s="409">
        <v>40459</v>
      </c>
      <c r="J24" s="410">
        <v>156</v>
      </c>
      <c r="X24" s="23" t="s">
        <v>495</v>
      </c>
      <c r="AF24" s="731" t="s">
        <v>125</v>
      </c>
      <c r="AG24" s="66"/>
      <c r="AH24" s="44"/>
      <c r="AI24" s="44"/>
    </row>
    <row r="25" spans="2:58" ht="51" customHeight="1" thickBot="1" x14ac:dyDescent="0.4">
      <c r="B25" s="403" t="s">
        <v>32</v>
      </c>
      <c r="C25" s="404">
        <v>4.51</v>
      </c>
      <c r="I25" s="409">
        <v>40462</v>
      </c>
      <c r="J25" s="410">
        <v>156</v>
      </c>
      <c r="AF25" s="622" t="s">
        <v>126</v>
      </c>
      <c r="AG25" s="447" t="s">
        <v>127</v>
      </c>
      <c r="AH25" s="447" t="s">
        <v>128</v>
      </c>
      <c r="AI25" s="623" t="s">
        <v>129</v>
      </c>
      <c r="AT25" s="501" t="s">
        <v>26</v>
      </c>
      <c r="AU25" s="447" t="s">
        <v>88</v>
      </c>
      <c r="AV25" s="447" t="s">
        <v>150</v>
      </c>
      <c r="AW25" s="502" t="s">
        <v>151</v>
      </c>
      <c r="AY25" s="453" t="s">
        <v>89</v>
      </c>
      <c r="AZ25" s="451">
        <f>AVERAGE(AW75:AW86)</f>
        <v>1.8808333333333336</v>
      </c>
    </row>
    <row r="26" spans="2:58" x14ac:dyDescent="0.35">
      <c r="B26" s="403" t="s">
        <v>33</v>
      </c>
      <c r="C26" s="404">
        <v>4.5</v>
      </c>
      <c r="I26" s="409">
        <v>40463</v>
      </c>
      <c r="J26" s="410">
        <v>144</v>
      </c>
      <c r="AF26" s="441">
        <v>-100000</v>
      </c>
      <c r="AG26" s="442">
        <v>0.19999900000000001</v>
      </c>
      <c r="AH26" s="442" t="s">
        <v>130</v>
      </c>
      <c r="AI26" s="443">
        <f>0.12*100</f>
        <v>12</v>
      </c>
      <c r="AJ26" s="11"/>
      <c r="AT26" s="407" t="s">
        <v>27</v>
      </c>
      <c r="AU26" s="454">
        <v>3.87</v>
      </c>
      <c r="AV26" s="454">
        <v>1.44</v>
      </c>
      <c r="AW26" s="455">
        <f>AU26-AV26</f>
        <v>2.4300000000000002</v>
      </c>
    </row>
    <row r="27" spans="2:58" x14ac:dyDescent="0.35">
      <c r="B27" s="403" t="s">
        <v>34</v>
      </c>
      <c r="C27" s="404">
        <v>4.29</v>
      </c>
      <c r="I27" s="409">
        <v>40464</v>
      </c>
      <c r="J27" s="410">
        <v>142</v>
      </c>
      <c r="AF27" s="434">
        <v>0.2</v>
      </c>
      <c r="AG27" s="67">
        <v>0.64999899999999999</v>
      </c>
      <c r="AH27" s="67" t="s">
        <v>131</v>
      </c>
      <c r="AI27" s="435">
        <f>0.1*100</f>
        <v>10</v>
      </c>
      <c r="AJ27" s="11"/>
      <c r="AT27" s="403" t="s">
        <v>28</v>
      </c>
      <c r="AU27" s="60">
        <v>4.1900000000000004</v>
      </c>
      <c r="AV27" s="60">
        <v>1.61</v>
      </c>
      <c r="AW27" s="456">
        <f t="shared" ref="AW27:AW86" si="0">AU27-AV27</f>
        <v>2.58</v>
      </c>
      <c r="AY27" s="11"/>
      <c r="AZ27" s="11"/>
      <c r="BA27" s="11"/>
    </row>
    <row r="28" spans="2:58" ht="18.75" thickBot="1" x14ac:dyDescent="0.4">
      <c r="B28" s="403" t="s">
        <v>35</v>
      </c>
      <c r="C28" s="404">
        <v>4.2300000000000004</v>
      </c>
      <c r="I28" s="409">
        <v>40465</v>
      </c>
      <c r="J28" s="410">
        <v>141</v>
      </c>
      <c r="AF28" s="434">
        <v>0.65</v>
      </c>
      <c r="AG28" s="67">
        <v>0.79999900000000002</v>
      </c>
      <c r="AH28" s="67" t="s">
        <v>132</v>
      </c>
      <c r="AI28" s="435">
        <f>100*0.08</f>
        <v>8</v>
      </c>
      <c r="AJ28" s="11"/>
      <c r="AT28" s="403" t="s">
        <v>29</v>
      </c>
      <c r="AU28" s="60">
        <v>4.42</v>
      </c>
      <c r="AV28" s="60">
        <v>1.89</v>
      </c>
      <c r="AW28" s="456">
        <f t="shared" si="0"/>
        <v>2.5300000000000002</v>
      </c>
      <c r="AY28" s="11"/>
      <c r="AZ28" s="11"/>
      <c r="BA28" s="11"/>
    </row>
    <row r="29" spans="2:58" ht="18.75" thickBot="1" x14ac:dyDescent="0.4">
      <c r="B29" s="403" t="s">
        <v>36</v>
      </c>
      <c r="C29" s="404">
        <v>4.2699999999999996</v>
      </c>
      <c r="I29" s="409">
        <v>40466</v>
      </c>
      <c r="J29" s="410">
        <v>145</v>
      </c>
      <c r="P29" s="1013" t="s">
        <v>122</v>
      </c>
      <c r="Q29" s="1014"/>
      <c r="R29" s="1015"/>
      <c r="S29" s="401">
        <f>S16*((1+((1-Q45)*Q43)))</f>
        <v>0.765346048002569</v>
      </c>
      <c r="AF29" s="434">
        <v>0.8</v>
      </c>
      <c r="AG29" s="67">
        <v>1.2499990000000001</v>
      </c>
      <c r="AH29" s="67" t="s">
        <v>133</v>
      </c>
      <c r="AI29" s="435">
        <f>100*0.07</f>
        <v>7.0000000000000009</v>
      </c>
      <c r="AJ29" s="11"/>
      <c r="AT29" s="403" t="s">
        <v>30</v>
      </c>
      <c r="AU29" s="60">
        <v>4.5199999999999996</v>
      </c>
      <c r="AV29" s="60">
        <v>1.97</v>
      </c>
      <c r="AW29" s="456">
        <f t="shared" si="0"/>
        <v>2.5499999999999998</v>
      </c>
      <c r="AY29" s="11"/>
      <c r="AZ29" s="11"/>
      <c r="BA29" s="11"/>
      <c r="BB29" s="11"/>
    </row>
    <row r="30" spans="2:58" ht="18.75" thickBot="1" x14ac:dyDescent="0.4">
      <c r="B30" s="403" t="s">
        <v>37</v>
      </c>
      <c r="C30" s="404">
        <v>3.65</v>
      </c>
      <c r="I30" s="409">
        <v>40469</v>
      </c>
      <c r="J30" s="410">
        <v>154</v>
      </c>
      <c r="AF30" s="434">
        <v>1.25</v>
      </c>
      <c r="AG30" s="67">
        <v>1.4999990000000001</v>
      </c>
      <c r="AH30" s="67" t="s">
        <v>134</v>
      </c>
      <c r="AI30" s="435">
        <f>100*0.06</f>
        <v>6</v>
      </c>
      <c r="AJ30" s="11"/>
      <c r="AM30" s="400" t="s">
        <v>148</v>
      </c>
      <c r="AN30" s="402"/>
      <c r="AO30" s="402"/>
      <c r="AP30" s="402"/>
      <c r="AQ30" s="433">
        <f>AN41</f>
        <v>0.56600000000000006</v>
      </c>
      <c r="AT30" s="403" t="s">
        <v>31</v>
      </c>
      <c r="AU30" s="60">
        <v>4.6500000000000004</v>
      </c>
      <c r="AV30" s="60">
        <v>2.13</v>
      </c>
      <c r="AW30" s="456">
        <f t="shared" si="0"/>
        <v>2.5200000000000005</v>
      </c>
      <c r="AY30" s="13"/>
      <c r="AZ30" s="11"/>
      <c r="BA30" s="11"/>
      <c r="BB30" s="11"/>
    </row>
    <row r="31" spans="2:58" x14ac:dyDescent="0.35">
      <c r="B31" s="403" t="s">
        <v>38</v>
      </c>
      <c r="C31" s="404">
        <v>3.18</v>
      </c>
      <c r="I31" s="409">
        <v>40470</v>
      </c>
      <c r="J31" s="410">
        <v>158</v>
      </c>
      <c r="P31" s="11"/>
      <c r="Q31" s="11"/>
      <c r="R31" s="11"/>
      <c r="AF31" s="434">
        <v>1.5</v>
      </c>
      <c r="AG31" s="67">
        <v>1.7499990000000001</v>
      </c>
      <c r="AH31" s="67" t="s">
        <v>135</v>
      </c>
      <c r="AI31" s="435">
        <f>100*0.05</f>
        <v>5</v>
      </c>
      <c r="AJ31" s="11"/>
      <c r="AM31" s="11"/>
      <c r="AN31" s="11"/>
      <c r="AO31" s="11"/>
      <c r="AP31" s="11"/>
      <c r="AT31" s="403" t="s">
        <v>32</v>
      </c>
      <c r="AU31" s="60">
        <v>4.51</v>
      </c>
      <c r="AV31" s="60">
        <v>1.89</v>
      </c>
      <c r="AW31" s="456">
        <f t="shared" si="0"/>
        <v>2.62</v>
      </c>
      <c r="AY31" s="13"/>
      <c r="AZ31" s="11"/>
      <c r="BA31" s="11"/>
      <c r="BB31" s="11"/>
    </row>
    <row r="32" spans="2:58" x14ac:dyDescent="0.35">
      <c r="B32" s="403" t="s">
        <v>39</v>
      </c>
      <c r="C32" s="404">
        <v>3.13</v>
      </c>
      <c r="I32" s="409">
        <v>40471</v>
      </c>
      <c r="J32" s="410">
        <v>156</v>
      </c>
      <c r="P32" s="11"/>
      <c r="Q32" s="11"/>
      <c r="R32" s="11"/>
      <c r="AF32" s="434">
        <v>1.75</v>
      </c>
      <c r="AG32" s="67">
        <v>1.9999990000000001</v>
      </c>
      <c r="AH32" s="67" t="s">
        <v>136</v>
      </c>
      <c r="AI32" s="435">
        <f>100*0.04</f>
        <v>4</v>
      </c>
      <c r="AJ32" s="11"/>
      <c r="AM32" s="11"/>
      <c r="AN32" s="11"/>
      <c r="AO32" s="11"/>
      <c r="AP32" s="11"/>
      <c r="AT32" s="403" t="s">
        <v>33</v>
      </c>
      <c r="AU32" s="60">
        <v>4.5</v>
      </c>
      <c r="AV32" s="60">
        <v>1.79</v>
      </c>
      <c r="AW32" s="456">
        <f t="shared" si="0"/>
        <v>2.71</v>
      </c>
      <c r="AY32" s="13"/>
      <c r="AZ32" s="11"/>
      <c r="BA32" s="11"/>
      <c r="BB32" s="11"/>
    </row>
    <row r="33" spans="2:54" ht="18.75" thickBot="1" x14ac:dyDescent="0.4">
      <c r="B33" s="403" t="s">
        <v>40</v>
      </c>
      <c r="C33" s="404">
        <v>3.02</v>
      </c>
      <c r="I33" s="409">
        <v>40472</v>
      </c>
      <c r="J33" s="410">
        <v>155</v>
      </c>
      <c r="AF33" s="434">
        <v>2</v>
      </c>
      <c r="AG33" s="67">
        <v>2.2499999000000002</v>
      </c>
      <c r="AH33" s="67" t="s">
        <v>137</v>
      </c>
      <c r="AI33" s="435">
        <f>100*0.0325</f>
        <v>3.25</v>
      </c>
      <c r="AJ33" s="11"/>
      <c r="AT33" s="403" t="s">
        <v>34</v>
      </c>
      <c r="AU33" s="60">
        <v>4.29</v>
      </c>
      <c r="AV33" s="60">
        <v>1.77</v>
      </c>
      <c r="AW33" s="456">
        <f t="shared" si="0"/>
        <v>2.52</v>
      </c>
      <c r="AY33" s="13"/>
      <c r="AZ33" s="11"/>
      <c r="BA33" s="11"/>
      <c r="BB33" s="11"/>
    </row>
    <row r="34" spans="2:54" ht="18.75" thickBot="1" x14ac:dyDescent="0.4">
      <c r="B34" s="403" t="s">
        <v>41</v>
      </c>
      <c r="C34" s="404">
        <v>2.98</v>
      </c>
      <c r="I34" s="409">
        <v>40473</v>
      </c>
      <c r="J34" s="410">
        <v>146</v>
      </c>
      <c r="P34" s="501" t="s">
        <v>107</v>
      </c>
      <c r="Q34" s="446" t="s">
        <v>101</v>
      </c>
      <c r="R34" s="502" t="s">
        <v>95</v>
      </c>
      <c r="AF34" s="434">
        <v>2.25</v>
      </c>
      <c r="AG34" s="67">
        <v>2.4999899999999999</v>
      </c>
      <c r="AH34" s="67" t="s">
        <v>138</v>
      </c>
      <c r="AI34" s="435">
        <f>100*0.0275</f>
        <v>2.75</v>
      </c>
      <c r="AJ34" s="11"/>
      <c r="AM34" s="501" t="s">
        <v>107</v>
      </c>
      <c r="AN34" s="447" t="s">
        <v>101</v>
      </c>
      <c r="AO34" s="447" t="s">
        <v>95</v>
      </c>
      <c r="AT34" s="403" t="s">
        <v>35</v>
      </c>
      <c r="AU34" s="60">
        <v>4.2300000000000004</v>
      </c>
      <c r="AV34" s="60">
        <v>1.78</v>
      </c>
      <c r="AW34" s="456">
        <f t="shared" si="0"/>
        <v>2.4500000000000002</v>
      </c>
      <c r="AY34" s="11"/>
      <c r="AZ34" s="11"/>
      <c r="BA34" s="11"/>
      <c r="BB34" s="11"/>
    </row>
    <row r="35" spans="2:54" x14ac:dyDescent="0.35">
      <c r="B35" s="403" t="s">
        <v>42</v>
      </c>
      <c r="C35" s="404">
        <v>3.03</v>
      </c>
      <c r="I35" s="409">
        <v>40476</v>
      </c>
      <c r="J35" s="410">
        <v>135</v>
      </c>
      <c r="P35" s="241" t="s">
        <v>102</v>
      </c>
      <c r="Q35" s="416">
        <v>0.6</v>
      </c>
      <c r="R35" s="418">
        <v>2010</v>
      </c>
      <c r="AF35" s="436">
        <v>2.5</v>
      </c>
      <c r="AG35" s="74">
        <v>2.9999989999999999</v>
      </c>
      <c r="AH35" s="74" t="s">
        <v>139</v>
      </c>
      <c r="AI35" s="437">
        <f>100*0.0175</f>
        <v>1.7500000000000002</v>
      </c>
      <c r="AJ35" s="11"/>
      <c r="AM35" s="241" t="s">
        <v>102</v>
      </c>
      <c r="AN35" s="416">
        <v>0.6</v>
      </c>
      <c r="AO35" s="418">
        <v>2010</v>
      </c>
      <c r="AT35" s="403" t="s">
        <v>36</v>
      </c>
      <c r="AU35" s="60">
        <v>4.2699999999999996</v>
      </c>
      <c r="AV35" s="60">
        <v>1.62</v>
      </c>
      <c r="AW35" s="456">
        <f t="shared" si="0"/>
        <v>2.6499999999999995</v>
      </c>
    </row>
    <row r="36" spans="2:54" x14ac:dyDescent="0.35">
      <c r="B36" s="403" t="s">
        <v>43</v>
      </c>
      <c r="C36" s="404">
        <v>3.11</v>
      </c>
      <c r="I36" s="409">
        <v>40477</v>
      </c>
      <c r="J36" s="410">
        <v>133</v>
      </c>
      <c r="P36" s="245" t="s">
        <v>103</v>
      </c>
      <c r="Q36" s="56">
        <v>0.4</v>
      </c>
      <c r="R36" s="419">
        <v>2008</v>
      </c>
      <c r="AF36" s="434">
        <v>3</v>
      </c>
      <c r="AG36" s="67">
        <v>4.2499989999999999</v>
      </c>
      <c r="AH36" s="67" t="s">
        <v>140</v>
      </c>
      <c r="AI36" s="435">
        <f>100*0.012</f>
        <v>1.2</v>
      </c>
      <c r="AJ36" s="11"/>
      <c r="AM36" s="245" t="s">
        <v>103</v>
      </c>
      <c r="AN36" s="56">
        <v>0.4</v>
      </c>
      <c r="AO36" s="419">
        <v>2008</v>
      </c>
      <c r="AT36" s="403" t="s">
        <v>37</v>
      </c>
      <c r="AU36" s="60">
        <v>3.65</v>
      </c>
      <c r="AV36" s="60">
        <v>1.1000000000000001</v>
      </c>
      <c r="AW36" s="456">
        <f t="shared" si="0"/>
        <v>2.5499999999999998</v>
      </c>
    </row>
    <row r="37" spans="2:54" x14ac:dyDescent="0.35">
      <c r="B37" s="403" t="s">
        <v>44</v>
      </c>
      <c r="C37" s="404">
        <v>3.28</v>
      </c>
      <c r="I37" s="409">
        <v>40478</v>
      </c>
      <c r="J37" s="410">
        <v>127</v>
      </c>
      <c r="P37" s="245" t="s">
        <v>104</v>
      </c>
      <c r="Q37" s="56">
        <v>0.57999999999999996</v>
      </c>
      <c r="R37" s="419">
        <v>2012</v>
      </c>
      <c r="AF37" s="434">
        <v>4.25</v>
      </c>
      <c r="AG37" s="67">
        <v>5.4999989999999999</v>
      </c>
      <c r="AH37" s="67" t="s">
        <v>141</v>
      </c>
      <c r="AI37" s="435">
        <f>100*0.01</f>
        <v>1</v>
      </c>
      <c r="AJ37" s="11"/>
      <c r="AM37" s="245" t="s">
        <v>104</v>
      </c>
      <c r="AN37" s="56">
        <v>0.57999999999999996</v>
      </c>
      <c r="AO37" s="419">
        <v>2012</v>
      </c>
      <c r="AT37" s="403" t="s">
        <v>38</v>
      </c>
      <c r="AU37" s="60">
        <v>3.18</v>
      </c>
      <c r="AV37" s="60">
        <v>1.02</v>
      </c>
      <c r="AW37" s="456">
        <f t="shared" si="0"/>
        <v>2.16</v>
      </c>
    </row>
    <row r="38" spans="2:54" x14ac:dyDescent="0.35">
      <c r="B38" s="403" t="s">
        <v>45</v>
      </c>
      <c r="C38" s="404">
        <v>3.18</v>
      </c>
      <c r="I38" s="409">
        <v>40479</v>
      </c>
      <c r="J38" s="410">
        <v>128</v>
      </c>
      <c r="P38" s="245" t="s">
        <v>105</v>
      </c>
      <c r="Q38" s="56">
        <v>0.65</v>
      </c>
      <c r="R38" s="419">
        <v>2014</v>
      </c>
      <c r="AF38" s="434">
        <v>5.5</v>
      </c>
      <c r="AG38" s="67">
        <v>6.4999989999999999</v>
      </c>
      <c r="AH38" s="67" t="s">
        <v>142</v>
      </c>
      <c r="AI38" s="435">
        <f>100*0.009</f>
        <v>0.89999999999999991</v>
      </c>
      <c r="AJ38" s="11"/>
      <c r="AM38" s="245" t="s">
        <v>105</v>
      </c>
      <c r="AN38" s="56">
        <v>0.65</v>
      </c>
      <c r="AO38" s="419">
        <v>2014</v>
      </c>
      <c r="AT38" s="403" t="s">
        <v>39</v>
      </c>
      <c r="AU38" s="60">
        <v>3.13</v>
      </c>
      <c r="AV38" s="60">
        <v>0.99</v>
      </c>
      <c r="AW38" s="456">
        <f t="shared" si="0"/>
        <v>2.1399999999999997</v>
      </c>
    </row>
    <row r="39" spans="2:54" ht="18.75" thickBot="1" x14ac:dyDescent="0.4">
      <c r="B39" s="403" t="s">
        <v>46</v>
      </c>
      <c r="C39" s="404">
        <v>2.93</v>
      </c>
      <c r="I39" s="409">
        <v>40480</v>
      </c>
      <c r="J39" s="410">
        <v>129</v>
      </c>
      <c r="P39" s="247" t="s">
        <v>106</v>
      </c>
      <c r="Q39" s="420">
        <v>0.6</v>
      </c>
      <c r="R39" s="422">
        <v>2009</v>
      </c>
      <c r="AF39" s="434">
        <v>6.5</v>
      </c>
      <c r="AG39" s="67">
        <v>8.4999990000000007</v>
      </c>
      <c r="AH39" s="67" t="s">
        <v>143</v>
      </c>
      <c r="AI39" s="435">
        <f>100*0.007</f>
        <v>0.70000000000000007</v>
      </c>
      <c r="AJ39" s="11"/>
      <c r="AM39" s="247" t="s">
        <v>106</v>
      </c>
      <c r="AN39" s="420">
        <v>0.6</v>
      </c>
      <c r="AO39" s="422">
        <v>2009</v>
      </c>
      <c r="AT39" s="403" t="s">
        <v>40</v>
      </c>
      <c r="AU39" s="60">
        <v>3.02</v>
      </c>
      <c r="AV39" s="60">
        <v>0.78</v>
      </c>
      <c r="AW39" s="456">
        <f t="shared" si="0"/>
        <v>2.2400000000000002</v>
      </c>
    </row>
    <row r="40" spans="2:54" ht="18.75" thickBot="1" x14ac:dyDescent="0.4">
      <c r="B40" s="403" t="s">
        <v>47</v>
      </c>
      <c r="C40" s="404">
        <v>2.7</v>
      </c>
      <c r="I40" s="409">
        <v>40483</v>
      </c>
      <c r="J40" s="410">
        <v>124</v>
      </c>
      <c r="P40" s="72" t="s">
        <v>497</v>
      </c>
      <c r="AF40" s="438">
        <v>8.5</v>
      </c>
      <c r="AG40" s="439">
        <v>100000</v>
      </c>
      <c r="AH40" s="439" t="s">
        <v>144</v>
      </c>
      <c r="AI40" s="440">
        <f>100*0.004</f>
        <v>0.4</v>
      </c>
      <c r="AJ40" s="11"/>
      <c r="AM40" s="70" t="s">
        <v>497</v>
      </c>
      <c r="AT40" s="403" t="s">
        <v>41</v>
      </c>
      <c r="AU40" s="60">
        <v>2.98</v>
      </c>
      <c r="AV40" s="60">
        <v>0.78</v>
      </c>
      <c r="AW40" s="456">
        <f t="shared" si="0"/>
        <v>2.2000000000000002</v>
      </c>
    </row>
    <row r="41" spans="2:54" ht="18.75" thickBot="1" x14ac:dyDescent="0.4">
      <c r="B41" s="403" t="s">
        <v>48</v>
      </c>
      <c r="C41" s="404">
        <v>2.59</v>
      </c>
      <c r="I41" s="409">
        <v>40484</v>
      </c>
      <c r="J41" s="410">
        <v>125</v>
      </c>
      <c r="P41" s="501" t="s">
        <v>96</v>
      </c>
      <c r="Q41" s="450">
        <f>AVERAGE(Q35:Q39)</f>
        <v>0.56600000000000006</v>
      </c>
      <c r="AF41" s="69" t="s">
        <v>496</v>
      </c>
      <c r="AG41" s="11"/>
      <c r="AH41" s="11"/>
      <c r="AI41" s="11"/>
      <c r="AJ41" s="11"/>
      <c r="AM41" s="501" t="s">
        <v>96</v>
      </c>
      <c r="AN41" s="444">
        <f>AVERAGE(AN35:AN39)</f>
        <v>0.56600000000000006</v>
      </c>
      <c r="AT41" s="403" t="s">
        <v>42</v>
      </c>
      <c r="AU41" s="60">
        <v>3.03</v>
      </c>
      <c r="AV41" s="60">
        <v>0.74</v>
      </c>
      <c r="AW41" s="456">
        <f t="shared" si="0"/>
        <v>2.29</v>
      </c>
    </row>
    <row r="42" spans="2:54" ht="18.75" thickBot="1" x14ac:dyDescent="0.4">
      <c r="B42" s="403" t="s">
        <v>49</v>
      </c>
      <c r="C42" s="404">
        <v>2.77</v>
      </c>
      <c r="I42" s="409">
        <v>40485</v>
      </c>
      <c r="J42" s="410">
        <v>126</v>
      </c>
      <c r="Q42" s="7"/>
      <c r="W42" s="56"/>
      <c r="AG42" s="11"/>
      <c r="AH42" s="11"/>
      <c r="AI42" s="11"/>
      <c r="AJ42" s="11"/>
      <c r="AT42" s="403" t="s">
        <v>43</v>
      </c>
      <c r="AU42" s="60">
        <v>3.11</v>
      </c>
      <c r="AV42" s="60">
        <v>0.72</v>
      </c>
      <c r="AW42" s="456">
        <f t="shared" si="0"/>
        <v>2.3899999999999997</v>
      </c>
    </row>
    <row r="43" spans="2:54" ht="36.75" thickBot="1" x14ac:dyDescent="0.4">
      <c r="B43" s="403" t="s">
        <v>50</v>
      </c>
      <c r="C43" s="404">
        <v>2.88</v>
      </c>
      <c r="I43" s="409">
        <v>40486</v>
      </c>
      <c r="J43" s="410">
        <v>126</v>
      </c>
      <c r="P43" s="501" t="s">
        <v>109</v>
      </c>
      <c r="Q43" s="450">
        <f>Q41/(1-Q41)</f>
        <v>1.3041474654377883</v>
      </c>
      <c r="W43" s="56"/>
      <c r="AF43" s="501" t="s">
        <v>24</v>
      </c>
      <c r="AG43" s="445">
        <f>E16</f>
        <v>3.1608333333333332</v>
      </c>
      <c r="AI43" s="11"/>
      <c r="AJ43" s="11"/>
      <c r="AT43" s="403" t="s">
        <v>44</v>
      </c>
      <c r="AU43" s="60">
        <v>3.28</v>
      </c>
      <c r="AV43" s="60">
        <v>0.87</v>
      </c>
      <c r="AW43" s="456">
        <f t="shared" si="0"/>
        <v>2.4099999999999997</v>
      </c>
    </row>
    <row r="44" spans="2:54" ht="18.75" thickBot="1" x14ac:dyDescent="0.4">
      <c r="B44" s="403" t="s">
        <v>51</v>
      </c>
      <c r="C44" s="404">
        <v>2.9</v>
      </c>
      <c r="I44" s="409">
        <v>40487</v>
      </c>
      <c r="J44" s="410">
        <v>129</v>
      </c>
      <c r="W44" s="1016"/>
      <c r="AG44" s="11"/>
      <c r="AH44" s="11"/>
      <c r="AI44" s="11"/>
      <c r="AJ44" s="11"/>
      <c r="AT44" s="403" t="s">
        <v>45</v>
      </c>
      <c r="AU44" s="60">
        <v>3.18</v>
      </c>
      <c r="AV44" s="60">
        <v>0.79</v>
      </c>
      <c r="AW44" s="456">
        <f t="shared" si="0"/>
        <v>2.39</v>
      </c>
    </row>
    <row r="45" spans="2:54" ht="36.75" thickBot="1" x14ac:dyDescent="0.4">
      <c r="B45" s="403" t="s">
        <v>52</v>
      </c>
      <c r="C45" s="404">
        <v>2.8</v>
      </c>
      <c r="I45" s="409">
        <v>40490</v>
      </c>
      <c r="J45" s="410">
        <v>136</v>
      </c>
      <c r="P45" s="501" t="s">
        <v>108</v>
      </c>
      <c r="Q45" s="449">
        <v>0.3</v>
      </c>
      <c r="W45" s="1016"/>
      <c r="AF45" s="501" t="s">
        <v>25</v>
      </c>
      <c r="AG45" s="445">
        <f>L16</f>
        <v>1.7802325581395348</v>
      </c>
      <c r="AI45" s="11"/>
      <c r="AJ45" s="11"/>
      <c r="AT45" s="403" t="s">
        <v>46</v>
      </c>
      <c r="AU45" s="60">
        <v>2.93</v>
      </c>
      <c r="AV45" s="60">
        <v>0.68</v>
      </c>
      <c r="AW45" s="456">
        <f t="shared" si="0"/>
        <v>2.25</v>
      </c>
    </row>
    <row r="46" spans="2:54" ht="18.75" thickBot="1" x14ac:dyDescent="0.4">
      <c r="B46" s="403" t="s">
        <v>53</v>
      </c>
      <c r="C46" s="404">
        <v>2.88</v>
      </c>
      <c r="I46" s="409">
        <v>40491</v>
      </c>
      <c r="J46" s="410">
        <v>136</v>
      </c>
      <c r="AG46" s="11"/>
      <c r="AH46" s="11"/>
      <c r="AI46" s="11"/>
      <c r="AJ46" s="11"/>
      <c r="AT46" s="403" t="s">
        <v>47</v>
      </c>
      <c r="AU46" s="60">
        <v>2.7</v>
      </c>
      <c r="AV46" s="60">
        <v>0.5</v>
      </c>
      <c r="AW46" s="456">
        <f t="shared" si="0"/>
        <v>2.2000000000000002</v>
      </c>
    </row>
    <row r="47" spans="2:54" ht="31.9" customHeight="1" thickBot="1" x14ac:dyDescent="0.4">
      <c r="B47" s="403" t="s">
        <v>54</v>
      </c>
      <c r="C47" s="404">
        <v>3.08</v>
      </c>
      <c r="I47" s="409">
        <v>40492</v>
      </c>
      <c r="J47" s="410">
        <v>139</v>
      </c>
      <c r="P47" s="44"/>
      <c r="AF47" s="501" t="s">
        <v>108</v>
      </c>
      <c r="AG47" s="445">
        <f>Q45</f>
        <v>0.3</v>
      </c>
      <c r="AI47" s="11"/>
      <c r="AJ47" s="11"/>
      <c r="AT47" s="403" t="s">
        <v>48</v>
      </c>
      <c r="AU47" s="60">
        <v>2.59</v>
      </c>
      <c r="AV47" s="60">
        <v>0.39</v>
      </c>
      <c r="AW47" s="456">
        <f t="shared" si="0"/>
        <v>2.1999999999999997</v>
      </c>
    </row>
    <row r="48" spans="2:54" x14ac:dyDescent="0.35">
      <c r="B48" s="403" t="s">
        <v>55</v>
      </c>
      <c r="C48" s="404">
        <v>3.17</v>
      </c>
      <c r="I48" s="409">
        <v>40493</v>
      </c>
      <c r="J48" s="410">
        <v>139</v>
      </c>
      <c r="P48" s="44"/>
      <c r="AG48" s="11"/>
      <c r="AH48" s="11"/>
      <c r="AI48" s="11"/>
      <c r="AJ48" s="11"/>
      <c r="AT48" s="403" t="s">
        <v>49</v>
      </c>
      <c r="AU48" s="60">
        <v>2.77</v>
      </c>
      <c r="AV48" s="60">
        <v>0.47</v>
      </c>
      <c r="AW48" s="456">
        <f t="shared" si="0"/>
        <v>2.2999999999999998</v>
      </c>
    </row>
    <row r="49" spans="2:49" x14ac:dyDescent="0.35">
      <c r="B49" s="403" t="s">
        <v>56</v>
      </c>
      <c r="C49" s="404">
        <v>3.16</v>
      </c>
      <c r="I49" s="409">
        <v>40494</v>
      </c>
      <c r="J49" s="410">
        <v>144</v>
      </c>
      <c r="AH49" s="11"/>
      <c r="AI49" s="11"/>
      <c r="AJ49" s="11"/>
      <c r="AT49" s="403" t="s">
        <v>50</v>
      </c>
      <c r="AU49" s="60">
        <v>2.88</v>
      </c>
      <c r="AV49" s="60">
        <v>0.44</v>
      </c>
      <c r="AW49" s="456">
        <f t="shared" si="0"/>
        <v>2.44</v>
      </c>
    </row>
    <row r="50" spans="2:49" x14ac:dyDescent="0.35">
      <c r="B50" s="403" t="s">
        <v>57</v>
      </c>
      <c r="C50" s="404">
        <v>2.93</v>
      </c>
      <c r="I50" s="409">
        <v>40497</v>
      </c>
      <c r="J50" s="410">
        <v>140</v>
      </c>
      <c r="AH50" s="11"/>
      <c r="AI50" s="11"/>
      <c r="AJ50" s="11"/>
      <c r="AT50" s="403" t="s">
        <v>51</v>
      </c>
      <c r="AU50" s="60">
        <v>2.9</v>
      </c>
      <c r="AV50" s="60">
        <v>0.41</v>
      </c>
      <c r="AW50" s="456">
        <f t="shared" si="0"/>
        <v>2.4899999999999998</v>
      </c>
    </row>
    <row r="51" spans="2:49" x14ac:dyDescent="0.35">
      <c r="B51" s="403" t="s">
        <v>58</v>
      </c>
      <c r="C51" s="404">
        <v>3.11</v>
      </c>
      <c r="I51" s="409">
        <v>40498</v>
      </c>
      <c r="J51" s="410">
        <v>160</v>
      </c>
      <c r="AG51" s="11"/>
      <c r="AH51" s="11"/>
      <c r="AI51" s="11"/>
      <c r="AJ51" s="11"/>
      <c r="AT51" s="403" t="s">
        <v>52</v>
      </c>
      <c r="AU51" s="60">
        <v>2.8</v>
      </c>
      <c r="AV51" s="60">
        <v>0.35</v>
      </c>
      <c r="AW51" s="456">
        <f t="shared" si="0"/>
        <v>2.4499999999999997</v>
      </c>
    </row>
    <row r="52" spans="2:49" x14ac:dyDescent="0.35">
      <c r="B52" s="403" t="s">
        <v>59</v>
      </c>
      <c r="C52" s="404">
        <v>3.4</v>
      </c>
      <c r="I52" s="409">
        <v>40499</v>
      </c>
      <c r="J52" s="410">
        <v>147</v>
      </c>
      <c r="AG52" s="11"/>
      <c r="AH52" s="11"/>
      <c r="AI52" s="11"/>
      <c r="AJ52" s="11"/>
      <c r="AT52" s="403" t="s">
        <v>53</v>
      </c>
      <c r="AU52" s="60">
        <v>2.88</v>
      </c>
      <c r="AV52" s="60">
        <v>0.33</v>
      </c>
      <c r="AW52" s="456">
        <f t="shared" si="0"/>
        <v>2.5499999999999998</v>
      </c>
    </row>
    <row r="53" spans="2:49" x14ac:dyDescent="0.35">
      <c r="B53" s="403" t="s">
        <v>60</v>
      </c>
      <c r="C53" s="404">
        <v>3.61</v>
      </c>
      <c r="I53" s="409">
        <v>40500</v>
      </c>
      <c r="J53" s="410">
        <v>143</v>
      </c>
      <c r="AT53" s="403" t="s">
        <v>54</v>
      </c>
      <c r="AU53" s="60">
        <v>3.08</v>
      </c>
      <c r="AV53" s="60">
        <v>0.48</v>
      </c>
      <c r="AW53" s="456">
        <f t="shared" si="0"/>
        <v>2.6</v>
      </c>
    </row>
    <row r="54" spans="2:49" x14ac:dyDescent="0.35">
      <c r="B54" s="403" t="s">
        <v>61</v>
      </c>
      <c r="C54" s="404">
        <v>3.76</v>
      </c>
      <c r="I54" s="409">
        <v>40501</v>
      </c>
      <c r="J54" s="410">
        <v>146</v>
      </c>
      <c r="AT54" s="403" t="s">
        <v>55</v>
      </c>
      <c r="AU54" s="60">
        <v>3.17</v>
      </c>
      <c r="AV54" s="60">
        <v>0.56999999999999995</v>
      </c>
      <c r="AW54" s="456">
        <f t="shared" si="0"/>
        <v>2.6</v>
      </c>
    </row>
    <row r="55" spans="2:49" x14ac:dyDescent="0.35">
      <c r="B55" s="403" t="s">
        <v>62</v>
      </c>
      <c r="C55" s="404">
        <v>3.79</v>
      </c>
      <c r="I55" s="409">
        <v>40504</v>
      </c>
      <c r="J55" s="410">
        <v>153</v>
      </c>
      <c r="AT55" s="403" t="s">
        <v>56</v>
      </c>
      <c r="AU55" s="60">
        <v>3.16</v>
      </c>
      <c r="AV55" s="60">
        <v>0.62</v>
      </c>
      <c r="AW55" s="456">
        <f t="shared" si="0"/>
        <v>2.54</v>
      </c>
    </row>
    <row r="56" spans="2:49" x14ac:dyDescent="0.35">
      <c r="B56" s="403" t="s">
        <v>63</v>
      </c>
      <c r="C56" s="404">
        <v>3.68</v>
      </c>
      <c r="I56" s="409">
        <v>40505</v>
      </c>
      <c r="J56" s="410">
        <v>155</v>
      </c>
      <c r="AT56" s="403" t="s">
        <v>57</v>
      </c>
      <c r="AU56" s="60">
        <v>2.93</v>
      </c>
      <c r="AV56" s="60">
        <v>0.48</v>
      </c>
      <c r="AW56" s="456">
        <f t="shared" si="0"/>
        <v>2.4500000000000002</v>
      </c>
    </row>
    <row r="57" spans="2:49" x14ac:dyDescent="0.35">
      <c r="B57" s="403" t="s">
        <v>64</v>
      </c>
      <c r="C57" s="404">
        <v>3.8</v>
      </c>
      <c r="I57" s="409">
        <v>40506</v>
      </c>
      <c r="J57" s="410">
        <v>141</v>
      </c>
      <c r="AT57" s="403" t="s">
        <v>58</v>
      </c>
      <c r="AU57" s="60">
        <v>3.11</v>
      </c>
      <c r="AV57" s="60">
        <v>0.72</v>
      </c>
      <c r="AW57" s="456">
        <f t="shared" si="0"/>
        <v>2.3899999999999997</v>
      </c>
    </row>
    <row r="58" spans="2:49" x14ac:dyDescent="0.35">
      <c r="B58" s="403" t="s">
        <v>65</v>
      </c>
      <c r="C58" s="404">
        <v>3.89</v>
      </c>
      <c r="I58" s="409">
        <v>40507</v>
      </c>
      <c r="J58" s="410">
        <v>141</v>
      </c>
      <c r="AT58" s="403" t="s">
        <v>59</v>
      </c>
      <c r="AU58" s="60">
        <v>3.4</v>
      </c>
      <c r="AV58" s="60">
        <v>1.21</v>
      </c>
      <c r="AW58" s="456">
        <f t="shared" si="0"/>
        <v>2.19</v>
      </c>
    </row>
    <row r="59" spans="2:49" x14ac:dyDescent="0.35">
      <c r="B59" s="403" t="s">
        <v>66</v>
      </c>
      <c r="C59" s="404">
        <v>3.77</v>
      </c>
      <c r="I59" s="409">
        <v>40508</v>
      </c>
      <c r="J59" s="410">
        <v>141</v>
      </c>
      <c r="AT59" s="403" t="s">
        <v>60</v>
      </c>
      <c r="AU59" s="60">
        <v>3.61</v>
      </c>
      <c r="AV59" s="60">
        <v>1.34</v>
      </c>
      <c r="AW59" s="456">
        <f t="shared" si="0"/>
        <v>2.2699999999999996</v>
      </c>
    </row>
    <row r="60" spans="2:49" x14ac:dyDescent="0.35">
      <c r="B60" s="403" t="s">
        <v>67</v>
      </c>
      <c r="C60" s="404">
        <v>3.66</v>
      </c>
      <c r="I60" s="409">
        <v>40511</v>
      </c>
      <c r="J60" s="410">
        <v>155</v>
      </c>
      <c r="AT60" s="403" t="s">
        <v>61</v>
      </c>
      <c r="AU60" s="60">
        <v>3.76</v>
      </c>
      <c r="AV60" s="60">
        <v>1.44</v>
      </c>
      <c r="AW60" s="456">
        <f t="shared" si="0"/>
        <v>2.3199999999999998</v>
      </c>
    </row>
    <row r="61" spans="2:49" x14ac:dyDescent="0.35">
      <c r="B61" s="403" t="s">
        <v>68</v>
      </c>
      <c r="C61" s="404">
        <v>3.62</v>
      </c>
      <c r="I61" s="409">
        <v>40512</v>
      </c>
      <c r="J61" s="410">
        <v>162</v>
      </c>
      <c r="AT61" s="403" t="s">
        <v>62</v>
      </c>
      <c r="AU61" s="60">
        <v>3.79</v>
      </c>
      <c r="AV61" s="60">
        <v>1.5</v>
      </c>
      <c r="AW61" s="456">
        <f t="shared" si="0"/>
        <v>2.29</v>
      </c>
    </row>
    <row r="62" spans="2:49" x14ac:dyDescent="0.35">
      <c r="B62" s="403" t="s">
        <v>69</v>
      </c>
      <c r="C62" s="404">
        <v>3.52</v>
      </c>
      <c r="I62" s="409">
        <v>40513</v>
      </c>
      <c r="J62" s="410">
        <v>147</v>
      </c>
      <c r="AT62" s="403" t="s">
        <v>63</v>
      </c>
      <c r="AU62" s="60">
        <v>3.68</v>
      </c>
      <c r="AV62" s="60">
        <v>1.37</v>
      </c>
      <c r="AW62" s="456">
        <f t="shared" si="0"/>
        <v>2.31</v>
      </c>
    </row>
    <row r="63" spans="2:49" x14ac:dyDescent="0.35">
      <c r="B63" s="403" t="s">
        <v>70</v>
      </c>
      <c r="C63" s="404">
        <v>3.39</v>
      </c>
      <c r="I63" s="409">
        <v>40514</v>
      </c>
      <c r="J63" s="410">
        <v>145</v>
      </c>
      <c r="AT63" s="403" t="s">
        <v>64</v>
      </c>
      <c r="AU63" s="60">
        <v>3.8</v>
      </c>
      <c r="AV63" s="60">
        <v>1.51</v>
      </c>
      <c r="AW63" s="456">
        <f t="shared" si="0"/>
        <v>2.29</v>
      </c>
    </row>
    <row r="64" spans="2:49" x14ac:dyDescent="0.35">
      <c r="B64" s="403" t="s">
        <v>71</v>
      </c>
      <c r="C64" s="404">
        <v>3.42</v>
      </c>
      <c r="I64" s="409">
        <v>40515</v>
      </c>
      <c r="J64" s="410">
        <v>139</v>
      </c>
      <c r="AT64" s="403" t="s">
        <v>65</v>
      </c>
      <c r="AU64" s="60">
        <v>3.89</v>
      </c>
      <c r="AV64" s="60">
        <v>1.61</v>
      </c>
      <c r="AW64" s="456">
        <f t="shared" si="0"/>
        <v>2.2800000000000002</v>
      </c>
    </row>
    <row r="65" spans="2:49" x14ac:dyDescent="0.35">
      <c r="B65" s="403" t="s">
        <v>72</v>
      </c>
      <c r="C65" s="404">
        <v>3.33</v>
      </c>
      <c r="I65" s="409">
        <v>40518</v>
      </c>
      <c r="J65" s="410">
        <v>139</v>
      </c>
      <c r="AT65" s="403" t="s">
        <v>66</v>
      </c>
      <c r="AU65" s="60">
        <v>3.77</v>
      </c>
      <c r="AV65" s="60">
        <v>1.44</v>
      </c>
      <c r="AW65" s="456">
        <f t="shared" si="0"/>
        <v>2.33</v>
      </c>
    </row>
    <row r="66" spans="2:49" x14ac:dyDescent="0.35">
      <c r="B66" s="403" t="s">
        <v>73</v>
      </c>
      <c r="C66" s="404">
        <v>3.2</v>
      </c>
      <c r="I66" s="409">
        <v>40519</v>
      </c>
      <c r="J66" s="410">
        <v>126</v>
      </c>
      <c r="AT66" s="403" t="s">
        <v>67</v>
      </c>
      <c r="AU66" s="60">
        <v>3.66</v>
      </c>
      <c r="AV66" s="60">
        <v>1.4</v>
      </c>
      <c r="AW66" s="456">
        <f t="shared" si="0"/>
        <v>2.2600000000000002</v>
      </c>
    </row>
    <row r="67" spans="2:49" x14ac:dyDescent="0.35">
      <c r="B67" s="403" t="s">
        <v>74</v>
      </c>
      <c r="C67" s="404">
        <v>3.26</v>
      </c>
      <c r="I67" s="409">
        <v>40520</v>
      </c>
      <c r="J67" s="410">
        <v>130</v>
      </c>
      <c r="AT67" s="403" t="s">
        <v>68</v>
      </c>
      <c r="AU67" s="60">
        <v>3.62</v>
      </c>
      <c r="AV67" s="60">
        <v>1.33</v>
      </c>
      <c r="AW67" s="456">
        <f t="shared" si="0"/>
        <v>2.29</v>
      </c>
    </row>
    <row r="68" spans="2:49" x14ac:dyDescent="0.35">
      <c r="B68" s="403" t="s">
        <v>75</v>
      </c>
      <c r="C68" s="404">
        <v>3.04</v>
      </c>
      <c r="I68" s="409">
        <v>40521</v>
      </c>
      <c r="J68" s="410">
        <v>125</v>
      </c>
      <c r="AT68" s="403" t="s">
        <v>69</v>
      </c>
      <c r="AU68" s="60">
        <v>3.52</v>
      </c>
      <c r="AV68" s="60">
        <v>1.23</v>
      </c>
      <c r="AW68" s="456">
        <f t="shared" si="0"/>
        <v>2.29</v>
      </c>
    </row>
    <row r="69" spans="2:49" x14ac:dyDescent="0.35">
      <c r="B69" s="403" t="s">
        <v>76</v>
      </c>
      <c r="C69" s="404">
        <v>3.04</v>
      </c>
      <c r="I69" s="409">
        <v>40522</v>
      </c>
      <c r="J69" s="410">
        <v>126</v>
      </c>
      <c r="AT69" s="403" t="s">
        <v>70</v>
      </c>
      <c r="AU69" s="60">
        <v>3.39</v>
      </c>
      <c r="AV69" s="60">
        <v>1.08</v>
      </c>
      <c r="AW69" s="456">
        <f t="shared" si="0"/>
        <v>2.31</v>
      </c>
    </row>
    <row r="70" spans="2:49" x14ac:dyDescent="0.35">
      <c r="B70" s="403" t="s">
        <v>77</v>
      </c>
      <c r="C70" s="404">
        <v>2.83</v>
      </c>
      <c r="I70" s="409">
        <v>40525</v>
      </c>
      <c r="J70" s="410">
        <v>130</v>
      </c>
      <c r="AT70" s="403" t="s">
        <v>71</v>
      </c>
      <c r="AU70" s="60">
        <v>3.42</v>
      </c>
      <c r="AV70" s="60">
        <v>1.1100000000000001</v>
      </c>
      <c r="AW70" s="456">
        <f t="shared" si="0"/>
        <v>2.3099999999999996</v>
      </c>
    </row>
    <row r="71" spans="2:49" x14ac:dyDescent="0.35">
      <c r="B71" s="403" t="s">
        <v>78</v>
      </c>
      <c r="C71" s="404">
        <v>2.46</v>
      </c>
      <c r="I71" s="409">
        <v>40526</v>
      </c>
      <c r="J71" s="410">
        <v>123</v>
      </c>
      <c r="AT71" s="403" t="s">
        <v>72</v>
      </c>
      <c r="AU71" s="60">
        <v>3.33</v>
      </c>
      <c r="AV71" s="60">
        <v>0.98</v>
      </c>
      <c r="AW71" s="456">
        <f t="shared" si="0"/>
        <v>2.35</v>
      </c>
    </row>
    <row r="72" spans="2:49" x14ac:dyDescent="0.35">
      <c r="B72" s="403" t="s">
        <v>79</v>
      </c>
      <c r="C72" s="404">
        <v>2.57</v>
      </c>
      <c r="I72" s="409">
        <v>40527</v>
      </c>
      <c r="J72" s="410">
        <v>136</v>
      </c>
      <c r="AT72" s="403" t="s">
        <v>73</v>
      </c>
      <c r="AU72" s="60">
        <v>3.2</v>
      </c>
      <c r="AV72" s="60">
        <v>0.9</v>
      </c>
      <c r="AW72" s="456">
        <f t="shared" si="0"/>
        <v>2.3000000000000003</v>
      </c>
    </row>
    <row r="73" spans="2:49" x14ac:dyDescent="0.35">
      <c r="B73" s="403" t="s">
        <v>80</v>
      </c>
      <c r="C73" s="404">
        <v>2.63</v>
      </c>
      <c r="I73" s="409">
        <v>40528</v>
      </c>
      <c r="J73" s="410">
        <v>148</v>
      </c>
      <c r="AT73" s="403" t="s">
        <v>74</v>
      </c>
      <c r="AU73" s="60">
        <v>3.26</v>
      </c>
      <c r="AV73" s="60">
        <v>1.05</v>
      </c>
      <c r="AW73" s="456">
        <f t="shared" si="0"/>
        <v>2.21</v>
      </c>
    </row>
    <row r="74" spans="2:49" x14ac:dyDescent="0.35">
      <c r="B74" s="403" t="s">
        <v>81</v>
      </c>
      <c r="C74" s="404">
        <v>2.59</v>
      </c>
      <c r="I74" s="409">
        <v>40529</v>
      </c>
      <c r="J74" s="410">
        <v>156</v>
      </c>
      <c r="AT74" s="403" t="s">
        <v>75</v>
      </c>
      <c r="AU74" s="60">
        <v>3.04</v>
      </c>
      <c r="AV74" s="60">
        <v>0.96</v>
      </c>
      <c r="AW74" s="456">
        <f t="shared" si="0"/>
        <v>2.08</v>
      </c>
    </row>
    <row r="75" spans="2:49" x14ac:dyDescent="0.35">
      <c r="B75" s="403" t="s">
        <v>82</v>
      </c>
      <c r="C75" s="404">
        <v>2.96</v>
      </c>
      <c r="I75" s="409">
        <v>40532</v>
      </c>
      <c r="J75" s="410">
        <v>146</v>
      </c>
      <c r="AT75" s="403" t="s">
        <v>76</v>
      </c>
      <c r="AU75" s="60">
        <v>3.04</v>
      </c>
      <c r="AV75" s="60">
        <v>0.99</v>
      </c>
      <c r="AW75" s="456">
        <f t="shared" si="0"/>
        <v>2.0499999999999998</v>
      </c>
    </row>
    <row r="76" spans="2:49" x14ac:dyDescent="0.35">
      <c r="B76" s="403" t="s">
        <v>83</v>
      </c>
      <c r="C76" s="404">
        <v>3.11</v>
      </c>
      <c r="I76" s="409">
        <v>40533</v>
      </c>
      <c r="J76" s="410">
        <v>148</v>
      </c>
      <c r="AT76" s="403" t="s">
        <v>77</v>
      </c>
      <c r="AU76" s="60">
        <v>2.83</v>
      </c>
      <c r="AV76" s="60">
        <v>0.89</v>
      </c>
      <c r="AW76" s="456">
        <f t="shared" si="0"/>
        <v>1.94</v>
      </c>
    </row>
    <row r="77" spans="2:49" x14ac:dyDescent="0.35">
      <c r="B77" s="403" t="s">
        <v>84</v>
      </c>
      <c r="C77" s="404">
        <v>3.07</v>
      </c>
      <c r="I77" s="409">
        <v>40534</v>
      </c>
      <c r="J77" s="410">
        <v>143</v>
      </c>
      <c r="AT77" s="403" t="s">
        <v>78</v>
      </c>
      <c r="AU77" s="60">
        <v>2.46</v>
      </c>
      <c r="AV77" s="60">
        <v>0.66</v>
      </c>
      <c r="AW77" s="456">
        <f t="shared" si="0"/>
        <v>1.7999999999999998</v>
      </c>
    </row>
    <row r="78" spans="2:49" x14ac:dyDescent="0.35">
      <c r="B78" s="403" t="s">
        <v>85</v>
      </c>
      <c r="C78" s="404">
        <v>2.86</v>
      </c>
      <c r="I78" s="409">
        <v>40535</v>
      </c>
      <c r="J78" s="410">
        <v>142</v>
      </c>
      <c r="AT78" s="403" t="s">
        <v>79</v>
      </c>
      <c r="AU78" s="60">
        <v>2.57</v>
      </c>
      <c r="AV78" s="60">
        <v>0.73</v>
      </c>
      <c r="AW78" s="456">
        <f t="shared" si="0"/>
        <v>1.8399999999999999</v>
      </c>
    </row>
    <row r="79" spans="2:49" x14ac:dyDescent="0.35">
      <c r="B79" s="403" t="s">
        <v>86</v>
      </c>
      <c r="C79" s="404">
        <v>2.95</v>
      </c>
      <c r="I79" s="409">
        <v>40536</v>
      </c>
      <c r="J79" s="410">
        <v>142</v>
      </c>
      <c r="AT79" s="403" t="s">
        <v>80</v>
      </c>
      <c r="AU79" s="60">
        <v>2.63</v>
      </c>
      <c r="AV79" s="60">
        <v>0.73</v>
      </c>
      <c r="AW79" s="456">
        <f t="shared" si="0"/>
        <v>1.9</v>
      </c>
    </row>
    <row r="80" spans="2:49" ht="18.75" thickBot="1" x14ac:dyDescent="0.4">
      <c r="B80" s="405" t="s">
        <v>87</v>
      </c>
      <c r="C80" s="406">
        <v>2.89</v>
      </c>
      <c r="I80" s="409">
        <v>40539</v>
      </c>
      <c r="J80" s="410">
        <v>140</v>
      </c>
      <c r="AT80" s="403" t="s">
        <v>81</v>
      </c>
      <c r="AU80" s="60">
        <v>2.59</v>
      </c>
      <c r="AV80" s="60">
        <v>0.65</v>
      </c>
      <c r="AW80" s="456">
        <f t="shared" si="0"/>
        <v>1.94</v>
      </c>
    </row>
    <row r="81" spans="2:49" x14ac:dyDescent="0.35">
      <c r="B81" s="68" t="s">
        <v>513</v>
      </c>
      <c r="I81" s="409">
        <v>40540</v>
      </c>
      <c r="J81" s="410">
        <v>139</v>
      </c>
      <c r="AT81" s="403" t="s">
        <v>82</v>
      </c>
      <c r="AU81" s="60">
        <v>2.96</v>
      </c>
      <c r="AV81" s="60">
        <v>0.96</v>
      </c>
      <c r="AW81" s="456">
        <f t="shared" si="0"/>
        <v>2</v>
      </c>
    </row>
    <row r="82" spans="2:49" x14ac:dyDescent="0.35">
      <c r="C82" s="11"/>
      <c r="I82" s="409">
        <v>40541</v>
      </c>
      <c r="J82" s="410">
        <v>145</v>
      </c>
      <c r="AT82" s="403" t="s">
        <v>83</v>
      </c>
      <c r="AU82" s="60">
        <v>3.11</v>
      </c>
      <c r="AV82" s="60">
        <v>1.1299999999999999</v>
      </c>
      <c r="AW82" s="456">
        <f t="shared" si="0"/>
        <v>1.98</v>
      </c>
    </row>
    <row r="83" spans="2:49" x14ac:dyDescent="0.35">
      <c r="B83" s="11"/>
      <c r="C83" s="11"/>
      <c r="I83" s="409">
        <v>40542</v>
      </c>
      <c r="J83" s="410">
        <v>140</v>
      </c>
      <c r="AT83" s="403" t="s">
        <v>84</v>
      </c>
      <c r="AU83" s="60">
        <v>3.07</v>
      </c>
      <c r="AV83" s="60">
        <v>1.1100000000000001</v>
      </c>
      <c r="AW83" s="456">
        <f t="shared" si="0"/>
        <v>1.9599999999999997</v>
      </c>
    </row>
    <row r="84" spans="2:49" x14ac:dyDescent="0.35">
      <c r="I84" s="409">
        <v>40543</v>
      </c>
      <c r="J84" s="410">
        <v>149</v>
      </c>
      <c r="AT84" s="403" t="s">
        <v>85</v>
      </c>
      <c r="AU84" s="60">
        <v>2.86</v>
      </c>
      <c r="AV84" s="60">
        <v>1.08</v>
      </c>
      <c r="AW84" s="456">
        <f t="shared" si="0"/>
        <v>1.7799999999999998</v>
      </c>
    </row>
    <row r="85" spans="2:49" x14ac:dyDescent="0.35">
      <c r="I85" s="409">
        <v>40546</v>
      </c>
      <c r="J85" s="410">
        <v>139</v>
      </c>
      <c r="AT85" s="403" t="s">
        <v>86</v>
      </c>
      <c r="AU85" s="60">
        <v>2.95</v>
      </c>
      <c r="AV85" s="60">
        <v>1.24</v>
      </c>
      <c r="AW85" s="456">
        <f t="shared" si="0"/>
        <v>1.7100000000000002</v>
      </c>
    </row>
    <row r="86" spans="2:49" ht="18.75" thickBot="1" x14ac:dyDescent="0.4">
      <c r="I86" s="409">
        <v>40547</v>
      </c>
      <c r="J86" s="410">
        <v>124</v>
      </c>
      <c r="AT86" s="405" t="s">
        <v>87</v>
      </c>
      <c r="AU86" s="457">
        <v>2.89</v>
      </c>
      <c r="AV86" s="457">
        <v>1.22</v>
      </c>
      <c r="AW86" s="458">
        <f t="shared" si="0"/>
        <v>1.6700000000000002</v>
      </c>
    </row>
    <row r="87" spans="2:49" x14ac:dyDescent="0.35">
      <c r="I87" s="409">
        <v>40548</v>
      </c>
      <c r="J87" s="410">
        <v>121</v>
      </c>
      <c r="AT87" s="23" t="s">
        <v>505</v>
      </c>
    </row>
    <row r="88" spans="2:49" x14ac:dyDescent="0.35">
      <c r="I88" s="409">
        <v>40549</v>
      </c>
      <c r="J88" s="410">
        <v>124</v>
      </c>
    </row>
    <row r="89" spans="2:49" x14ac:dyDescent="0.35">
      <c r="I89" s="409">
        <v>40550</v>
      </c>
      <c r="J89" s="410">
        <v>132</v>
      </c>
    </row>
    <row r="90" spans="2:49" x14ac:dyDescent="0.35">
      <c r="I90" s="409">
        <v>40553</v>
      </c>
      <c r="J90" s="410">
        <v>134</v>
      </c>
    </row>
    <row r="91" spans="2:49" x14ac:dyDescent="0.35">
      <c r="I91" s="409">
        <v>40554</v>
      </c>
      <c r="J91" s="410">
        <v>125</v>
      </c>
    </row>
    <row r="92" spans="2:49" x14ac:dyDescent="0.35">
      <c r="I92" s="409">
        <v>40555</v>
      </c>
      <c r="J92" s="410">
        <v>124</v>
      </c>
    </row>
    <row r="93" spans="2:49" x14ac:dyDescent="0.35">
      <c r="I93" s="409">
        <v>40556</v>
      </c>
      <c r="J93" s="410">
        <v>125</v>
      </c>
    </row>
    <row r="94" spans="2:49" x14ac:dyDescent="0.35">
      <c r="I94" s="409">
        <v>40557</v>
      </c>
      <c r="J94" s="410">
        <v>131</v>
      </c>
    </row>
    <row r="95" spans="2:49" x14ac:dyDescent="0.35">
      <c r="I95" s="409">
        <v>40560</v>
      </c>
      <c r="J95" s="410">
        <v>131</v>
      </c>
    </row>
    <row r="96" spans="2:49" x14ac:dyDescent="0.35">
      <c r="I96" s="409">
        <v>40561</v>
      </c>
      <c r="J96" s="410">
        <v>129</v>
      </c>
    </row>
    <row r="97" spans="9:10" x14ac:dyDescent="0.35">
      <c r="I97" s="409">
        <v>40562</v>
      </c>
      <c r="J97" s="410">
        <v>137</v>
      </c>
    </row>
    <row r="98" spans="9:10" x14ac:dyDescent="0.35">
      <c r="I98" s="409">
        <v>40563</v>
      </c>
      <c r="J98" s="410">
        <v>129</v>
      </c>
    </row>
    <row r="99" spans="9:10" x14ac:dyDescent="0.35">
      <c r="I99" s="409">
        <v>40564</v>
      </c>
      <c r="J99" s="410">
        <v>130</v>
      </c>
    </row>
    <row r="100" spans="9:10" x14ac:dyDescent="0.35">
      <c r="I100" s="409">
        <v>40567</v>
      </c>
      <c r="J100" s="410">
        <v>131</v>
      </c>
    </row>
    <row r="101" spans="9:10" x14ac:dyDescent="0.35">
      <c r="I101" s="409">
        <v>40568</v>
      </c>
      <c r="J101" s="410">
        <v>133</v>
      </c>
    </row>
    <row r="102" spans="9:10" x14ac:dyDescent="0.35">
      <c r="I102" s="409">
        <v>40569</v>
      </c>
      <c r="J102" s="410">
        <v>125</v>
      </c>
    </row>
    <row r="103" spans="9:10" x14ac:dyDescent="0.35">
      <c r="I103" s="409">
        <v>40570</v>
      </c>
      <c r="J103" s="410">
        <v>131</v>
      </c>
    </row>
    <row r="104" spans="9:10" x14ac:dyDescent="0.35">
      <c r="I104" s="409">
        <v>40571</v>
      </c>
      <c r="J104" s="410">
        <v>146</v>
      </c>
    </row>
    <row r="105" spans="9:10" x14ac:dyDescent="0.35">
      <c r="I105" s="409">
        <v>40574</v>
      </c>
      <c r="J105" s="410">
        <v>137</v>
      </c>
    </row>
    <row r="106" spans="9:10" x14ac:dyDescent="0.35">
      <c r="I106" s="409">
        <v>40575</v>
      </c>
      <c r="J106" s="410">
        <v>127</v>
      </c>
    </row>
    <row r="107" spans="9:10" x14ac:dyDescent="0.35">
      <c r="I107" s="409">
        <v>40576</v>
      </c>
      <c r="J107" s="410">
        <v>121</v>
      </c>
    </row>
    <row r="108" spans="9:10" x14ac:dyDescent="0.35">
      <c r="I108" s="409">
        <v>40577</v>
      </c>
      <c r="J108" s="410">
        <v>124</v>
      </c>
    </row>
    <row r="109" spans="9:10" x14ac:dyDescent="0.35">
      <c r="I109" s="409">
        <v>40578</v>
      </c>
      <c r="J109" s="410">
        <v>119</v>
      </c>
    </row>
    <row r="110" spans="9:10" x14ac:dyDescent="0.35">
      <c r="I110" s="409">
        <v>40581</v>
      </c>
      <c r="J110" s="410">
        <v>125</v>
      </c>
    </row>
    <row r="111" spans="9:10" x14ac:dyDescent="0.35">
      <c r="I111" s="409">
        <v>40582</v>
      </c>
      <c r="J111" s="410">
        <v>126</v>
      </c>
    </row>
    <row r="112" spans="9:10" x14ac:dyDescent="0.35">
      <c r="I112" s="409">
        <v>40583</v>
      </c>
      <c r="J112" s="410">
        <v>132</v>
      </c>
    </row>
    <row r="113" spans="9:10" x14ac:dyDescent="0.35">
      <c r="I113" s="409">
        <v>40584</v>
      </c>
      <c r="J113" s="410">
        <v>131</v>
      </c>
    </row>
    <row r="114" spans="9:10" x14ac:dyDescent="0.35">
      <c r="I114" s="409">
        <v>40585</v>
      </c>
      <c r="J114" s="410">
        <v>133</v>
      </c>
    </row>
    <row r="115" spans="9:10" x14ac:dyDescent="0.35">
      <c r="I115" s="409">
        <v>40588</v>
      </c>
      <c r="J115" s="410">
        <v>139</v>
      </c>
    </row>
    <row r="116" spans="9:10" x14ac:dyDescent="0.35">
      <c r="I116" s="409">
        <v>40589</v>
      </c>
      <c r="J116" s="410">
        <v>143</v>
      </c>
    </row>
    <row r="117" spans="9:10" x14ac:dyDescent="0.35">
      <c r="I117" s="409">
        <v>40590</v>
      </c>
      <c r="J117" s="410">
        <v>135</v>
      </c>
    </row>
    <row r="118" spans="9:10" x14ac:dyDescent="0.35">
      <c r="I118" s="409">
        <v>40591</v>
      </c>
      <c r="J118" s="410">
        <v>132</v>
      </c>
    </row>
    <row r="119" spans="9:10" x14ac:dyDescent="0.35">
      <c r="I119" s="409">
        <v>40592</v>
      </c>
      <c r="J119" s="410">
        <v>133</v>
      </c>
    </row>
    <row r="120" spans="9:10" x14ac:dyDescent="0.35">
      <c r="I120" s="409">
        <v>40595</v>
      </c>
      <c r="J120" s="410">
        <v>133</v>
      </c>
    </row>
    <row r="121" spans="9:10" x14ac:dyDescent="0.35">
      <c r="I121" s="409">
        <v>40596</v>
      </c>
      <c r="J121" s="410">
        <v>141</v>
      </c>
    </row>
    <row r="122" spans="9:10" x14ac:dyDescent="0.35">
      <c r="I122" s="409">
        <v>40597</v>
      </c>
      <c r="J122" s="410">
        <v>143</v>
      </c>
    </row>
    <row r="123" spans="9:10" x14ac:dyDescent="0.35">
      <c r="I123" s="409">
        <v>40598</v>
      </c>
      <c r="J123" s="410">
        <v>145</v>
      </c>
    </row>
    <row r="124" spans="9:10" x14ac:dyDescent="0.35">
      <c r="I124" s="409">
        <v>40599</v>
      </c>
      <c r="J124" s="410">
        <v>143</v>
      </c>
    </row>
    <row r="125" spans="9:10" x14ac:dyDescent="0.35">
      <c r="I125" s="409">
        <v>40602</v>
      </c>
      <c r="J125" s="410">
        <v>135</v>
      </c>
    </row>
    <row r="126" spans="9:10" x14ac:dyDescent="0.35">
      <c r="I126" s="409">
        <v>40603</v>
      </c>
      <c r="J126" s="410">
        <v>133</v>
      </c>
    </row>
    <row r="127" spans="9:10" x14ac:dyDescent="0.35">
      <c r="I127" s="409">
        <v>40604</v>
      </c>
      <c r="J127" s="410">
        <v>128</v>
      </c>
    </row>
    <row r="128" spans="9:10" x14ac:dyDescent="0.35">
      <c r="I128" s="409">
        <v>40605</v>
      </c>
      <c r="J128" s="410">
        <v>118</v>
      </c>
    </row>
    <row r="129" spans="9:10" x14ac:dyDescent="0.35">
      <c r="I129" s="409">
        <v>40606</v>
      </c>
      <c r="J129" s="410">
        <v>124</v>
      </c>
    </row>
    <row r="130" spans="9:10" x14ac:dyDescent="0.35">
      <c r="I130" s="409">
        <v>40609</v>
      </c>
      <c r="J130" s="410">
        <v>125</v>
      </c>
    </row>
    <row r="131" spans="9:10" x14ac:dyDescent="0.35">
      <c r="I131" s="409">
        <v>40610</v>
      </c>
      <c r="J131" s="410">
        <v>119</v>
      </c>
    </row>
    <row r="132" spans="9:10" x14ac:dyDescent="0.35">
      <c r="I132" s="409">
        <v>40611</v>
      </c>
      <c r="J132" s="410">
        <v>122</v>
      </c>
    </row>
    <row r="133" spans="9:10" x14ac:dyDescent="0.35">
      <c r="I133" s="409">
        <v>40612</v>
      </c>
      <c r="J133" s="410">
        <v>134</v>
      </c>
    </row>
    <row r="134" spans="9:10" x14ac:dyDescent="0.35">
      <c r="I134" s="409">
        <v>40613</v>
      </c>
      <c r="J134" s="410">
        <v>129</v>
      </c>
    </row>
    <row r="135" spans="9:10" x14ac:dyDescent="0.35">
      <c r="I135" s="409">
        <v>40616</v>
      </c>
      <c r="J135" s="410">
        <v>133</v>
      </c>
    </row>
    <row r="136" spans="9:10" x14ac:dyDescent="0.35">
      <c r="I136" s="409">
        <v>40617</v>
      </c>
      <c r="J136" s="410">
        <v>137</v>
      </c>
    </row>
    <row r="137" spans="9:10" x14ac:dyDescent="0.35">
      <c r="I137" s="409">
        <v>40618</v>
      </c>
      <c r="J137" s="410">
        <v>146</v>
      </c>
    </row>
    <row r="138" spans="9:10" x14ac:dyDescent="0.35">
      <c r="I138" s="409">
        <v>40619</v>
      </c>
      <c r="J138" s="410">
        <v>144</v>
      </c>
    </row>
    <row r="139" spans="9:10" x14ac:dyDescent="0.35">
      <c r="I139" s="409">
        <v>40620</v>
      </c>
      <c r="J139" s="410">
        <v>142</v>
      </c>
    </row>
    <row r="140" spans="9:10" x14ac:dyDescent="0.35">
      <c r="I140" s="409">
        <v>40623</v>
      </c>
      <c r="J140" s="410">
        <v>138</v>
      </c>
    </row>
    <row r="141" spans="9:10" x14ac:dyDescent="0.35">
      <c r="I141" s="409">
        <v>40624</v>
      </c>
      <c r="J141" s="410">
        <v>141</v>
      </c>
    </row>
    <row r="142" spans="9:10" x14ac:dyDescent="0.35">
      <c r="I142" s="409">
        <v>40625</v>
      </c>
      <c r="J142" s="410">
        <v>138</v>
      </c>
    </row>
    <row r="143" spans="9:10" x14ac:dyDescent="0.35">
      <c r="I143" s="409">
        <v>40626</v>
      </c>
      <c r="J143" s="410">
        <v>133</v>
      </c>
    </row>
    <row r="144" spans="9:10" x14ac:dyDescent="0.35">
      <c r="I144" s="409">
        <v>40627</v>
      </c>
      <c r="J144" s="410">
        <v>129</v>
      </c>
    </row>
    <row r="145" spans="9:10" x14ac:dyDescent="0.35">
      <c r="I145" s="409">
        <v>40630</v>
      </c>
      <c r="J145" s="410">
        <v>128</v>
      </c>
    </row>
    <row r="146" spans="9:10" x14ac:dyDescent="0.35">
      <c r="I146" s="409">
        <v>40631</v>
      </c>
      <c r="J146" s="410">
        <v>131</v>
      </c>
    </row>
    <row r="147" spans="9:10" x14ac:dyDescent="0.35">
      <c r="I147" s="409">
        <v>40632</v>
      </c>
      <c r="J147" s="410">
        <v>128</v>
      </c>
    </row>
    <row r="148" spans="9:10" x14ac:dyDescent="0.35">
      <c r="I148" s="409">
        <v>40633</v>
      </c>
      <c r="J148" s="410">
        <v>135</v>
      </c>
    </row>
    <row r="149" spans="9:10" x14ac:dyDescent="0.35">
      <c r="I149" s="409">
        <v>40634</v>
      </c>
      <c r="J149" s="410">
        <v>133</v>
      </c>
    </row>
    <row r="150" spans="9:10" x14ac:dyDescent="0.35">
      <c r="I150" s="409">
        <v>40637</v>
      </c>
      <c r="J150" s="410">
        <v>132</v>
      </c>
    </row>
    <row r="151" spans="9:10" x14ac:dyDescent="0.35">
      <c r="I151" s="409">
        <v>40638</v>
      </c>
      <c r="J151" s="410">
        <v>131</v>
      </c>
    </row>
    <row r="152" spans="9:10" x14ac:dyDescent="0.35">
      <c r="I152" s="409">
        <v>40639</v>
      </c>
      <c r="J152" s="410">
        <v>128</v>
      </c>
    </row>
    <row r="153" spans="9:10" x14ac:dyDescent="0.35">
      <c r="I153" s="409">
        <v>40640</v>
      </c>
      <c r="J153" s="410">
        <v>129</v>
      </c>
    </row>
    <row r="154" spans="9:10" x14ac:dyDescent="0.35">
      <c r="I154" s="409">
        <v>40641</v>
      </c>
      <c r="J154" s="410">
        <v>127</v>
      </c>
    </row>
    <row r="155" spans="9:10" x14ac:dyDescent="0.35">
      <c r="I155" s="409">
        <v>40644</v>
      </c>
      <c r="J155" s="410">
        <v>129</v>
      </c>
    </row>
    <row r="156" spans="9:10" x14ac:dyDescent="0.35">
      <c r="I156" s="409">
        <v>40645</v>
      </c>
      <c r="J156" s="410">
        <v>130</v>
      </c>
    </row>
    <row r="157" spans="9:10" x14ac:dyDescent="0.35">
      <c r="I157" s="409">
        <v>40646</v>
      </c>
      <c r="J157" s="410">
        <v>134</v>
      </c>
    </row>
    <row r="158" spans="9:10" x14ac:dyDescent="0.35">
      <c r="I158" s="409">
        <v>40647</v>
      </c>
      <c r="J158" s="410">
        <v>134</v>
      </c>
    </row>
    <row r="159" spans="9:10" x14ac:dyDescent="0.35">
      <c r="I159" s="409">
        <v>40648</v>
      </c>
      <c r="J159" s="410">
        <v>137</v>
      </c>
    </row>
    <row r="160" spans="9:10" x14ac:dyDescent="0.35">
      <c r="I160" s="409">
        <v>40651</v>
      </c>
      <c r="J160" s="410">
        <v>140</v>
      </c>
    </row>
    <row r="161" spans="9:10" x14ac:dyDescent="0.35">
      <c r="I161" s="409">
        <v>40652</v>
      </c>
      <c r="J161" s="410">
        <v>142</v>
      </c>
    </row>
    <row r="162" spans="9:10" x14ac:dyDescent="0.35">
      <c r="I162" s="409">
        <v>40653</v>
      </c>
      <c r="J162" s="410">
        <v>135</v>
      </c>
    </row>
    <row r="163" spans="9:10" x14ac:dyDescent="0.35">
      <c r="I163" s="409">
        <v>40654</v>
      </c>
      <c r="J163" s="410">
        <v>135</v>
      </c>
    </row>
    <row r="164" spans="9:10" x14ac:dyDescent="0.35">
      <c r="I164" s="409">
        <v>40658</v>
      </c>
      <c r="J164" s="410">
        <v>137</v>
      </c>
    </row>
    <row r="165" spans="9:10" x14ac:dyDescent="0.35">
      <c r="I165" s="409">
        <v>40659</v>
      </c>
      <c r="J165" s="410">
        <v>137</v>
      </c>
    </row>
    <row r="166" spans="9:10" x14ac:dyDescent="0.35">
      <c r="I166" s="409">
        <v>40660</v>
      </c>
      <c r="J166" s="410">
        <v>134</v>
      </c>
    </row>
    <row r="167" spans="9:10" x14ac:dyDescent="0.35">
      <c r="I167" s="409">
        <v>40661</v>
      </c>
      <c r="J167" s="410">
        <v>137</v>
      </c>
    </row>
    <row r="168" spans="9:10" x14ac:dyDescent="0.35">
      <c r="I168" s="409">
        <v>40662</v>
      </c>
      <c r="J168" s="410">
        <v>141</v>
      </c>
    </row>
    <row r="169" spans="9:10" x14ac:dyDescent="0.35">
      <c r="I169" s="409">
        <v>40665</v>
      </c>
      <c r="J169" s="410">
        <v>136</v>
      </c>
    </row>
    <row r="170" spans="9:10" x14ac:dyDescent="0.35">
      <c r="I170" s="409">
        <v>40666</v>
      </c>
      <c r="J170" s="410">
        <v>140</v>
      </c>
    </row>
    <row r="171" spans="9:10" x14ac:dyDescent="0.35">
      <c r="I171" s="409">
        <v>40667</v>
      </c>
      <c r="J171" s="410">
        <v>143</v>
      </c>
    </row>
    <row r="172" spans="9:10" x14ac:dyDescent="0.35">
      <c r="I172" s="409">
        <v>40668</v>
      </c>
      <c r="J172" s="410">
        <v>142</v>
      </c>
    </row>
    <row r="173" spans="9:10" x14ac:dyDescent="0.35">
      <c r="I173" s="409">
        <v>40669</v>
      </c>
      <c r="J173" s="410">
        <v>141</v>
      </c>
    </row>
    <row r="174" spans="9:10" x14ac:dyDescent="0.35">
      <c r="I174" s="409">
        <v>40672</v>
      </c>
      <c r="J174" s="410">
        <v>140</v>
      </c>
    </row>
    <row r="175" spans="9:10" x14ac:dyDescent="0.35">
      <c r="I175" s="409">
        <v>40673</v>
      </c>
      <c r="J175" s="410">
        <v>134</v>
      </c>
    </row>
    <row r="176" spans="9:10" x14ac:dyDescent="0.35">
      <c r="I176" s="409">
        <v>40674</v>
      </c>
      <c r="J176" s="410">
        <v>136</v>
      </c>
    </row>
    <row r="177" spans="9:10" x14ac:dyDescent="0.35">
      <c r="I177" s="409">
        <v>40675</v>
      </c>
      <c r="J177" s="410">
        <v>134</v>
      </c>
    </row>
    <row r="178" spans="9:10" x14ac:dyDescent="0.35">
      <c r="I178" s="409">
        <v>40676</v>
      </c>
      <c r="J178" s="410">
        <v>134</v>
      </c>
    </row>
    <row r="179" spans="9:10" x14ac:dyDescent="0.35">
      <c r="I179" s="409">
        <v>40679</v>
      </c>
      <c r="J179" s="410">
        <v>136</v>
      </c>
    </row>
    <row r="180" spans="9:10" x14ac:dyDescent="0.35">
      <c r="I180" s="409">
        <v>40680</v>
      </c>
      <c r="J180" s="410">
        <v>138</v>
      </c>
    </row>
    <row r="181" spans="9:10" x14ac:dyDescent="0.35">
      <c r="I181" s="409">
        <v>40681</v>
      </c>
      <c r="J181" s="410">
        <v>135</v>
      </c>
    </row>
    <row r="182" spans="9:10" x14ac:dyDescent="0.35">
      <c r="I182" s="409">
        <v>40682</v>
      </c>
      <c r="J182" s="410">
        <v>135</v>
      </c>
    </row>
    <row r="183" spans="9:10" x14ac:dyDescent="0.35">
      <c r="I183" s="409">
        <v>40683</v>
      </c>
      <c r="J183" s="410">
        <v>134</v>
      </c>
    </row>
    <row r="184" spans="9:10" x14ac:dyDescent="0.35">
      <c r="I184" s="409">
        <v>40686</v>
      </c>
      <c r="J184" s="410">
        <v>134</v>
      </c>
    </row>
    <row r="185" spans="9:10" x14ac:dyDescent="0.35">
      <c r="I185" s="409">
        <v>40687</v>
      </c>
      <c r="J185" s="410">
        <v>139</v>
      </c>
    </row>
    <row r="186" spans="9:10" x14ac:dyDescent="0.35">
      <c r="I186" s="409">
        <v>40688</v>
      </c>
      <c r="J186" s="410">
        <v>140</v>
      </c>
    </row>
    <row r="187" spans="9:10" x14ac:dyDescent="0.35">
      <c r="I187" s="409">
        <v>40689</v>
      </c>
      <c r="J187" s="410">
        <v>147</v>
      </c>
    </row>
    <row r="188" spans="9:10" x14ac:dyDescent="0.35">
      <c r="I188" s="409">
        <v>40690</v>
      </c>
      <c r="J188" s="410">
        <v>147</v>
      </c>
    </row>
    <row r="189" spans="9:10" x14ac:dyDescent="0.35">
      <c r="I189" s="409">
        <v>40693</v>
      </c>
      <c r="J189" s="410">
        <v>147</v>
      </c>
    </row>
    <row r="190" spans="9:10" x14ac:dyDescent="0.35">
      <c r="I190" s="409">
        <v>40694</v>
      </c>
      <c r="J190" s="410">
        <v>144</v>
      </c>
    </row>
    <row r="191" spans="9:10" x14ac:dyDescent="0.35">
      <c r="I191" s="409">
        <v>40695</v>
      </c>
      <c r="J191" s="410">
        <v>147</v>
      </c>
    </row>
    <row r="192" spans="9:10" x14ac:dyDescent="0.35">
      <c r="I192" s="409">
        <v>40696</v>
      </c>
      <c r="J192" s="410">
        <v>143</v>
      </c>
    </row>
    <row r="193" spans="9:10" x14ac:dyDescent="0.35">
      <c r="I193" s="409">
        <v>40697</v>
      </c>
      <c r="J193" s="410">
        <v>145</v>
      </c>
    </row>
    <row r="194" spans="9:10" x14ac:dyDescent="0.35">
      <c r="I194" s="409">
        <v>40700</v>
      </c>
      <c r="J194" s="410">
        <v>145</v>
      </c>
    </row>
    <row r="195" spans="9:10" x14ac:dyDescent="0.35">
      <c r="I195" s="409">
        <v>40701</v>
      </c>
      <c r="J195" s="410">
        <v>143</v>
      </c>
    </row>
    <row r="196" spans="9:10" x14ac:dyDescent="0.35">
      <c r="I196" s="409">
        <v>40702</v>
      </c>
      <c r="J196" s="410">
        <v>148</v>
      </c>
    </row>
    <row r="197" spans="9:10" x14ac:dyDescent="0.35">
      <c r="I197" s="409">
        <v>40703</v>
      </c>
      <c r="J197" s="410">
        <v>144</v>
      </c>
    </row>
    <row r="198" spans="9:10" x14ac:dyDescent="0.35">
      <c r="I198" s="409">
        <v>40704</v>
      </c>
      <c r="J198" s="410">
        <v>147</v>
      </c>
    </row>
    <row r="199" spans="9:10" x14ac:dyDescent="0.35">
      <c r="I199" s="409">
        <v>40707</v>
      </c>
      <c r="J199" s="410">
        <v>145</v>
      </c>
    </row>
    <row r="200" spans="9:10" x14ac:dyDescent="0.35">
      <c r="I200" s="409">
        <v>40708</v>
      </c>
      <c r="J200" s="410">
        <v>138</v>
      </c>
    </row>
    <row r="201" spans="9:10" x14ac:dyDescent="0.35">
      <c r="I201" s="409">
        <v>40709</v>
      </c>
      <c r="J201" s="410">
        <v>147</v>
      </c>
    </row>
    <row r="202" spans="9:10" x14ac:dyDescent="0.35">
      <c r="I202" s="409">
        <v>40710</v>
      </c>
      <c r="J202" s="410">
        <v>151</v>
      </c>
    </row>
    <row r="203" spans="9:10" x14ac:dyDescent="0.35">
      <c r="I203" s="409">
        <v>40711</v>
      </c>
      <c r="J203" s="410">
        <v>149</v>
      </c>
    </row>
    <row r="204" spans="9:10" x14ac:dyDescent="0.35">
      <c r="I204" s="409">
        <v>40714</v>
      </c>
      <c r="J204" s="410">
        <v>148</v>
      </c>
    </row>
    <row r="205" spans="9:10" x14ac:dyDescent="0.35">
      <c r="I205" s="409">
        <v>40715</v>
      </c>
      <c r="J205" s="410">
        <v>145</v>
      </c>
    </row>
    <row r="206" spans="9:10" x14ac:dyDescent="0.35">
      <c r="I206" s="409">
        <v>40716</v>
      </c>
      <c r="J206" s="410">
        <v>142</v>
      </c>
    </row>
    <row r="207" spans="9:10" x14ac:dyDescent="0.35">
      <c r="I207" s="409">
        <v>40717</v>
      </c>
      <c r="J207" s="410">
        <v>150</v>
      </c>
    </row>
    <row r="208" spans="9:10" x14ac:dyDescent="0.35">
      <c r="I208" s="409">
        <v>40718</v>
      </c>
      <c r="J208" s="410">
        <v>152</v>
      </c>
    </row>
    <row r="209" spans="9:10" x14ac:dyDescent="0.35">
      <c r="I209" s="409">
        <v>40721</v>
      </c>
      <c r="J209" s="410">
        <v>144</v>
      </c>
    </row>
    <row r="210" spans="9:10" x14ac:dyDescent="0.35">
      <c r="I210" s="409">
        <v>40722</v>
      </c>
      <c r="J210" s="410">
        <v>136</v>
      </c>
    </row>
    <row r="211" spans="9:10" x14ac:dyDescent="0.35">
      <c r="I211" s="409">
        <v>40723</v>
      </c>
      <c r="J211" s="410">
        <v>130</v>
      </c>
    </row>
    <row r="212" spans="9:10" x14ac:dyDescent="0.35">
      <c r="I212" s="409">
        <v>40724</v>
      </c>
      <c r="J212" s="410">
        <v>123</v>
      </c>
    </row>
    <row r="213" spans="9:10" x14ac:dyDescent="0.35">
      <c r="I213" s="409">
        <v>40725</v>
      </c>
      <c r="J213" s="410">
        <v>122</v>
      </c>
    </row>
    <row r="214" spans="9:10" x14ac:dyDescent="0.35">
      <c r="I214" s="409">
        <v>40728</v>
      </c>
      <c r="J214" s="410">
        <v>122</v>
      </c>
    </row>
    <row r="215" spans="9:10" x14ac:dyDescent="0.35">
      <c r="I215" s="409">
        <v>40729</v>
      </c>
      <c r="J215" s="410">
        <v>126</v>
      </c>
    </row>
    <row r="216" spans="9:10" x14ac:dyDescent="0.35">
      <c r="I216" s="409">
        <v>40730</v>
      </c>
      <c r="J216" s="410">
        <v>129</v>
      </c>
    </row>
    <row r="217" spans="9:10" x14ac:dyDescent="0.35">
      <c r="I217" s="409">
        <v>40731</v>
      </c>
      <c r="J217" s="410">
        <v>126</v>
      </c>
    </row>
    <row r="218" spans="9:10" x14ac:dyDescent="0.35">
      <c r="I218" s="409">
        <v>40732</v>
      </c>
      <c r="J218" s="410">
        <v>135</v>
      </c>
    </row>
    <row r="219" spans="9:10" x14ac:dyDescent="0.35">
      <c r="I219" s="409">
        <v>40735</v>
      </c>
      <c r="J219" s="410">
        <v>145</v>
      </c>
    </row>
    <row r="220" spans="9:10" x14ac:dyDescent="0.35">
      <c r="I220" s="409">
        <v>40736</v>
      </c>
      <c r="J220" s="410">
        <v>146</v>
      </c>
    </row>
    <row r="221" spans="9:10" x14ac:dyDescent="0.35">
      <c r="I221" s="409">
        <v>40737</v>
      </c>
      <c r="J221" s="410">
        <v>148</v>
      </c>
    </row>
    <row r="222" spans="9:10" x14ac:dyDescent="0.35">
      <c r="I222" s="409">
        <v>40738</v>
      </c>
      <c r="J222" s="410">
        <v>142</v>
      </c>
    </row>
    <row r="223" spans="9:10" x14ac:dyDescent="0.35">
      <c r="I223" s="409">
        <v>40739</v>
      </c>
      <c r="J223" s="410">
        <v>144</v>
      </c>
    </row>
    <row r="224" spans="9:10" x14ac:dyDescent="0.35">
      <c r="I224" s="409">
        <v>40742</v>
      </c>
      <c r="J224" s="410">
        <v>143</v>
      </c>
    </row>
    <row r="225" spans="9:10" x14ac:dyDescent="0.35">
      <c r="I225" s="409">
        <v>40743</v>
      </c>
      <c r="J225" s="410">
        <v>145</v>
      </c>
    </row>
    <row r="226" spans="9:10" x14ac:dyDescent="0.35">
      <c r="I226" s="409">
        <v>40744</v>
      </c>
      <c r="J226" s="410">
        <v>139</v>
      </c>
    </row>
    <row r="227" spans="9:10" x14ac:dyDescent="0.35">
      <c r="I227" s="409">
        <v>40745</v>
      </c>
      <c r="J227" s="410">
        <v>134</v>
      </c>
    </row>
    <row r="228" spans="9:10" x14ac:dyDescent="0.35">
      <c r="I228" s="409">
        <v>40746</v>
      </c>
      <c r="J228" s="410">
        <v>136</v>
      </c>
    </row>
    <row r="229" spans="9:10" x14ac:dyDescent="0.35">
      <c r="I229" s="409">
        <v>40749</v>
      </c>
      <c r="J229" s="410">
        <v>133</v>
      </c>
    </row>
    <row r="230" spans="9:10" x14ac:dyDescent="0.35">
      <c r="I230" s="409">
        <v>40750</v>
      </c>
      <c r="J230" s="410">
        <v>131</v>
      </c>
    </row>
    <row r="231" spans="9:10" x14ac:dyDescent="0.35">
      <c r="I231" s="409">
        <v>40751</v>
      </c>
      <c r="J231" s="410">
        <v>131</v>
      </c>
    </row>
    <row r="232" spans="9:10" x14ac:dyDescent="0.35">
      <c r="I232" s="409">
        <v>40752</v>
      </c>
      <c r="J232" s="410">
        <v>128</v>
      </c>
    </row>
    <row r="233" spans="9:10" x14ac:dyDescent="0.35">
      <c r="I233" s="409">
        <v>40753</v>
      </c>
      <c r="J233" s="410">
        <v>132</v>
      </c>
    </row>
    <row r="234" spans="9:10" x14ac:dyDescent="0.35">
      <c r="I234" s="409">
        <v>40756</v>
      </c>
      <c r="J234" s="410">
        <v>122</v>
      </c>
    </row>
    <row r="235" spans="9:10" x14ac:dyDescent="0.35">
      <c r="I235" s="409">
        <v>40757</v>
      </c>
      <c r="J235" s="410">
        <v>128</v>
      </c>
    </row>
    <row r="236" spans="9:10" x14ac:dyDescent="0.35">
      <c r="I236" s="409">
        <v>40758</v>
      </c>
      <c r="J236" s="410">
        <v>128</v>
      </c>
    </row>
    <row r="237" spans="9:10" x14ac:dyDescent="0.35">
      <c r="I237" s="409">
        <v>40759</v>
      </c>
      <c r="J237" s="410">
        <v>147</v>
      </c>
    </row>
    <row r="238" spans="9:10" x14ac:dyDescent="0.35">
      <c r="I238" s="409">
        <v>40760</v>
      </c>
      <c r="J238" s="410">
        <v>140</v>
      </c>
    </row>
    <row r="239" spans="9:10" x14ac:dyDescent="0.35">
      <c r="I239" s="409">
        <v>40763</v>
      </c>
      <c r="J239" s="410">
        <v>170</v>
      </c>
    </row>
    <row r="240" spans="9:10" x14ac:dyDescent="0.35">
      <c r="I240" s="409">
        <v>40764</v>
      </c>
      <c r="J240" s="410">
        <v>174</v>
      </c>
    </row>
    <row r="241" spans="9:10" x14ac:dyDescent="0.35">
      <c r="I241" s="409">
        <v>40765</v>
      </c>
      <c r="J241" s="410">
        <v>186</v>
      </c>
    </row>
    <row r="242" spans="9:10" x14ac:dyDescent="0.35">
      <c r="I242" s="409">
        <v>40766</v>
      </c>
      <c r="J242" s="410">
        <v>184</v>
      </c>
    </row>
    <row r="243" spans="9:10" x14ac:dyDescent="0.35">
      <c r="I243" s="409">
        <v>40767</v>
      </c>
      <c r="J243" s="410">
        <v>185</v>
      </c>
    </row>
    <row r="244" spans="9:10" x14ac:dyDescent="0.35">
      <c r="I244" s="409">
        <v>40770</v>
      </c>
      <c r="J244" s="410">
        <v>174</v>
      </c>
    </row>
    <row r="245" spans="9:10" x14ac:dyDescent="0.35">
      <c r="I245" s="409">
        <v>40771</v>
      </c>
      <c r="J245" s="410">
        <v>180</v>
      </c>
    </row>
    <row r="246" spans="9:10" x14ac:dyDescent="0.35">
      <c r="I246" s="409">
        <v>40772</v>
      </c>
      <c r="J246" s="410">
        <v>170</v>
      </c>
    </row>
    <row r="247" spans="9:10" x14ac:dyDescent="0.35">
      <c r="I247" s="409">
        <v>40773</v>
      </c>
      <c r="J247" s="410">
        <v>181</v>
      </c>
    </row>
    <row r="248" spans="9:10" x14ac:dyDescent="0.35">
      <c r="I248" s="409">
        <v>40774</v>
      </c>
      <c r="J248" s="410">
        <v>183</v>
      </c>
    </row>
    <row r="249" spans="9:10" x14ac:dyDescent="0.35">
      <c r="I249" s="409">
        <v>40777</v>
      </c>
      <c r="J249" s="410">
        <v>179</v>
      </c>
    </row>
    <row r="250" spans="9:10" x14ac:dyDescent="0.35">
      <c r="I250" s="409">
        <v>40778</v>
      </c>
      <c r="J250" s="410">
        <v>181</v>
      </c>
    </row>
    <row r="251" spans="9:10" x14ac:dyDescent="0.35">
      <c r="I251" s="409">
        <v>40779</v>
      </c>
      <c r="J251" s="410">
        <v>169</v>
      </c>
    </row>
    <row r="252" spans="9:10" x14ac:dyDescent="0.35">
      <c r="I252" s="409">
        <v>40780</v>
      </c>
      <c r="J252" s="410">
        <v>172</v>
      </c>
    </row>
    <row r="253" spans="9:10" x14ac:dyDescent="0.35">
      <c r="I253" s="409">
        <v>40781</v>
      </c>
      <c r="J253" s="410">
        <v>177</v>
      </c>
    </row>
    <row r="254" spans="9:10" x14ac:dyDescent="0.35">
      <c r="I254" s="409">
        <v>40784</v>
      </c>
      <c r="J254" s="410">
        <v>167</v>
      </c>
    </row>
    <row r="255" spans="9:10" x14ac:dyDescent="0.35">
      <c r="I255" s="409">
        <v>40785</v>
      </c>
      <c r="J255" s="410">
        <v>172</v>
      </c>
    </row>
    <row r="256" spans="9:10" x14ac:dyDescent="0.35">
      <c r="I256" s="409">
        <v>40786</v>
      </c>
      <c r="J256" s="410">
        <v>167</v>
      </c>
    </row>
    <row r="257" spans="9:10" x14ac:dyDescent="0.35">
      <c r="I257" s="409">
        <v>40787</v>
      </c>
      <c r="J257" s="410">
        <v>177</v>
      </c>
    </row>
    <row r="258" spans="9:10" x14ac:dyDescent="0.35">
      <c r="I258" s="409">
        <v>40788</v>
      </c>
      <c r="J258" s="410">
        <v>184</v>
      </c>
    </row>
    <row r="259" spans="9:10" x14ac:dyDescent="0.35">
      <c r="I259" s="409">
        <v>40791</v>
      </c>
      <c r="J259" s="410">
        <v>184</v>
      </c>
    </row>
    <row r="260" spans="9:10" x14ac:dyDescent="0.35">
      <c r="I260" s="409">
        <v>40792</v>
      </c>
      <c r="J260" s="410">
        <v>188</v>
      </c>
    </row>
    <row r="261" spans="9:10" x14ac:dyDescent="0.35">
      <c r="I261" s="409">
        <v>40793</v>
      </c>
      <c r="J261" s="410">
        <v>179</v>
      </c>
    </row>
    <row r="262" spans="9:10" x14ac:dyDescent="0.35">
      <c r="I262" s="409">
        <v>40794</v>
      </c>
      <c r="J262" s="410">
        <v>185</v>
      </c>
    </row>
    <row r="263" spans="9:10" x14ac:dyDescent="0.35">
      <c r="I263" s="409">
        <v>40795</v>
      </c>
      <c r="J263" s="410">
        <v>197</v>
      </c>
    </row>
    <row r="264" spans="9:10" x14ac:dyDescent="0.35">
      <c r="I264" s="409">
        <v>40798</v>
      </c>
      <c r="J264" s="410">
        <v>201</v>
      </c>
    </row>
    <row r="265" spans="9:10" x14ac:dyDescent="0.35">
      <c r="I265" s="409">
        <v>40799</v>
      </c>
      <c r="J265" s="410">
        <v>196</v>
      </c>
    </row>
    <row r="266" spans="9:10" x14ac:dyDescent="0.35">
      <c r="I266" s="409">
        <v>40800</v>
      </c>
      <c r="J266" s="410">
        <v>204</v>
      </c>
    </row>
    <row r="267" spans="9:10" x14ac:dyDescent="0.35">
      <c r="I267" s="409">
        <v>40801</v>
      </c>
      <c r="J267" s="410">
        <v>199</v>
      </c>
    </row>
    <row r="268" spans="9:10" x14ac:dyDescent="0.35">
      <c r="I268" s="409">
        <v>40802</v>
      </c>
      <c r="J268" s="410">
        <v>200</v>
      </c>
    </row>
    <row r="269" spans="9:10" x14ac:dyDescent="0.35">
      <c r="I269" s="409">
        <v>40805</v>
      </c>
      <c r="J269" s="410">
        <v>214</v>
      </c>
    </row>
    <row r="270" spans="9:10" x14ac:dyDescent="0.35">
      <c r="I270" s="409">
        <v>40806</v>
      </c>
      <c r="J270" s="410">
        <v>207</v>
      </c>
    </row>
    <row r="271" spans="9:10" x14ac:dyDescent="0.35">
      <c r="I271" s="409">
        <v>40807</v>
      </c>
      <c r="J271" s="410">
        <v>218</v>
      </c>
    </row>
    <row r="272" spans="9:10" x14ac:dyDescent="0.35">
      <c r="I272" s="409">
        <v>40808</v>
      </c>
      <c r="J272" s="410">
        <v>248</v>
      </c>
    </row>
    <row r="273" spans="9:10" x14ac:dyDescent="0.35">
      <c r="I273" s="409">
        <v>40809</v>
      </c>
      <c r="J273" s="410">
        <v>246</v>
      </c>
    </row>
    <row r="274" spans="9:10" x14ac:dyDescent="0.35">
      <c r="I274" s="409">
        <v>40812</v>
      </c>
      <c r="J274" s="410">
        <v>250</v>
      </c>
    </row>
    <row r="275" spans="9:10" x14ac:dyDescent="0.35">
      <c r="I275" s="409">
        <v>40813</v>
      </c>
      <c r="J275" s="410">
        <v>231</v>
      </c>
    </row>
    <row r="276" spans="9:10" x14ac:dyDescent="0.35">
      <c r="I276" s="409">
        <v>40814</v>
      </c>
      <c r="J276" s="410">
        <v>231</v>
      </c>
    </row>
    <row r="277" spans="9:10" x14ac:dyDescent="0.35">
      <c r="I277" s="409">
        <v>40815</v>
      </c>
      <c r="J277" s="410">
        <v>232</v>
      </c>
    </row>
    <row r="278" spans="9:10" x14ac:dyDescent="0.35">
      <c r="I278" s="409">
        <v>40816</v>
      </c>
      <c r="J278" s="410">
        <v>238</v>
      </c>
    </row>
    <row r="279" spans="9:10" x14ac:dyDescent="0.35">
      <c r="I279" s="409">
        <v>40819</v>
      </c>
      <c r="J279" s="410">
        <v>245</v>
      </c>
    </row>
    <row r="280" spans="9:10" x14ac:dyDescent="0.35">
      <c r="I280" s="409">
        <v>40820</v>
      </c>
      <c r="J280" s="410">
        <v>246</v>
      </c>
    </row>
    <row r="281" spans="9:10" x14ac:dyDescent="0.35">
      <c r="I281" s="409">
        <v>40821</v>
      </c>
      <c r="J281" s="410">
        <v>240</v>
      </c>
    </row>
    <row r="282" spans="9:10" x14ac:dyDescent="0.35">
      <c r="I282" s="409">
        <v>40822</v>
      </c>
      <c r="J282" s="410">
        <v>224</v>
      </c>
    </row>
    <row r="283" spans="9:10" x14ac:dyDescent="0.35">
      <c r="I283" s="409">
        <v>40823</v>
      </c>
      <c r="J283" s="410">
        <v>218</v>
      </c>
    </row>
    <row r="284" spans="9:10" x14ac:dyDescent="0.35">
      <c r="I284" s="409">
        <v>40826</v>
      </c>
      <c r="J284" s="410">
        <v>218</v>
      </c>
    </row>
    <row r="285" spans="9:10" x14ac:dyDescent="0.35">
      <c r="I285" s="409">
        <v>40827</v>
      </c>
      <c r="J285" s="410">
        <v>200</v>
      </c>
    </row>
    <row r="286" spans="9:10" x14ac:dyDescent="0.35">
      <c r="I286" s="409">
        <v>40828</v>
      </c>
      <c r="J286" s="410">
        <v>192</v>
      </c>
    </row>
    <row r="287" spans="9:10" x14ac:dyDescent="0.35">
      <c r="I287" s="409">
        <v>40829</v>
      </c>
      <c r="J287" s="410">
        <v>201</v>
      </c>
    </row>
    <row r="288" spans="9:10" x14ac:dyDescent="0.35">
      <c r="I288" s="409">
        <v>40830</v>
      </c>
      <c r="J288" s="410">
        <v>193</v>
      </c>
    </row>
    <row r="289" spans="9:10" x14ac:dyDescent="0.35">
      <c r="I289" s="409">
        <v>40833</v>
      </c>
      <c r="J289" s="410">
        <v>198</v>
      </c>
    </row>
    <row r="290" spans="9:10" x14ac:dyDescent="0.35">
      <c r="I290" s="409">
        <v>40834</v>
      </c>
      <c r="J290" s="410">
        <v>200</v>
      </c>
    </row>
    <row r="291" spans="9:10" x14ac:dyDescent="0.35">
      <c r="I291" s="409">
        <v>40835</v>
      </c>
      <c r="J291" s="410">
        <v>201</v>
      </c>
    </row>
    <row r="292" spans="9:10" x14ac:dyDescent="0.35">
      <c r="I292" s="409">
        <v>40836</v>
      </c>
      <c r="J292" s="410">
        <v>203</v>
      </c>
    </row>
    <row r="293" spans="9:10" x14ac:dyDescent="0.35">
      <c r="I293" s="409">
        <v>40837</v>
      </c>
      <c r="J293" s="410">
        <v>195</v>
      </c>
    </row>
    <row r="294" spans="9:10" x14ac:dyDescent="0.35">
      <c r="I294" s="409">
        <v>40840</v>
      </c>
      <c r="J294" s="410">
        <v>192</v>
      </c>
    </row>
    <row r="295" spans="9:10" x14ac:dyDescent="0.35">
      <c r="I295" s="409">
        <v>40841</v>
      </c>
      <c r="J295" s="410">
        <v>197</v>
      </c>
    </row>
    <row r="296" spans="9:10" x14ac:dyDescent="0.35">
      <c r="I296" s="409">
        <v>40842</v>
      </c>
      <c r="J296" s="410">
        <v>187</v>
      </c>
    </row>
    <row r="297" spans="9:10" x14ac:dyDescent="0.35">
      <c r="I297" s="409">
        <v>40843</v>
      </c>
      <c r="J297" s="410">
        <v>164</v>
      </c>
    </row>
    <row r="298" spans="9:10" x14ac:dyDescent="0.35">
      <c r="I298" s="409">
        <v>40844</v>
      </c>
      <c r="J298" s="410">
        <v>175</v>
      </c>
    </row>
    <row r="299" spans="9:10" x14ac:dyDescent="0.35">
      <c r="I299" s="409">
        <v>40847</v>
      </c>
      <c r="J299" s="410">
        <v>190</v>
      </c>
    </row>
    <row r="300" spans="9:10" x14ac:dyDescent="0.35">
      <c r="I300" s="409">
        <v>40848</v>
      </c>
      <c r="J300" s="410">
        <v>195</v>
      </c>
    </row>
    <row r="301" spans="9:10" x14ac:dyDescent="0.35">
      <c r="I301" s="409">
        <v>40849</v>
      </c>
      <c r="J301" s="410">
        <v>191</v>
      </c>
    </row>
    <row r="302" spans="9:10" x14ac:dyDescent="0.35">
      <c r="I302" s="409">
        <v>40850</v>
      </c>
      <c r="J302" s="410">
        <v>178</v>
      </c>
    </row>
    <row r="303" spans="9:10" x14ac:dyDescent="0.35">
      <c r="I303" s="409">
        <v>40851</v>
      </c>
      <c r="J303" s="410">
        <v>180</v>
      </c>
    </row>
    <row r="304" spans="9:10" x14ac:dyDescent="0.35">
      <c r="I304" s="409">
        <v>40854</v>
      </c>
      <c r="J304" s="410">
        <v>183</v>
      </c>
    </row>
    <row r="305" spans="9:10" x14ac:dyDescent="0.35">
      <c r="I305" s="409">
        <v>40855</v>
      </c>
      <c r="J305" s="410">
        <v>173</v>
      </c>
    </row>
    <row r="306" spans="9:10" x14ac:dyDescent="0.35">
      <c r="I306" s="409">
        <v>40856</v>
      </c>
      <c r="J306" s="410">
        <v>188</v>
      </c>
    </row>
    <row r="307" spans="9:10" x14ac:dyDescent="0.35">
      <c r="I307" s="409">
        <v>40857</v>
      </c>
      <c r="J307" s="410">
        <v>178</v>
      </c>
    </row>
    <row r="308" spans="9:10" x14ac:dyDescent="0.35">
      <c r="I308" s="409">
        <v>40858</v>
      </c>
      <c r="J308" s="410">
        <v>178</v>
      </c>
    </row>
    <row r="309" spans="9:10" x14ac:dyDescent="0.35">
      <c r="I309" s="409">
        <v>40861</v>
      </c>
      <c r="J309" s="410">
        <v>179</v>
      </c>
    </row>
    <row r="310" spans="9:10" x14ac:dyDescent="0.35">
      <c r="I310" s="409">
        <v>40862</v>
      </c>
      <c r="J310" s="410">
        <v>180</v>
      </c>
    </row>
    <row r="311" spans="9:10" x14ac:dyDescent="0.35">
      <c r="I311" s="409">
        <v>40863</v>
      </c>
      <c r="J311" s="410">
        <v>184</v>
      </c>
    </row>
    <row r="312" spans="9:10" x14ac:dyDescent="0.35">
      <c r="I312" s="409">
        <v>40864</v>
      </c>
      <c r="J312" s="410">
        <v>195</v>
      </c>
    </row>
    <row r="313" spans="9:10" x14ac:dyDescent="0.35">
      <c r="I313" s="409">
        <v>40865</v>
      </c>
      <c r="J313" s="410">
        <v>193</v>
      </c>
    </row>
    <row r="314" spans="9:10" x14ac:dyDescent="0.35">
      <c r="I314" s="409">
        <v>40868</v>
      </c>
      <c r="J314" s="410">
        <v>202</v>
      </c>
    </row>
    <row r="315" spans="9:10" x14ac:dyDescent="0.35">
      <c r="I315" s="409">
        <v>40869</v>
      </c>
      <c r="J315" s="410">
        <v>202</v>
      </c>
    </row>
    <row r="316" spans="9:10" x14ac:dyDescent="0.35">
      <c r="I316" s="409">
        <v>40870</v>
      </c>
      <c r="J316" s="410">
        <v>210</v>
      </c>
    </row>
    <row r="317" spans="9:10" x14ac:dyDescent="0.35">
      <c r="I317" s="409">
        <v>40871</v>
      </c>
      <c r="J317" s="410">
        <v>210</v>
      </c>
    </row>
    <row r="318" spans="9:10" x14ac:dyDescent="0.35">
      <c r="I318" s="409">
        <v>40872</v>
      </c>
      <c r="J318" s="410">
        <v>204</v>
      </c>
    </row>
    <row r="319" spans="9:10" x14ac:dyDescent="0.35">
      <c r="I319" s="409">
        <v>40875</v>
      </c>
      <c r="J319" s="410">
        <v>203</v>
      </c>
    </row>
    <row r="320" spans="9:10" x14ac:dyDescent="0.35">
      <c r="I320" s="409">
        <v>40876</v>
      </c>
      <c r="J320" s="410">
        <v>199</v>
      </c>
    </row>
    <row r="321" spans="9:10" x14ac:dyDescent="0.35">
      <c r="I321" s="409">
        <v>40877</v>
      </c>
      <c r="J321" s="410">
        <v>193</v>
      </c>
    </row>
    <row r="322" spans="9:10" x14ac:dyDescent="0.35">
      <c r="I322" s="409">
        <v>40878</v>
      </c>
      <c r="J322" s="410">
        <v>186</v>
      </c>
    </row>
    <row r="323" spans="9:10" x14ac:dyDescent="0.35">
      <c r="I323" s="409">
        <v>40879</v>
      </c>
      <c r="J323" s="410">
        <v>190</v>
      </c>
    </row>
    <row r="324" spans="9:10" x14ac:dyDescent="0.35">
      <c r="I324" s="409">
        <v>40882</v>
      </c>
      <c r="J324" s="410">
        <v>190</v>
      </c>
    </row>
    <row r="325" spans="9:10" x14ac:dyDescent="0.35">
      <c r="I325" s="409">
        <v>40883</v>
      </c>
      <c r="J325" s="410">
        <v>183</v>
      </c>
    </row>
    <row r="326" spans="9:10" x14ac:dyDescent="0.35">
      <c r="I326" s="409">
        <v>40884</v>
      </c>
      <c r="J326" s="410">
        <v>190</v>
      </c>
    </row>
    <row r="327" spans="9:10" x14ac:dyDescent="0.35">
      <c r="I327" s="409">
        <v>40885</v>
      </c>
      <c r="J327" s="410">
        <v>192</v>
      </c>
    </row>
    <row r="328" spans="9:10" x14ac:dyDescent="0.35">
      <c r="I328" s="409">
        <v>40886</v>
      </c>
      <c r="J328" s="410">
        <v>177</v>
      </c>
    </row>
    <row r="329" spans="9:10" x14ac:dyDescent="0.35">
      <c r="I329" s="409">
        <v>40889</v>
      </c>
      <c r="J329" s="410">
        <v>179</v>
      </c>
    </row>
    <row r="330" spans="9:10" x14ac:dyDescent="0.35">
      <c r="I330" s="409">
        <v>40890</v>
      </c>
      <c r="J330" s="410">
        <v>180</v>
      </c>
    </row>
    <row r="331" spans="9:10" x14ac:dyDescent="0.35">
      <c r="I331" s="409">
        <v>40891</v>
      </c>
      <c r="J331" s="410">
        <v>189</v>
      </c>
    </row>
    <row r="332" spans="9:10" x14ac:dyDescent="0.35">
      <c r="I332" s="409">
        <v>40892</v>
      </c>
      <c r="J332" s="410">
        <v>188</v>
      </c>
    </row>
    <row r="333" spans="9:10" x14ac:dyDescent="0.35">
      <c r="I333" s="409">
        <v>40893</v>
      </c>
      <c r="J333" s="410">
        <v>195</v>
      </c>
    </row>
    <row r="334" spans="9:10" x14ac:dyDescent="0.35">
      <c r="I334" s="409">
        <v>40896</v>
      </c>
      <c r="J334" s="410">
        <v>200</v>
      </c>
    </row>
    <row r="335" spans="9:10" x14ac:dyDescent="0.35">
      <c r="I335" s="409">
        <v>40897</v>
      </c>
      <c r="J335" s="410">
        <v>188</v>
      </c>
    </row>
    <row r="336" spans="9:10" x14ac:dyDescent="0.35">
      <c r="I336" s="409">
        <v>40898</v>
      </c>
      <c r="J336" s="410">
        <v>179</v>
      </c>
    </row>
    <row r="337" spans="9:10" x14ac:dyDescent="0.35">
      <c r="I337" s="409">
        <v>40899</v>
      </c>
      <c r="J337" s="410">
        <v>180</v>
      </c>
    </row>
    <row r="338" spans="9:10" x14ac:dyDescent="0.35">
      <c r="I338" s="409">
        <v>40900</v>
      </c>
      <c r="J338" s="410">
        <v>171</v>
      </c>
    </row>
    <row r="339" spans="9:10" x14ac:dyDescent="0.35">
      <c r="I339" s="409">
        <v>40903</v>
      </c>
      <c r="J339" s="410">
        <v>171</v>
      </c>
    </row>
    <row r="340" spans="9:10" x14ac:dyDescent="0.35">
      <c r="I340" s="409">
        <v>40904</v>
      </c>
      <c r="J340" s="410">
        <v>173</v>
      </c>
    </row>
    <row r="341" spans="9:10" x14ac:dyDescent="0.35">
      <c r="I341" s="409">
        <v>40905</v>
      </c>
      <c r="J341" s="410">
        <v>185</v>
      </c>
    </row>
    <row r="342" spans="9:10" x14ac:dyDescent="0.35">
      <c r="I342" s="409">
        <v>40906</v>
      </c>
      <c r="J342" s="410">
        <v>187</v>
      </c>
    </row>
    <row r="343" spans="9:10" x14ac:dyDescent="0.35">
      <c r="I343" s="409">
        <v>40907</v>
      </c>
      <c r="J343" s="410">
        <v>187</v>
      </c>
    </row>
    <row r="344" spans="9:10" x14ac:dyDescent="0.35">
      <c r="I344" s="409">
        <v>40910</v>
      </c>
      <c r="J344" s="410">
        <v>187</v>
      </c>
    </row>
    <row r="345" spans="9:10" x14ac:dyDescent="0.35">
      <c r="I345" s="409">
        <v>40911</v>
      </c>
      <c r="J345" s="410">
        <v>183</v>
      </c>
    </row>
    <row r="346" spans="9:10" x14ac:dyDescent="0.35">
      <c r="I346" s="409">
        <v>40912</v>
      </c>
      <c r="J346" s="410">
        <v>183</v>
      </c>
    </row>
    <row r="347" spans="9:10" x14ac:dyDescent="0.35">
      <c r="I347" s="409">
        <v>40913</v>
      </c>
      <c r="J347" s="410">
        <v>182</v>
      </c>
    </row>
    <row r="348" spans="9:10" x14ac:dyDescent="0.35">
      <c r="I348" s="409">
        <v>40914</v>
      </c>
      <c r="J348" s="410">
        <v>187</v>
      </c>
    </row>
    <row r="349" spans="9:10" x14ac:dyDescent="0.35">
      <c r="I349" s="409">
        <v>40917</v>
      </c>
      <c r="J349" s="410">
        <v>186</v>
      </c>
    </row>
    <row r="350" spans="9:10" x14ac:dyDescent="0.35">
      <c r="I350" s="409">
        <v>40918</v>
      </c>
      <c r="J350" s="410">
        <v>192</v>
      </c>
    </row>
    <row r="351" spans="9:10" x14ac:dyDescent="0.35">
      <c r="I351" s="409">
        <v>40919</v>
      </c>
      <c r="J351" s="410">
        <v>205</v>
      </c>
    </row>
    <row r="352" spans="9:10" x14ac:dyDescent="0.35">
      <c r="I352" s="409">
        <v>40920</v>
      </c>
      <c r="J352" s="410">
        <v>203</v>
      </c>
    </row>
    <row r="353" spans="9:10" x14ac:dyDescent="0.35">
      <c r="I353" s="409">
        <v>40921</v>
      </c>
      <c r="J353" s="410">
        <v>209</v>
      </c>
    </row>
    <row r="354" spans="9:10" x14ac:dyDescent="0.35">
      <c r="I354" s="409">
        <v>40924</v>
      </c>
      <c r="J354" s="410">
        <v>209</v>
      </c>
    </row>
    <row r="355" spans="9:10" x14ac:dyDescent="0.35">
      <c r="I355" s="409">
        <v>40925</v>
      </c>
      <c r="J355" s="410">
        <v>206</v>
      </c>
    </row>
    <row r="356" spans="9:10" x14ac:dyDescent="0.35">
      <c r="I356" s="409">
        <v>40926</v>
      </c>
      <c r="J356" s="410">
        <v>204</v>
      </c>
    </row>
    <row r="357" spans="9:10" x14ac:dyDescent="0.35">
      <c r="I357" s="409">
        <v>40927</v>
      </c>
      <c r="J357" s="410">
        <v>194</v>
      </c>
    </row>
    <row r="358" spans="9:10" x14ac:dyDescent="0.35">
      <c r="I358" s="409">
        <v>40928</v>
      </c>
      <c r="J358" s="410">
        <v>188</v>
      </c>
    </row>
    <row r="359" spans="9:10" x14ac:dyDescent="0.35">
      <c r="I359" s="409">
        <v>40931</v>
      </c>
      <c r="J359" s="410">
        <v>187</v>
      </c>
    </row>
    <row r="360" spans="9:10" x14ac:dyDescent="0.35">
      <c r="I360" s="409">
        <v>40932</v>
      </c>
      <c r="J360" s="410">
        <v>189</v>
      </c>
    </row>
    <row r="361" spans="9:10" x14ac:dyDescent="0.35">
      <c r="I361" s="409">
        <v>40933</v>
      </c>
      <c r="J361" s="410">
        <v>185</v>
      </c>
    </row>
    <row r="362" spans="9:10" x14ac:dyDescent="0.35">
      <c r="I362" s="409">
        <v>40934</v>
      </c>
      <c r="J362" s="410">
        <v>193</v>
      </c>
    </row>
    <row r="363" spans="9:10" x14ac:dyDescent="0.35">
      <c r="I363" s="409">
        <v>40935</v>
      </c>
      <c r="J363" s="410">
        <v>195</v>
      </c>
    </row>
    <row r="364" spans="9:10" x14ac:dyDescent="0.35">
      <c r="I364" s="409">
        <v>40938</v>
      </c>
      <c r="J364" s="410">
        <v>200</v>
      </c>
    </row>
    <row r="365" spans="9:10" x14ac:dyDescent="0.35">
      <c r="I365" s="409">
        <v>40939</v>
      </c>
      <c r="J365" s="410">
        <v>198</v>
      </c>
    </row>
    <row r="366" spans="9:10" x14ac:dyDescent="0.35">
      <c r="I366" s="409">
        <v>40940</v>
      </c>
      <c r="J366" s="410">
        <v>188</v>
      </c>
    </row>
    <row r="367" spans="9:10" x14ac:dyDescent="0.35">
      <c r="I367" s="409">
        <v>40941</v>
      </c>
      <c r="J367" s="410">
        <v>191</v>
      </c>
    </row>
    <row r="368" spans="9:10" x14ac:dyDescent="0.35">
      <c r="I368" s="409">
        <v>40942</v>
      </c>
      <c r="J368" s="410">
        <v>179</v>
      </c>
    </row>
    <row r="369" spans="9:10" x14ac:dyDescent="0.35">
      <c r="I369" s="409">
        <v>40945</v>
      </c>
      <c r="J369" s="410">
        <v>182</v>
      </c>
    </row>
    <row r="370" spans="9:10" x14ac:dyDescent="0.35">
      <c r="I370" s="409">
        <v>40946</v>
      </c>
      <c r="J370" s="410">
        <v>176</v>
      </c>
    </row>
    <row r="371" spans="9:10" x14ac:dyDescent="0.35">
      <c r="I371" s="409">
        <v>40947</v>
      </c>
      <c r="J371" s="410">
        <v>177</v>
      </c>
    </row>
    <row r="372" spans="9:10" x14ac:dyDescent="0.35">
      <c r="I372" s="409">
        <v>40948</v>
      </c>
      <c r="J372" s="410">
        <v>171</v>
      </c>
    </row>
    <row r="373" spans="9:10" x14ac:dyDescent="0.35">
      <c r="I373" s="409">
        <v>40949</v>
      </c>
      <c r="J373" s="410">
        <v>179</v>
      </c>
    </row>
    <row r="374" spans="9:10" x14ac:dyDescent="0.35">
      <c r="I374" s="409">
        <v>40952</v>
      </c>
      <c r="J374" s="410">
        <v>175</v>
      </c>
    </row>
    <row r="375" spans="9:10" x14ac:dyDescent="0.35">
      <c r="I375" s="409">
        <v>40953</v>
      </c>
      <c r="J375" s="410">
        <v>181</v>
      </c>
    </row>
    <row r="376" spans="9:10" x14ac:dyDescent="0.35">
      <c r="I376" s="409">
        <v>40954</v>
      </c>
      <c r="J376" s="410">
        <v>182</v>
      </c>
    </row>
    <row r="377" spans="9:10" x14ac:dyDescent="0.35">
      <c r="I377" s="409">
        <v>40955</v>
      </c>
      <c r="J377" s="410">
        <v>176</v>
      </c>
    </row>
    <row r="378" spans="9:10" x14ac:dyDescent="0.35">
      <c r="I378" s="409">
        <v>40956</v>
      </c>
      <c r="J378" s="410">
        <v>176</v>
      </c>
    </row>
    <row r="379" spans="9:10" x14ac:dyDescent="0.35">
      <c r="I379" s="409">
        <v>40959</v>
      </c>
      <c r="J379" s="410">
        <v>176</v>
      </c>
    </row>
    <row r="380" spans="9:10" x14ac:dyDescent="0.35">
      <c r="I380" s="409">
        <v>40960</v>
      </c>
      <c r="J380" s="410">
        <v>173</v>
      </c>
    </row>
    <row r="381" spans="9:10" x14ac:dyDescent="0.35">
      <c r="I381" s="409">
        <v>40961</v>
      </c>
      <c r="J381" s="410">
        <v>176</v>
      </c>
    </row>
    <row r="382" spans="9:10" x14ac:dyDescent="0.35">
      <c r="I382" s="409">
        <v>40962</v>
      </c>
      <c r="J382" s="410">
        <v>181</v>
      </c>
    </row>
    <row r="383" spans="9:10" x14ac:dyDescent="0.35">
      <c r="I383" s="409">
        <v>40963</v>
      </c>
      <c r="J383" s="410">
        <v>180</v>
      </c>
    </row>
    <row r="384" spans="9:10" x14ac:dyDescent="0.35">
      <c r="I384" s="409">
        <v>40966</v>
      </c>
      <c r="J384" s="410">
        <v>184</v>
      </c>
    </row>
    <row r="385" spans="9:10" x14ac:dyDescent="0.35">
      <c r="I385" s="409">
        <v>40967</v>
      </c>
      <c r="J385" s="410">
        <v>182</v>
      </c>
    </row>
    <row r="386" spans="9:10" x14ac:dyDescent="0.35">
      <c r="I386" s="409">
        <v>40968</v>
      </c>
      <c r="J386" s="410">
        <v>178</v>
      </c>
    </row>
    <row r="387" spans="9:10" x14ac:dyDescent="0.35">
      <c r="I387" s="409">
        <v>40969</v>
      </c>
      <c r="J387" s="410">
        <v>171</v>
      </c>
    </row>
    <row r="388" spans="9:10" x14ac:dyDescent="0.35">
      <c r="I388" s="409">
        <v>40970</v>
      </c>
      <c r="J388" s="410">
        <v>168</v>
      </c>
    </row>
    <row r="389" spans="9:10" x14ac:dyDescent="0.35">
      <c r="I389" s="409">
        <v>40973</v>
      </c>
      <c r="J389" s="410">
        <v>175</v>
      </c>
    </row>
    <row r="390" spans="9:10" x14ac:dyDescent="0.35">
      <c r="I390" s="409">
        <v>40974</v>
      </c>
      <c r="J390" s="410">
        <v>182</v>
      </c>
    </row>
    <row r="391" spans="9:10" x14ac:dyDescent="0.35">
      <c r="I391" s="409">
        <v>40975</v>
      </c>
      <c r="J391" s="410">
        <v>179</v>
      </c>
    </row>
    <row r="392" spans="9:10" x14ac:dyDescent="0.35">
      <c r="I392" s="409">
        <v>40976</v>
      </c>
      <c r="J392" s="410">
        <v>171</v>
      </c>
    </row>
    <row r="393" spans="9:10" x14ac:dyDescent="0.35">
      <c r="I393" s="409">
        <v>40977</v>
      </c>
      <c r="J393" s="410">
        <v>169</v>
      </c>
    </row>
    <row r="394" spans="9:10" x14ac:dyDescent="0.35">
      <c r="I394" s="409">
        <v>40980</v>
      </c>
      <c r="J394" s="410">
        <v>166</v>
      </c>
    </row>
    <row r="395" spans="9:10" x14ac:dyDescent="0.35">
      <c r="I395" s="409">
        <v>40981</v>
      </c>
      <c r="J395" s="410">
        <v>158</v>
      </c>
    </row>
    <row r="396" spans="9:10" x14ac:dyDescent="0.35">
      <c r="I396" s="409">
        <v>40982</v>
      </c>
      <c r="J396" s="410">
        <v>150</v>
      </c>
    </row>
    <row r="397" spans="9:10" x14ac:dyDescent="0.35">
      <c r="I397" s="409">
        <v>40983</v>
      </c>
      <c r="J397" s="410">
        <v>153</v>
      </c>
    </row>
    <row r="398" spans="9:10" x14ac:dyDescent="0.35">
      <c r="I398" s="409">
        <v>40984</v>
      </c>
      <c r="J398" s="410">
        <v>154</v>
      </c>
    </row>
    <row r="399" spans="9:10" x14ac:dyDescent="0.35">
      <c r="I399" s="409">
        <v>40987</v>
      </c>
      <c r="J399" s="410">
        <v>151</v>
      </c>
    </row>
    <row r="400" spans="9:10" x14ac:dyDescent="0.35">
      <c r="I400" s="409">
        <v>40988</v>
      </c>
      <c r="J400" s="410">
        <v>151</v>
      </c>
    </row>
    <row r="401" spans="9:10" x14ac:dyDescent="0.35">
      <c r="I401" s="409">
        <v>40989</v>
      </c>
      <c r="J401" s="410">
        <v>155</v>
      </c>
    </row>
    <row r="402" spans="9:10" x14ac:dyDescent="0.35">
      <c r="I402" s="409">
        <v>40990</v>
      </c>
      <c r="J402" s="410">
        <v>158</v>
      </c>
    </row>
    <row r="403" spans="9:10" x14ac:dyDescent="0.35">
      <c r="I403" s="409">
        <v>40991</v>
      </c>
      <c r="J403" s="410">
        <v>161</v>
      </c>
    </row>
    <row r="404" spans="9:10" x14ac:dyDescent="0.35">
      <c r="I404" s="409">
        <v>40994</v>
      </c>
      <c r="J404" s="410">
        <v>162</v>
      </c>
    </row>
    <row r="405" spans="9:10" x14ac:dyDescent="0.35">
      <c r="I405" s="409">
        <v>40995</v>
      </c>
      <c r="J405" s="410">
        <v>162</v>
      </c>
    </row>
    <row r="406" spans="9:10" x14ac:dyDescent="0.35">
      <c r="I406" s="409">
        <v>40996</v>
      </c>
      <c r="J406" s="410">
        <v>160</v>
      </c>
    </row>
    <row r="407" spans="9:10" x14ac:dyDescent="0.35">
      <c r="I407" s="409">
        <v>40997</v>
      </c>
      <c r="J407" s="410">
        <v>164</v>
      </c>
    </row>
    <row r="408" spans="9:10" x14ac:dyDescent="0.35">
      <c r="I408" s="409">
        <v>40998</v>
      </c>
      <c r="J408" s="410">
        <v>159</v>
      </c>
    </row>
    <row r="409" spans="9:10" x14ac:dyDescent="0.35">
      <c r="I409" s="409">
        <v>41001</v>
      </c>
      <c r="J409" s="410">
        <v>160</v>
      </c>
    </row>
    <row r="410" spans="9:10" x14ac:dyDescent="0.35">
      <c r="I410" s="409">
        <v>41002</v>
      </c>
      <c r="J410" s="410">
        <v>144</v>
      </c>
    </row>
    <row r="411" spans="9:10" x14ac:dyDescent="0.35">
      <c r="I411" s="409">
        <v>41003</v>
      </c>
      <c r="J411" s="410">
        <v>157</v>
      </c>
    </row>
    <row r="412" spans="9:10" x14ac:dyDescent="0.35">
      <c r="I412" s="409">
        <v>41004</v>
      </c>
      <c r="J412" s="410">
        <v>164</v>
      </c>
    </row>
    <row r="413" spans="9:10" x14ac:dyDescent="0.35">
      <c r="I413" s="409">
        <v>41008</v>
      </c>
      <c r="J413" s="410">
        <v>175</v>
      </c>
    </row>
    <row r="414" spans="9:10" x14ac:dyDescent="0.35">
      <c r="I414" s="409">
        <v>41009</v>
      </c>
      <c r="J414" s="410">
        <v>178</v>
      </c>
    </row>
    <row r="415" spans="9:10" x14ac:dyDescent="0.35">
      <c r="I415" s="409">
        <v>41010</v>
      </c>
      <c r="J415" s="410">
        <v>171</v>
      </c>
    </row>
    <row r="416" spans="9:10" x14ac:dyDescent="0.35">
      <c r="I416" s="409">
        <v>41011</v>
      </c>
      <c r="J416" s="410">
        <v>161</v>
      </c>
    </row>
    <row r="417" spans="9:10" x14ac:dyDescent="0.35">
      <c r="I417" s="409">
        <v>41012</v>
      </c>
      <c r="J417" s="410">
        <v>169</v>
      </c>
    </row>
    <row r="418" spans="9:10" x14ac:dyDescent="0.35">
      <c r="I418" s="409">
        <v>41015</v>
      </c>
      <c r="J418" s="410">
        <v>169</v>
      </c>
    </row>
    <row r="419" spans="9:10" x14ac:dyDescent="0.35">
      <c r="I419" s="409">
        <v>41016</v>
      </c>
      <c r="J419" s="410">
        <v>161</v>
      </c>
    </row>
    <row r="420" spans="9:10" x14ac:dyDescent="0.35">
      <c r="I420" s="409">
        <v>41017</v>
      </c>
      <c r="J420" s="410">
        <v>161</v>
      </c>
    </row>
    <row r="421" spans="9:10" x14ac:dyDescent="0.35">
      <c r="I421" s="409">
        <v>41018</v>
      </c>
      <c r="J421" s="410">
        <v>152</v>
      </c>
    </row>
    <row r="422" spans="9:10" x14ac:dyDescent="0.35">
      <c r="I422" s="409">
        <v>41019</v>
      </c>
      <c r="J422" s="410">
        <v>153</v>
      </c>
    </row>
    <row r="423" spans="9:10" x14ac:dyDescent="0.35">
      <c r="I423" s="409">
        <v>41022</v>
      </c>
      <c r="J423" s="410">
        <v>160</v>
      </c>
    </row>
    <row r="424" spans="9:10" x14ac:dyDescent="0.35">
      <c r="I424" s="409">
        <v>41023</v>
      </c>
      <c r="J424" s="410">
        <v>158</v>
      </c>
    </row>
    <row r="425" spans="9:10" x14ac:dyDescent="0.35">
      <c r="I425" s="409">
        <v>41024</v>
      </c>
      <c r="J425" s="410">
        <v>159</v>
      </c>
    </row>
    <row r="426" spans="9:10" x14ac:dyDescent="0.35">
      <c r="I426" s="409">
        <v>41025</v>
      </c>
      <c r="J426" s="410">
        <v>158</v>
      </c>
    </row>
    <row r="427" spans="9:10" x14ac:dyDescent="0.35">
      <c r="I427" s="409">
        <v>41026</v>
      </c>
      <c r="J427" s="410">
        <v>159</v>
      </c>
    </row>
    <row r="428" spans="9:10" x14ac:dyDescent="0.35">
      <c r="I428" s="409">
        <v>41029</v>
      </c>
      <c r="J428" s="410">
        <v>158</v>
      </c>
    </row>
    <row r="429" spans="9:10" x14ac:dyDescent="0.35">
      <c r="I429" s="409">
        <v>41030</v>
      </c>
      <c r="J429" s="410">
        <v>157</v>
      </c>
    </row>
    <row r="430" spans="9:10" x14ac:dyDescent="0.35">
      <c r="I430" s="409">
        <v>41031</v>
      </c>
      <c r="J430" s="410">
        <v>153</v>
      </c>
    </row>
    <row r="431" spans="9:10" x14ac:dyDescent="0.35">
      <c r="I431" s="409">
        <v>41032</v>
      </c>
      <c r="J431" s="410">
        <v>151</v>
      </c>
    </row>
    <row r="432" spans="9:10" x14ac:dyDescent="0.35">
      <c r="I432" s="409">
        <v>41033</v>
      </c>
      <c r="J432" s="410">
        <v>155</v>
      </c>
    </row>
    <row r="433" spans="9:10" x14ac:dyDescent="0.35">
      <c r="I433" s="409">
        <v>41036</v>
      </c>
      <c r="J433" s="410">
        <v>155</v>
      </c>
    </row>
    <row r="434" spans="9:10" x14ac:dyDescent="0.35">
      <c r="I434" s="409">
        <v>41037</v>
      </c>
      <c r="J434" s="410">
        <v>158</v>
      </c>
    </row>
    <row r="435" spans="9:10" x14ac:dyDescent="0.35">
      <c r="I435" s="409">
        <v>41038</v>
      </c>
      <c r="J435" s="410">
        <v>164</v>
      </c>
    </row>
    <row r="436" spans="9:10" x14ac:dyDescent="0.35">
      <c r="I436" s="409">
        <v>41039</v>
      </c>
      <c r="J436" s="410">
        <v>161</v>
      </c>
    </row>
    <row r="437" spans="9:10" x14ac:dyDescent="0.35">
      <c r="I437" s="409">
        <v>41040</v>
      </c>
      <c r="J437" s="410">
        <v>171</v>
      </c>
    </row>
    <row r="438" spans="9:10" x14ac:dyDescent="0.35">
      <c r="I438" s="409">
        <v>41043</v>
      </c>
      <c r="J438" s="410">
        <v>176</v>
      </c>
    </row>
    <row r="439" spans="9:10" x14ac:dyDescent="0.35">
      <c r="I439" s="409">
        <v>41044</v>
      </c>
      <c r="J439" s="410">
        <v>181</v>
      </c>
    </row>
    <row r="440" spans="9:10" x14ac:dyDescent="0.35">
      <c r="I440" s="409">
        <v>41045</v>
      </c>
      <c r="J440" s="410">
        <v>186</v>
      </c>
    </row>
    <row r="441" spans="9:10" x14ac:dyDescent="0.35">
      <c r="I441" s="409">
        <v>41046</v>
      </c>
      <c r="J441" s="410">
        <v>198</v>
      </c>
    </row>
    <row r="442" spans="9:10" x14ac:dyDescent="0.35">
      <c r="I442" s="409">
        <v>41047</v>
      </c>
      <c r="J442" s="410">
        <v>198</v>
      </c>
    </row>
    <row r="443" spans="9:10" x14ac:dyDescent="0.35">
      <c r="I443" s="409">
        <v>41050</v>
      </c>
      <c r="J443" s="410">
        <v>196</v>
      </c>
    </row>
    <row r="444" spans="9:10" x14ac:dyDescent="0.35">
      <c r="I444" s="409">
        <v>41051</v>
      </c>
      <c r="J444" s="410">
        <v>197</v>
      </c>
    </row>
    <row r="445" spans="9:10" x14ac:dyDescent="0.35">
      <c r="I445" s="409">
        <v>41052</v>
      </c>
      <c r="J445" s="410">
        <v>208</v>
      </c>
    </row>
    <row r="446" spans="9:10" x14ac:dyDescent="0.35">
      <c r="I446" s="409">
        <v>41053</v>
      </c>
      <c r="J446" s="410">
        <v>205</v>
      </c>
    </row>
    <row r="447" spans="9:10" x14ac:dyDescent="0.35">
      <c r="I447" s="409">
        <v>41054</v>
      </c>
      <c r="J447" s="410">
        <v>206</v>
      </c>
    </row>
    <row r="448" spans="9:10" x14ac:dyDescent="0.35">
      <c r="I448" s="409">
        <v>41057</v>
      </c>
      <c r="J448" s="410">
        <v>206</v>
      </c>
    </row>
    <row r="449" spans="9:10" x14ac:dyDescent="0.35">
      <c r="I449" s="409">
        <v>41058</v>
      </c>
      <c r="J449" s="410">
        <v>208</v>
      </c>
    </row>
    <row r="450" spans="9:10" x14ac:dyDescent="0.35">
      <c r="I450" s="409">
        <v>41059</v>
      </c>
      <c r="J450" s="410">
        <v>213</v>
      </c>
    </row>
    <row r="451" spans="9:10" x14ac:dyDescent="0.35">
      <c r="I451" s="409">
        <v>41060</v>
      </c>
      <c r="J451" s="410">
        <v>221</v>
      </c>
    </row>
    <row r="452" spans="9:10" x14ac:dyDescent="0.35">
      <c r="I452" s="409">
        <v>41061</v>
      </c>
      <c r="J452" s="410">
        <v>224</v>
      </c>
    </row>
    <row r="453" spans="9:10" x14ac:dyDescent="0.35">
      <c r="I453" s="409">
        <v>41064</v>
      </c>
      <c r="J453" s="410">
        <v>220</v>
      </c>
    </row>
    <row r="454" spans="9:10" x14ac:dyDescent="0.35">
      <c r="I454" s="409">
        <v>41065</v>
      </c>
      <c r="J454" s="410">
        <v>207</v>
      </c>
    </row>
    <row r="455" spans="9:10" x14ac:dyDescent="0.35">
      <c r="I455" s="409">
        <v>41066</v>
      </c>
      <c r="J455" s="410">
        <v>195</v>
      </c>
    </row>
    <row r="456" spans="9:10" x14ac:dyDescent="0.35">
      <c r="I456" s="409">
        <v>41067</v>
      </c>
      <c r="J456" s="410">
        <v>195</v>
      </c>
    </row>
    <row r="457" spans="9:10" x14ac:dyDescent="0.35">
      <c r="I457" s="409">
        <v>41068</v>
      </c>
      <c r="J457" s="410">
        <v>194</v>
      </c>
    </row>
    <row r="458" spans="9:10" x14ac:dyDescent="0.35">
      <c r="I458" s="409">
        <v>41071</v>
      </c>
      <c r="J458" s="410">
        <v>199</v>
      </c>
    </row>
    <row r="459" spans="9:10" x14ac:dyDescent="0.35">
      <c r="I459" s="409">
        <v>41072</v>
      </c>
      <c r="J459" s="410">
        <v>188</v>
      </c>
    </row>
    <row r="460" spans="9:10" x14ac:dyDescent="0.35">
      <c r="I460" s="409">
        <v>41073</v>
      </c>
      <c r="J460" s="410">
        <v>188</v>
      </c>
    </row>
    <row r="461" spans="9:10" x14ac:dyDescent="0.35">
      <c r="I461" s="409">
        <v>41074</v>
      </c>
      <c r="J461" s="410">
        <v>186</v>
      </c>
    </row>
    <row r="462" spans="9:10" x14ac:dyDescent="0.35">
      <c r="I462" s="409">
        <v>41075</v>
      </c>
      <c r="J462" s="410">
        <v>176</v>
      </c>
    </row>
    <row r="463" spans="9:10" x14ac:dyDescent="0.35">
      <c r="I463" s="409">
        <v>41078</v>
      </c>
      <c r="J463" s="410">
        <v>181</v>
      </c>
    </row>
    <row r="464" spans="9:10" x14ac:dyDescent="0.35">
      <c r="I464" s="409">
        <v>41079</v>
      </c>
      <c r="J464" s="410">
        <v>182</v>
      </c>
    </row>
    <row r="465" spans="9:10" x14ac:dyDescent="0.35">
      <c r="I465" s="409">
        <v>41080</v>
      </c>
      <c r="J465" s="410">
        <v>184</v>
      </c>
    </row>
    <row r="466" spans="9:10" x14ac:dyDescent="0.35">
      <c r="I466" s="409">
        <v>41081</v>
      </c>
      <c r="J466" s="410">
        <v>186</v>
      </c>
    </row>
    <row r="467" spans="9:10" x14ac:dyDescent="0.35">
      <c r="I467" s="409">
        <v>41082</v>
      </c>
      <c r="J467" s="410">
        <v>180</v>
      </c>
    </row>
    <row r="468" spans="9:10" x14ac:dyDescent="0.35">
      <c r="I468" s="409">
        <v>41085</v>
      </c>
      <c r="J468" s="410">
        <v>187</v>
      </c>
    </row>
    <row r="469" spans="9:10" x14ac:dyDescent="0.35">
      <c r="I469" s="409">
        <v>41086</v>
      </c>
      <c r="J469" s="410">
        <v>184</v>
      </c>
    </row>
    <row r="470" spans="9:10" x14ac:dyDescent="0.35">
      <c r="I470" s="409">
        <v>41087</v>
      </c>
      <c r="J470" s="410">
        <v>183</v>
      </c>
    </row>
    <row r="471" spans="9:10" x14ac:dyDescent="0.35">
      <c r="I471" s="409">
        <v>41088</v>
      </c>
      <c r="J471" s="410">
        <v>184</v>
      </c>
    </row>
    <row r="472" spans="9:10" x14ac:dyDescent="0.35">
      <c r="I472" s="409">
        <v>41089</v>
      </c>
      <c r="J472" s="410">
        <v>171</v>
      </c>
    </row>
    <row r="473" spans="9:10" x14ac:dyDescent="0.35">
      <c r="I473" s="409">
        <v>41092</v>
      </c>
      <c r="J473" s="410">
        <v>175</v>
      </c>
    </row>
    <row r="474" spans="9:10" x14ac:dyDescent="0.35">
      <c r="I474" s="409">
        <v>41093</v>
      </c>
      <c r="J474" s="410">
        <v>166</v>
      </c>
    </row>
    <row r="475" spans="9:10" x14ac:dyDescent="0.35">
      <c r="I475" s="409">
        <v>41094</v>
      </c>
      <c r="J475" s="410">
        <v>166</v>
      </c>
    </row>
    <row r="476" spans="9:10" x14ac:dyDescent="0.35">
      <c r="I476" s="409">
        <v>41095</v>
      </c>
      <c r="J476" s="410">
        <v>166</v>
      </c>
    </row>
    <row r="477" spans="9:10" x14ac:dyDescent="0.35">
      <c r="I477" s="409">
        <v>41096</v>
      </c>
      <c r="J477" s="410">
        <v>169</v>
      </c>
    </row>
    <row r="478" spans="9:10" x14ac:dyDescent="0.35">
      <c r="I478" s="409">
        <v>41099</v>
      </c>
      <c r="J478" s="410">
        <v>165</v>
      </c>
    </row>
    <row r="479" spans="9:10" x14ac:dyDescent="0.35">
      <c r="I479" s="409">
        <v>41100</v>
      </c>
      <c r="J479" s="410">
        <v>162</v>
      </c>
    </row>
    <row r="480" spans="9:10" x14ac:dyDescent="0.35">
      <c r="I480" s="409">
        <v>41101</v>
      </c>
      <c r="J480" s="410">
        <v>158</v>
      </c>
    </row>
    <row r="481" spans="9:10" x14ac:dyDescent="0.35">
      <c r="I481" s="409">
        <v>41102</v>
      </c>
      <c r="J481" s="410">
        <v>159</v>
      </c>
    </row>
    <row r="482" spans="9:10" x14ac:dyDescent="0.35">
      <c r="I482" s="409">
        <v>41103</v>
      </c>
      <c r="J482" s="410">
        <v>155</v>
      </c>
    </row>
    <row r="483" spans="9:10" x14ac:dyDescent="0.35">
      <c r="I483" s="409">
        <v>41106</v>
      </c>
      <c r="J483" s="410">
        <v>153</v>
      </c>
    </row>
    <row r="484" spans="9:10" x14ac:dyDescent="0.35">
      <c r="I484" s="409">
        <v>41107</v>
      </c>
      <c r="J484" s="410">
        <v>151</v>
      </c>
    </row>
    <row r="485" spans="9:10" x14ac:dyDescent="0.35">
      <c r="I485" s="409">
        <v>41108</v>
      </c>
      <c r="J485" s="410">
        <v>151</v>
      </c>
    </row>
    <row r="486" spans="9:10" x14ac:dyDescent="0.35">
      <c r="I486" s="409">
        <v>41109</v>
      </c>
      <c r="J486" s="410">
        <v>147</v>
      </c>
    </row>
    <row r="487" spans="9:10" x14ac:dyDescent="0.35">
      <c r="I487" s="409">
        <v>41110</v>
      </c>
      <c r="J487" s="410">
        <v>151</v>
      </c>
    </row>
    <row r="488" spans="9:10" x14ac:dyDescent="0.35">
      <c r="I488" s="409">
        <v>41113</v>
      </c>
      <c r="J488" s="410">
        <v>153</v>
      </c>
    </row>
    <row r="489" spans="9:10" x14ac:dyDescent="0.35">
      <c r="I489" s="409">
        <v>41114</v>
      </c>
      <c r="J489" s="410">
        <v>159</v>
      </c>
    </row>
    <row r="490" spans="9:10" x14ac:dyDescent="0.35">
      <c r="I490" s="409">
        <v>41115</v>
      </c>
      <c r="J490" s="410">
        <v>161</v>
      </c>
    </row>
    <row r="491" spans="9:10" x14ac:dyDescent="0.35">
      <c r="I491" s="409">
        <v>41116</v>
      </c>
      <c r="J491" s="410">
        <v>161</v>
      </c>
    </row>
    <row r="492" spans="9:10" x14ac:dyDescent="0.35">
      <c r="I492" s="409">
        <v>41117</v>
      </c>
      <c r="J492" s="410">
        <v>147</v>
      </c>
    </row>
    <row r="493" spans="9:10" x14ac:dyDescent="0.35">
      <c r="I493" s="409">
        <v>41120</v>
      </c>
      <c r="J493" s="410">
        <v>146</v>
      </c>
    </row>
    <row r="494" spans="9:10" x14ac:dyDescent="0.35">
      <c r="I494" s="409">
        <v>41121</v>
      </c>
      <c r="J494" s="410">
        <v>144</v>
      </c>
    </row>
    <row r="495" spans="9:10" x14ac:dyDescent="0.35">
      <c r="I495" s="409">
        <v>41122</v>
      </c>
      <c r="J495" s="410">
        <v>139</v>
      </c>
    </row>
    <row r="496" spans="9:10" x14ac:dyDescent="0.35">
      <c r="I496" s="409">
        <v>41123</v>
      </c>
      <c r="J496" s="410">
        <v>144</v>
      </c>
    </row>
    <row r="497" spans="9:10" x14ac:dyDescent="0.35">
      <c r="I497" s="409">
        <v>41124</v>
      </c>
      <c r="J497" s="410">
        <v>141</v>
      </c>
    </row>
    <row r="498" spans="9:10" x14ac:dyDescent="0.35">
      <c r="I498" s="409">
        <v>41127</v>
      </c>
      <c r="J498" s="410">
        <v>137</v>
      </c>
    </row>
    <row r="499" spans="9:10" x14ac:dyDescent="0.35">
      <c r="I499" s="409">
        <v>41128</v>
      </c>
      <c r="J499" s="410">
        <v>133</v>
      </c>
    </row>
    <row r="500" spans="9:10" x14ac:dyDescent="0.35">
      <c r="I500" s="409">
        <v>41129</v>
      </c>
      <c r="J500" s="410">
        <v>130</v>
      </c>
    </row>
    <row r="501" spans="9:10" x14ac:dyDescent="0.35">
      <c r="I501" s="409">
        <v>41130</v>
      </c>
      <c r="J501" s="410">
        <v>130</v>
      </c>
    </row>
    <row r="502" spans="9:10" x14ac:dyDescent="0.35">
      <c r="I502" s="409">
        <v>41131</v>
      </c>
      <c r="J502" s="410">
        <v>134</v>
      </c>
    </row>
    <row r="503" spans="9:10" x14ac:dyDescent="0.35">
      <c r="I503" s="409">
        <v>41134</v>
      </c>
      <c r="J503" s="410">
        <v>133</v>
      </c>
    </row>
    <row r="504" spans="9:10" x14ac:dyDescent="0.35">
      <c r="I504" s="409">
        <v>41135</v>
      </c>
      <c r="J504" s="410">
        <v>131</v>
      </c>
    </row>
    <row r="505" spans="9:10" x14ac:dyDescent="0.35">
      <c r="I505" s="409">
        <v>41136</v>
      </c>
      <c r="J505" s="410">
        <v>129</v>
      </c>
    </row>
    <row r="506" spans="9:10" x14ac:dyDescent="0.35">
      <c r="I506" s="409">
        <v>41137</v>
      </c>
      <c r="J506" s="410">
        <v>134</v>
      </c>
    </row>
    <row r="507" spans="9:10" x14ac:dyDescent="0.35">
      <c r="I507" s="409">
        <v>41138</v>
      </c>
      <c r="J507" s="410">
        <v>137</v>
      </c>
    </row>
    <row r="508" spans="9:10" x14ac:dyDescent="0.35">
      <c r="I508" s="409">
        <v>41141</v>
      </c>
      <c r="J508" s="410">
        <v>137</v>
      </c>
    </row>
    <row r="509" spans="9:10" x14ac:dyDescent="0.35">
      <c r="I509" s="409">
        <v>41142</v>
      </c>
      <c r="J509" s="410">
        <v>136</v>
      </c>
    </row>
    <row r="510" spans="9:10" x14ac:dyDescent="0.35">
      <c r="I510" s="409">
        <v>41143</v>
      </c>
      <c r="J510" s="410">
        <v>138</v>
      </c>
    </row>
    <row r="511" spans="9:10" x14ac:dyDescent="0.35">
      <c r="I511" s="409">
        <v>41144</v>
      </c>
      <c r="J511" s="410">
        <v>140</v>
      </c>
    </row>
    <row r="512" spans="9:10" x14ac:dyDescent="0.35">
      <c r="I512" s="409">
        <v>41145</v>
      </c>
      <c r="J512" s="410">
        <v>141</v>
      </c>
    </row>
    <row r="513" spans="9:10" x14ac:dyDescent="0.35">
      <c r="I513" s="409">
        <v>41148</v>
      </c>
      <c r="J513" s="410">
        <v>145</v>
      </c>
    </row>
    <row r="514" spans="9:10" x14ac:dyDescent="0.35">
      <c r="I514" s="409">
        <v>41149</v>
      </c>
      <c r="J514" s="410">
        <v>145</v>
      </c>
    </row>
    <row r="515" spans="9:10" x14ac:dyDescent="0.35">
      <c r="I515" s="409">
        <v>41150</v>
      </c>
      <c r="J515" s="410">
        <v>146</v>
      </c>
    </row>
    <row r="516" spans="9:10" x14ac:dyDescent="0.35">
      <c r="I516" s="409">
        <v>41151</v>
      </c>
      <c r="J516" s="410">
        <v>148</v>
      </c>
    </row>
    <row r="517" spans="9:10" x14ac:dyDescent="0.35">
      <c r="I517" s="409">
        <v>41152</v>
      </c>
      <c r="J517" s="410">
        <v>155</v>
      </c>
    </row>
    <row r="518" spans="9:10" x14ac:dyDescent="0.35">
      <c r="I518" s="409">
        <v>41155</v>
      </c>
      <c r="J518" s="410">
        <v>155</v>
      </c>
    </row>
    <row r="519" spans="9:10" x14ac:dyDescent="0.35">
      <c r="I519" s="409">
        <v>41156</v>
      </c>
      <c r="J519" s="410">
        <v>151</v>
      </c>
    </row>
    <row r="520" spans="9:10" x14ac:dyDescent="0.35">
      <c r="I520" s="409">
        <v>41157</v>
      </c>
      <c r="J520" s="410">
        <v>149</v>
      </c>
    </row>
    <row r="521" spans="9:10" x14ac:dyDescent="0.35">
      <c r="I521" s="409">
        <v>41158</v>
      </c>
      <c r="J521" s="410">
        <v>136</v>
      </c>
    </row>
    <row r="522" spans="9:10" x14ac:dyDescent="0.35">
      <c r="I522" s="409">
        <v>41159</v>
      </c>
      <c r="J522" s="410">
        <v>139</v>
      </c>
    </row>
    <row r="523" spans="9:10" x14ac:dyDescent="0.35">
      <c r="I523" s="409">
        <v>41162</v>
      </c>
      <c r="J523" s="410">
        <v>137</v>
      </c>
    </row>
    <row r="524" spans="9:10" x14ac:dyDescent="0.35">
      <c r="I524" s="409">
        <v>41163</v>
      </c>
      <c r="J524" s="410">
        <v>136</v>
      </c>
    </row>
    <row r="525" spans="9:10" x14ac:dyDescent="0.35">
      <c r="I525" s="409">
        <v>41164</v>
      </c>
      <c r="J525" s="410">
        <v>131</v>
      </c>
    </row>
    <row r="526" spans="9:10" x14ac:dyDescent="0.35">
      <c r="I526" s="409">
        <v>41165</v>
      </c>
      <c r="J526" s="410">
        <v>129</v>
      </c>
    </row>
    <row r="527" spans="9:10" x14ac:dyDescent="0.35">
      <c r="I527" s="409">
        <v>41166</v>
      </c>
      <c r="J527" s="410">
        <v>121</v>
      </c>
    </row>
    <row r="528" spans="9:10" x14ac:dyDescent="0.35">
      <c r="I528" s="409">
        <v>41169</v>
      </c>
      <c r="J528" s="410">
        <v>125</v>
      </c>
    </row>
    <row r="529" spans="9:10" x14ac:dyDescent="0.35">
      <c r="I529" s="409">
        <v>41170</v>
      </c>
      <c r="J529" s="410">
        <v>130</v>
      </c>
    </row>
    <row r="530" spans="9:10" x14ac:dyDescent="0.35">
      <c r="I530" s="409">
        <v>41171</v>
      </c>
      <c r="J530" s="410">
        <v>133</v>
      </c>
    </row>
    <row r="531" spans="9:10" x14ac:dyDescent="0.35">
      <c r="I531" s="409">
        <v>41172</v>
      </c>
      <c r="J531" s="410">
        <v>134</v>
      </c>
    </row>
    <row r="532" spans="9:10" x14ac:dyDescent="0.35">
      <c r="I532" s="409">
        <v>41173</v>
      </c>
      <c r="J532" s="410">
        <v>131</v>
      </c>
    </row>
    <row r="533" spans="9:10" x14ac:dyDescent="0.35">
      <c r="I533" s="409">
        <v>41176</v>
      </c>
      <c r="J533" s="410">
        <v>133</v>
      </c>
    </row>
    <row r="534" spans="9:10" x14ac:dyDescent="0.35">
      <c r="I534" s="409">
        <v>41177</v>
      </c>
      <c r="J534" s="410">
        <v>139</v>
      </c>
    </row>
    <row r="535" spans="9:10" x14ac:dyDescent="0.35">
      <c r="I535" s="409">
        <v>41178</v>
      </c>
      <c r="J535" s="410">
        <v>143</v>
      </c>
    </row>
    <row r="536" spans="9:10" x14ac:dyDescent="0.35">
      <c r="I536" s="409">
        <v>41179</v>
      </c>
      <c r="J536" s="410">
        <v>141</v>
      </c>
    </row>
    <row r="537" spans="9:10" x14ac:dyDescent="0.35">
      <c r="I537" s="409">
        <v>41180</v>
      </c>
      <c r="J537" s="410">
        <v>142</v>
      </c>
    </row>
    <row r="538" spans="9:10" x14ac:dyDescent="0.35">
      <c r="I538" s="409">
        <v>41183</v>
      </c>
      <c r="J538" s="410">
        <v>138</v>
      </c>
    </row>
    <row r="539" spans="9:10" x14ac:dyDescent="0.35">
      <c r="I539" s="409">
        <v>41184</v>
      </c>
      <c r="J539" s="410">
        <v>137</v>
      </c>
    </row>
    <row r="540" spans="9:10" x14ac:dyDescent="0.35">
      <c r="I540" s="409">
        <v>41185</v>
      </c>
      <c r="J540" s="410">
        <v>133</v>
      </c>
    </row>
    <row r="541" spans="9:10" x14ac:dyDescent="0.35">
      <c r="I541" s="409">
        <v>41186</v>
      </c>
      <c r="J541" s="410">
        <v>128</v>
      </c>
    </row>
    <row r="542" spans="9:10" x14ac:dyDescent="0.35">
      <c r="I542" s="409">
        <v>41187</v>
      </c>
      <c r="J542" s="410">
        <v>121</v>
      </c>
    </row>
    <row r="543" spans="9:10" x14ac:dyDescent="0.35">
      <c r="I543" s="409">
        <v>41190</v>
      </c>
      <c r="J543" s="410">
        <v>121</v>
      </c>
    </row>
    <row r="544" spans="9:10" x14ac:dyDescent="0.35">
      <c r="I544" s="409">
        <v>41191</v>
      </c>
      <c r="J544" s="410">
        <v>124</v>
      </c>
    </row>
    <row r="545" spans="9:10" x14ac:dyDescent="0.35">
      <c r="I545" s="409">
        <v>41192</v>
      </c>
      <c r="J545" s="410">
        <v>127</v>
      </c>
    </row>
    <row r="546" spans="9:10" x14ac:dyDescent="0.35">
      <c r="I546" s="409">
        <v>41193</v>
      </c>
      <c r="J546" s="410">
        <v>128</v>
      </c>
    </row>
    <row r="547" spans="9:10" x14ac:dyDescent="0.35">
      <c r="I547" s="409">
        <v>41194</v>
      </c>
      <c r="J547" s="410">
        <v>125</v>
      </c>
    </row>
    <row r="548" spans="9:10" x14ac:dyDescent="0.35">
      <c r="I548" s="409">
        <v>41197</v>
      </c>
      <c r="J548" s="410">
        <v>123</v>
      </c>
    </row>
    <row r="549" spans="9:10" x14ac:dyDescent="0.35">
      <c r="I549" s="409">
        <v>41198</v>
      </c>
      <c r="J549" s="410">
        <v>118</v>
      </c>
    </row>
    <row r="550" spans="9:10" x14ac:dyDescent="0.35">
      <c r="I550" s="409">
        <v>41199</v>
      </c>
      <c r="J550" s="410">
        <v>111</v>
      </c>
    </row>
    <row r="551" spans="9:10" x14ac:dyDescent="0.35">
      <c r="I551" s="409">
        <v>41200</v>
      </c>
      <c r="J551" s="410">
        <v>109</v>
      </c>
    </row>
    <row r="552" spans="9:10" x14ac:dyDescent="0.35">
      <c r="I552" s="409">
        <v>41201</v>
      </c>
      <c r="J552" s="410">
        <v>117</v>
      </c>
    </row>
    <row r="553" spans="9:10" x14ac:dyDescent="0.35">
      <c r="I553" s="409">
        <v>41204</v>
      </c>
      <c r="J553" s="410">
        <v>118</v>
      </c>
    </row>
    <row r="554" spans="9:10" x14ac:dyDescent="0.35">
      <c r="I554" s="409">
        <v>41205</v>
      </c>
      <c r="J554" s="410">
        <v>121</v>
      </c>
    </row>
    <row r="555" spans="9:10" x14ac:dyDescent="0.35">
      <c r="I555" s="409">
        <v>41206</v>
      </c>
      <c r="J555" s="410">
        <v>123</v>
      </c>
    </row>
    <row r="556" spans="9:10" x14ac:dyDescent="0.35">
      <c r="I556" s="409">
        <v>41207</v>
      </c>
      <c r="J556" s="410">
        <v>122</v>
      </c>
    </row>
    <row r="557" spans="9:10" x14ac:dyDescent="0.35">
      <c r="I557" s="409">
        <v>41208</v>
      </c>
      <c r="J557" s="410">
        <v>131</v>
      </c>
    </row>
    <row r="558" spans="9:10" x14ac:dyDescent="0.35">
      <c r="I558" s="409">
        <v>41211</v>
      </c>
      <c r="J558" s="410">
        <v>135</v>
      </c>
    </row>
    <row r="559" spans="9:10" x14ac:dyDescent="0.35">
      <c r="I559" s="409">
        <v>41212</v>
      </c>
      <c r="J559" s="410">
        <v>135</v>
      </c>
    </row>
    <row r="560" spans="9:10" x14ac:dyDescent="0.35">
      <c r="I560" s="409">
        <v>41213</v>
      </c>
      <c r="J560" s="410">
        <v>137</v>
      </c>
    </row>
    <row r="561" spans="9:10" x14ac:dyDescent="0.35">
      <c r="I561" s="409">
        <v>41214</v>
      </c>
      <c r="J561" s="410">
        <v>131</v>
      </c>
    </row>
    <row r="562" spans="9:10" x14ac:dyDescent="0.35">
      <c r="I562" s="409">
        <v>41215</v>
      </c>
      <c r="J562" s="410">
        <v>131</v>
      </c>
    </row>
    <row r="563" spans="9:10" x14ac:dyDescent="0.35">
      <c r="I563" s="409">
        <v>41218</v>
      </c>
      <c r="J563" s="410">
        <v>130</v>
      </c>
    </row>
    <row r="564" spans="9:10" x14ac:dyDescent="0.35">
      <c r="I564" s="409">
        <v>41219</v>
      </c>
      <c r="J564" s="410">
        <v>126</v>
      </c>
    </row>
    <row r="565" spans="9:10" x14ac:dyDescent="0.35">
      <c r="I565" s="409">
        <v>41220</v>
      </c>
      <c r="J565" s="410">
        <v>134</v>
      </c>
    </row>
    <row r="566" spans="9:10" x14ac:dyDescent="0.35">
      <c r="I566" s="409">
        <v>41221</v>
      </c>
      <c r="J566" s="410">
        <v>137</v>
      </c>
    </row>
    <row r="567" spans="9:10" x14ac:dyDescent="0.35">
      <c r="I567" s="409">
        <v>41222</v>
      </c>
      <c r="J567" s="410">
        <v>139</v>
      </c>
    </row>
    <row r="568" spans="9:10" x14ac:dyDescent="0.35">
      <c r="I568" s="409">
        <v>41225</v>
      </c>
      <c r="J568" s="410">
        <v>139</v>
      </c>
    </row>
    <row r="569" spans="9:10" x14ac:dyDescent="0.35">
      <c r="I569" s="409">
        <v>41226</v>
      </c>
      <c r="J569" s="410">
        <v>143</v>
      </c>
    </row>
    <row r="570" spans="9:10" x14ac:dyDescent="0.35">
      <c r="I570" s="409">
        <v>41227</v>
      </c>
      <c r="J570" s="410">
        <v>144</v>
      </c>
    </row>
    <row r="571" spans="9:10" x14ac:dyDescent="0.35">
      <c r="I571" s="409">
        <v>41228</v>
      </c>
      <c r="J571" s="410">
        <v>147</v>
      </c>
    </row>
    <row r="572" spans="9:10" x14ac:dyDescent="0.35">
      <c r="I572" s="409">
        <v>41229</v>
      </c>
      <c r="J572" s="410">
        <v>145</v>
      </c>
    </row>
    <row r="573" spans="9:10" x14ac:dyDescent="0.35">
      <c r="I573" s="409">
        <v>41232</v>
      </c>
      <c r="J573" s="410">
        <v>143</v>
      </c>
    </row>
    <row r="574" spans="9:10" x14ac:dyDescent="0.35">
      <c r="I574" s="409">
        <v>41233</v>
      </c>
      <c r="J574" s="410">
        <v>140</v>
      </c>
    </row>
    <row r="575" spans="9:10" x14ac:dyDescent="0.35">
      <c r="I575" s="409">
        <v>41234</v>
      </c>
      <c r="J575" s="410">
        <v>138</v>
      </c>
    </row>
    <row r="576" spans="9:10" x14ac:dyDescent="0.35">
      <c r="I576" s="409">
        <v>41235</v>
      </c>
      <c r="J576" s="410">
        <v>138</v>
      </c>
    </row>
    <row r="577" spans="9:10" x14ac:dyDescent="0.35">
      <c r="I577" s="409">
        <v>41236</v>
      </c>
      <c r="J577" s="410">
        <v>138</v>
      </c>
    </row>
    <row r="578" spans="9:10" x14ac:dyDescent="0.35">
      <c r="I578" s="409">
        <v>41239</v>
      </c>
      <c r="J578" s="410">
        <v>139</v>
      </c>
    </row>
    <row r="579" spans="9:10" x14ac:dyDescent="0.35">
      <c r="I579" s="409">
        <v>41240</v>
      </c>
      <c r="J579" s="410">
        <v>136</v>
      </c>
    </row>
    <row r="580" spans="9:10" x14ac:dyDescent="0.35">
      <c r="I580" s="409">
        <v>41241</v>
      </c>
      <c r="J580" s="410">
        <v>137</v>
      </c>
    </row>
    <row r="581" spans="9:10" x14ac:dyDescent="0.35">
      <c r="I581" s="409">
        <v>41242</v>
      </c>
      <c r="J581" s="410">
        <v>135</v>
      </c>
    </row>
    <row r="582" spans="9:10" x14ac:dyDescent="0.35">
      <c r="I582" s="409">
        <v>41243</v>
      </c>
      <c r="J582" s="410">
        <v>138</v>
      </c>
    </row>
    <row r="583" spans="9:10" x14ac:dyDescent="0.35">
      <c r="I583" s="409">
        <v>41246</v>
      </c>
      <c r="J583" s="410">
        <v>138</v>
      </c>
    </row>
    <row r="584" spans="9:10" x14ac:dyDescent="0.35">
      <c r="I584" s="409">
        <v>41247</v>
      </c>
      <c r="J584" s="410">
        <v>139</v>
      </c>
    </row>
    <row r="585" spans="9:10" x14ac:dyDescent="0.35">
      <c r="I585" s="409">
        <v>41248</v>
      </c>
      <c r="J585" s="410">
        <v>140</v>
      </c>
    </row>
    <row r="586" spans="9:10" x14ac:dyDescent="0.35">
      <c r="I586" s="409">
        <v>41249</v>
      </c>
      <c r="J586" s="410">
        <v>140</v>
      </c>
    </row>
    <row r="587" spans="9:10" x14ac:dyDescent="0.35">
      <c r="I587" s="409">
        <v>41250</v>
      </c>
      <c r="J587" s="410">
        <v>138</v>
      </c>
    </row>
    <row r="588" spans="9:10" x14ac:dyDescent="0.35">
      <c r="I588" s="409">
        <v>41253</v>
      </c>
      <c r="J588" s="410">
        <v>139</v>
      </c>
    </row>
    <row r="589" spans="9:10" x14ac:dyDescent="0.35">
      <c r="I589" s="409">
        <v>41254</v>
      </c>
      <c r="J589" s="410">
        <v>138</v>
      </c>
    </row>
    <row r="590" spans="9:10" x14ac:dyDescent="0.35">
      <c r="I590" s="409">
        <v>41255</v>
      </c>
      <c r="J590" s="410">
        <v>132</v>
      </c>
    </row>
    <row r="591" spans="9:10" x14ac:dyDescent="0.35">
      <c r="I591" s="409">
        <v>41256</v>
      </c>
      <c r="J591" s="410">
        <v>130</v>
      </c>
    </row>
    <row r="592" spans="9:10" x14ac:dyDescent="0.35">
      <c r="I592" s="409">
        <v>41257</v>
      </c>
      <c r="J592" s="410">
        <v>132</v>
      </c>
    </row>
    <row r="593" spans="9:10" x14ac:dyDescent="0.35">
      <c r="I593" s="409">
        <v>41260</v>
      </c>
      <c r="J593" s="410">
        <v>126</v>
      </c>
    </row>
    <row r="594" spans="9:10" x14ac:dyDescent="0.35">
      <c r="I594" s="409">
        <v>41261</v>
      </c>
      <c r="J594" s="410">
        <v>122</v>
      </c>
    </row>
    <row r="595" spans="9:10" x14ac:dyDescent="0.35">
      <c r="I595" s="409">
        <v>41262</v>
      </c>
      <c r="J595" s="410">
        <v>123</v>
      </c>
    </row>
    <row r="596" spans="9:10" x14ac:dyDescent="0.35">
      <c r="I596" s="409">
        <v>41263</v>
      </c>
      <c r="J596" s="410">
        <v>122</v>
      </c>
    </row>
    <row r="597" spans="9:10" x14ac:dyDescent="0.35">
      <c r="I597" s="409">
        <v>41264</v>
      </c>
      <c r="J597" s="410">
        <v>127</v>
      </c>
    </row>
    <row r="598" spans="9:10" x14ac:dyDescent="0.35">
      <c r="I598" s="409">
        <v>41267</v>
      </c>
      <c r="J598" s="410">
        <v>125</v>
      </c>
    </row>
    <row r="599" spans="9:10" x14ac:dyDescent="0.35">
      <c r="I599" s="409">
        <v>41269</v>
      </c>
      <c r="J599" s="410">
        <v>126</v>
      </c>
    </row>
    <row r="600" spans="9:10" x14ac:dyDescent="0.35">
      <c r="I600" s="409">
        <v>41270</v>
      </c>
      <c r="J600" s="410">
        <v>131</v>
      </c>
    </row>
    <row r="601" spans="9:10" x14ac:dyDescent="0.35">
      <c r="I601" s="409">
        <v>41271</v>
      </c>
      <c r="J601" s="410">
        <v>131</v>
      </c>
    </row>
    <row r="602" spans="9:10" x14ac:dyDescent="0.35">
      <c r="I602" s="409">
        <v>41274</v>
      </c>
      <c r="J602" s="410">
        <v>126</v>
      </c>
    </row>
    <row r="603" spans="9:10" x14ac:dyDescent="0.35">
      <c r="I603" s="409">
        <v>41276</v>
      </c>
      <c r="J603" s="410">
        <v>119</v>
      </c>
    </row>
    <row r="604" spans="9:10" x14ac:dyDescent="0.35">
      <c r="I604" s="409">
        <v>41277</v>
      </c>
      <c r="J604" s="410">
        <v>115</v>
      </c>
    </row>
    <row r="605" spans="9:10" x14ac:dyDescent="0.35">
      <c r="I605" s="409">
        <v>41278</v>
      </c>
      <c r="J605" s="410">
        <v>116</v>
      </c>
    </row>
    <row r="606" spans="9:10" x14ac:dyDescent="0.35">
      <c r="I606" s="409">
        <v>41281</v>
      </c>
      <c r="J606" s="410">
        <v>123</v>
      </c>
    </row>
    <row r="607" spans="9:10" x14ac:dyDescent="0.35">
      <c r="I607" s="409">
        <v>41282</v>
      </c>
      <c r="J607" s="410">
        <v>125</v>
      </c>
    </row>
    <row r="608" spans="9:10" x14ac:dyDescent="0.35">
      <c r="I608" s="409">
        <v>41283</v>
      </c>
      <c r="J608" s="410">
        <v>127</v>
      </c>
    </row>
    <row r="609" spans="9:10" x14ac:dyDescent="0.35">
      <c r="I609" s="409">
        <v>41284</v>
      </c>
      <c r="J609" s="410">
        <v>125</v>
      </c>
    </row>
    <row r="610" spans="9:10" x14ac:dyDescent="0.35">
      <c r="I610" s="409">
        <v>41285</v>
      </c>
      <c r="J610" s="410">
        <v>127</v>
      </c>
    </row>
    <row r="611" spans="9:10" x14ac:dyDescent="0.35">
      <c r="I611" s="409">
        <v>41288</v>
      </c>
      <c r="J611" s="410">
        <v>125</v>
      </c>
    </row>
    <row r="612" spans="9:10" x14ac:dyDescent="0.35">
      <c r="I612" s="409">
        <v>41289</v>
      </c>
      <c r="J612" s="410">
        <v>128</v>
      </c>
    </row>
    <row r="613" spans="9:10" x14ac:dyDescent="0.35">
      <c r="I613" s="409">
        <v>41290</v>
      </c>
      <c r="J613" s="410">
        <v>126</v>
      </c>
    </row>
    <row r="614" spans="9:10" x14ac:dyDescent="0.35">
      <c r="I614" s="409">
        <v>41291</v>
      </c>
      <c r="J614" s="410">
        <v>124</v>
      </c>
    </row>
    <row r="615" spans="9:10" x14ac:dyDescent="0.35">
      <c r="I615" s="409">
        <v>41292</v>
      </c>
      <c r="J615" s="410">
        <v>125</v>
      </c>
    </row>
    <row r="616" spans="9:10" x14ac:dyDescent="0.35">
      <c r="I616" s="409">
        <v>41295</v>
      </c>
      <c r="J616" s="410">
        <v>125</v>
      </c>
    </row>
    <row r="617" spans="9:10" x14ac:dyDescent="0.35">
      <c r="I617" s="409">
        <v>41296</v>
      </c>
      <c r="J617" s="410">
        <v>126</v>
      </c>
    </row>
    <row r="618" spans="9:10" x14ac:dyDescent="0.35">
      <c r="I618" s="409">
        <v>41297</v>
      </c>
      <c r="J618" s="410">
        <v>126</v>
      </c>
    </row>
    <row r="619" spans="9:10" x14ac:dyDescent="0.35">
      <c r="I619" s="409">
        <v>41298</v>
      </c>
      <c r="J619" s="410">
        <v>127</v>
      </c>
    </row>
    <row r="620" spans="9:10" x14ac:dyDescent="0.35">
      <c r="I620" s="409">
        <v>41299</v>
      </c>
      <c r="J620" s="410">
        <v>123</v>
      </c>
    </row>
    <row r="621" spans="9:10" x14ac:dyDescent="0.35">
      <c r="I621" s="409">
        <v>41302</v>
      </c>
      <c r="J621" s="410">
        <v>125</v>
      </c>
    </row>
    <row r="622" spans="9:10" x14ac:dyDescent="0.35">
      <c r="I622" s="409">
        <v>41303</v>
      </c>
      <c r="J622" s="410">
        <v>127</v>
      </c>
    </row>
    <row r="623" spans="9:10" x14ac:dyDescent="0.35">
      <c r="I623" s="409">
        <v>41304</v>
      </c>
      <c r="J623" s="410">
        <v>130</v>
      </c>
    </row>
    <row r="624" spans="9:10" x14ac:dyDescent="0.35">
      <c r="I624" s="409">
        <v>41305</v>
      </c>
      <c r="J624" s="410">
        <v>136</v>
      </c>
    </row>
    <row r="625" spans="9:10" x14ac:dyDescent="0.35">
      <c r="I625" s="409">
        <v>41306</v>
      </c>
      <c r="J625" s="410">
        <v>134</v>
      </c>
    </row>
    <row r="626" spans="9:10" x14ac:dyDescent="0.35">
      <c r="I626" s="409">
        <v>41309</v>
      </c>
      <c r="J626" s="410">
        <v>139</v>
      </c>
    </row>
    <row r="627" spans="9:10" x14ac:dyDescent="0.35">
      <c r="I627" s="409">
        <v>41310</v>
      </c>
      <c r="J627" s="410">
        <v>137</v>
      </c>
    </row>
    <row r="628" spans="9:10" x14ac:dyDescent="0.35">
      <c r="I628" s="409">
        <v>41311</v>
      </c>
      <c r="J628" s="410">
        <v>139</v>
      </c>
    </row>
    <row r="629" spans="9:10" x14ac:dyDescent="0.35">
      <c r="I629" s="409">
        <v>41312</v>
      </c>
      <c r="J629" s="410">
        <v>138</v>
      </c>
    </row>
    <row r="630" spans="9:10" x14ac:dyDescent="0.35">
      <c r="I630" s="409">
        <v>41313</v>
      </c>
      <c r="J630" s="410">
        <v>136</v>
      </c>
    </row>
    <row r="631" spans="9:10" x14ac:dyDescent="0.35">
      <c r="I631" s="409">
        <v>41316</v>
      </c>
      <c r="J631" s="410">
        <v>138</v>
      </c>
    </row>
    <row r="632" spans="9:10" x14ac:dyDescent="0.35">
      <c r="I632" s="409">
        <v>41317</v>
      </c>
      <c r="J632" s="410">
        <v>137</v>
      </c>
    </row>
    <row r="633" spans="9:10" x14ac:dyDescent="0.35">
      <c r="I633" s="409">
        <v>41318</v>
      </c>
      <c r="J633" s="410">
        <v>136</v>
      </c>
    </row>
    <row r="634" spans="9:10" x14ac:dyDescent="0.35">
      <c r="I634" s="409">
        <v>41319</v>
      </c>
      <c r="J634" s="410">
        <v>139</v>
      </c>
    </row>
    <row r="635" spans="9:10" x14ac:dyDescent="0.35">
      <c r="I635" s="409">
        <v>41320</v>
      </c>
      <c r="J635" s="410">
        <v>140</v>
      </c>
    </row>
    <row r="636" spans="9:10" x14ac:dyDescent="0.35">
      <c r="I636" s="409">
        <v>41323</v>
      </c>
      <c r="J636" s="410">
        <v>140</v>
      </c>
    </row>
    <row r="637" spans="9:10" x14ac:dyDescent="0.35">
      <c r="I637" s="409">
        <v>41324</v>
      </c>
      <c r="J637" s="410">
        <v>139</v>
      </c>
    </row>
    <row r="638" spans="9:10" x14ac:dyDescent="0.35">
      <c r="I638" s="409">
        <v>41325</v>
      </c>
      <c r="J638" s="410">
        <v>144</v>
      </c>
    </row>
    <row r="639" spans="9:10" x14ac:dyDescent="0.35">
      <c r="I639" s="409">
        <v>41326</v>
      </c>
      <c r="J639" s="410">
        <v>147</v>
      </c>
    </row>
    <row r="640" spans="9:10" x14ac:dyDescent="0.35">
      <c r="I640" s="409">
        <v>41327</v>
      </c>
      <c r="J640" s="410">
        <v>147</v>
      </c>
    </row>
    <row r="641" spans="9:10" x14ac:dyDescent="0.35">
      <c r="I641" s="409">
        <v>41330</v>
      </c>
      <c r="J641" s="410">
        <v>150</v>
      </c>
    </row>
    <row r="642" spans="9:10" x14ac:dyDescent="0.35">
      <c r="I642" s="409">
        <v>41331</v>
      </c>
      <c r="J642" s="410">
        <v>154</v>
      </c>
    </row>
    <row r="643" spans="9:10" x14ac:dyDescent="0.35">
      <c r="I643" s="409">
        <v>41332</v>
      </c>
      <c r="J643" s="410">
        <v>150</v>
      </c>
    </row>
    <row r="644" spans="9:10" x14ac:dyDescent="0.35">
      <c r="I644" s="409">
        <v>41333</v>
      </c>
      <c r="J644" s="410">
        <v>151</v>
      </c>
    </row>
    <row r="645" spans="9:10" x14ac:dyDescent="0.35">
      <c r="I645" s="409">
        <v>41334</v>
      </c>
      <c r="J645" s="410">
        <v>151</v>
      </c>
    </row>
    <row r="646" spans="9:10" x14ac:dyDescent="0.35">
      <c r="I646" s="409">
        <v>41337</v>
      </c>
      <c r="J646" s="410">
        <v>148</v>
      </c>
    </row>
    <row r="647" spans="9:10" x14ac:dyDescent="0.35">
      <c r="I647" s="409">
        <v>41338</v>
      </c>
      <c r="J647" s="410">
        <v>144</v>
      </c>
    </row>
    <row r="648" spans="9:10" x14ac:dyDescent="0.35">
      <c r="I648" s="409">
        <v>41339</v>
      </c>
      <c r="J648" s="410">
        <v>141</v>
      </c>
    </row>
    <row r="649" spans="9:10" x14ac:dyDescent="0.35">
      <c r="I649" s="409">
        <v>41340</v>
      </c>
      <c r="J649" s="410">
        <v>139</v>
      </c>
    </row>
    <row r="650" spans="9:10" x14ac:dyDescent="0.35">
      <c r="I650" s="409">
        <v>41341</v>
      </c>
      <c r="J650" s="410">
        <v>142</v>
      </c>
    </row>
    <row r="651" spans="9:10" x14ac:dyDescent="0.35">
      <c r="I651" s="409">
        <v>41344</v>
      </c>
      <c r="J651" s="410">
        <v>143</v>
      </c>
    </row>
    <row r="652" spans="9:10" x14ac:dyDescent="0.35">
      <c r="I652" s="409">
        <v>41345</v>
      </c>
      <c r="J652" s="410">
        <v>142</v>
      </c>
    </row>
    <row r="653" spans="9:10" x14ac:dyDescent="0.35">
      <c r="I653" s="409">
        <v>41346</v>
      </c>
      <c r="J653" s="410">
        <v>145</v>
      </c>
    </row>
    <row r="654" spans="9:10" x14ac:dyDescent="0.35">
      <c r="I654" s="409">
        <v>41347</v>
      </c>
      <c r="J654" s="410">
        <v>144</v>
      </c>
    </row>
    <row r="655" spans="9:10" x14ac:dyDescent="0.35">
      <c r="I655" s="409">
        <v>41348</v>
      </c>
      <c r="J655" s="410">
        <v>151</v>
      </c>
    </row>
    <row r="656" spans="9:10" x14ac:dyDescent="0.35">
      <c r="I656" s="409">
        <v>41351</v>
      </c>
      <c r="J656" s="410">
        <v>154</v>
      </c>
    </row>
    <row r="657" spans="9:10" x14ac:dyDescent="0.35">
      <c r="I657" s="409">
        <v>41352</v>
      </c>
      <c r="J657" s="410">
        <v>158</v>
      </c>
    </row>
    <row r="658" spans="9:10" x14ac:dyDescent="0.35">
      <c r="I658" s="409">
        <v>41353</v>
      </c>
      <c r="J658" s="410">
        <v>157</v>
      </c>
    </row>
    <row r="659" spans="9:10" x14ac:dyDescent="0.35">
      <c r="I659" s="409">
        <v>41354</v>
      </c>
      <c r="J659" s="410">
        <v>159</v>
      </c>
    </row>
    <row r="660" spans="9:10" x14ac:dyDescent="0.35">
      <c r="I660" s="409">
        <v>41355</v>
      </c>
      <c r="J660" s="410">
        <v>160</v>
      </c>
    </row>
    <row r="661" spans="9:10" x14ac:dyDescent="0.35">
      <c r="I661" s="409">
        <v>41358</v>
      </c>
      <c r="J661" s="410">
        <v>161</v>
      </c>
    </row>
    <row r="662" spans="9:10" x14ac:dyDescent="0.35">
      <c r="I662" s="409">
        <v>41359</v>
      </c>
      <c r="J662" s="410">
        <v>159</v>
      </c>
    </row>
    <row r="663" spans="9:10" x14ac:dyDescent="0.35">
      <c r="I663" s="409">
        <v>41360</v>
      </c>
      <c r="J663" s="410">
        <v>159</v>
      </c>
    </row>
    <row r="664" spans="9:10" x14ac:dyDescent="0.35">
      <c r="I664" s="409">
        <v>41361</v>
      </c>
      <c r="J664" s="410">
        <v>158</v>
      </c>
    </row>
    <row r="665" spans="9:10" x14ac:dyDescent="0.35">
      <c r="I665" s="409">
        <v>41365</v>
      </c>
      <c r="J665" s="410">
        <v>159</v>
      </c>
    </row>
    <row r="666" spans="9:10" x14ac:dyDescent="0.35">
      <c r="I666" s="409">
        <v>41366</v>
      </c>
      <c r="J666" s="410">
        <v>155</v>
      </c>
    </row>
    <row r="667" spans="9:10" x14ac:dyDescent="0.35">
      <c r="I667" s="409">
        <v>41367</v>
      </c>
      <c r="J667" s="410">
        <v>150</v>
      </c>
    </row>
    <row r="668" spans="9:10" x14ac:dyDescent="0.35">
      <c r="I668" s="409">
        <v>41368</v>
      </c>
      <c r="J668" s="410">
        <v>142</v>
      </c>
    </row>
    <row r="669" spans="9:10" x14ac:dyDescent="0.35">
      <c r="I669" s="409">
        <v>41369</v>
      </c>
      <c r="J669" s="410">
        <v>141</v>
      </c>
    </row>
    <row r="670" spans="9:10" x14ac:dyDescent="0.35">
      <c r="I670" s="409">
        <v>41372</v>
      </c>
      <c r="J670" s="410">
        <v>129</v>
      </c>
    </row>
    <row r="671" spans="9:10" x14ac:dyDescent="0.35">
      <c r="I671" s="409">
        <v>41373</v>
      </c>
      <c r="J671" s="410">
        <v>138</v>
      </c>
    </row>
    <row r="672" spans="9:10" x14ac:dyDescent="0.35">
      <c r="I672" s="409">
        <v>41374</v>
      </c>
      <c r="J672" s="410">
        <v>133</v>
      </c>
    </row>
    <row r="673" spans="9:10" x14ac:dyDescent="0.35">
      <c r="I673" s="409">
        <v>41375</v>
      </c>
      <c r="J673" s="410">
        <v>131</v>
      </c>
    </row>
    <row r="674" spans="9:10" x14ac:dyDescent="0.35">
      <c r="I674" s="409">
        <v>41376</v>
      </c>
      <c r="J674" s="410">
        <v>136</v>
      </c>
    </row>
    <row r="675" spans="9:10" x14ac:dyDescent="0.35">
      <c r="I675" s="409">
        <v>41379</v>
      </c>
      <c r="J675" s="410">
        <v>141</v>
      </c>
    </row>
    <row r="676" spans="9:10" x14ac:dyDescent="0.35">
      <c r="I676" s="409">
        <v>41380</v>
      </c>
      <c r="J676" s="410">
        <v>140</v>
      </c>
    </row>
    <row r="677" spans="9:10" x14ac:dyDescent="0.35">
      <c r="I677" s="409">
        <v>41381</v>
      </c>
      <c r="J677" s="410">
        <v>140</v>
      </c>
    </row>
    <row r="678" spans="9:10" x14ac:dyDescent="0.35">
      <c r="I678" s="409">
        <v>41382</v>
      </c>
      <c r="J678" s="410">
        <v>146</v>
      </c>
    </row>
    <row r="679" spans="9:10" x14ac:dyDescent="0.35">
      <c r="I679" s="409">
        <v>41383</v>
      </c>
      <c r="J679" s="410">
        <v>147</v>
      </c>
    </row>
    <row r="680" spans="9:10" x14ac:dyDescent="0.35">
      <c r="I680" s="409">
        <v>41386</v>
      </c>
      <c r="J680" s="410">
        <v>146</v>
      </c>
    </row>
    <row r="681" spans="9:10" x14ac:dyDescent="0.35">
      <c r="I681" s="409">
        <v>41387</v>
      </c>
      <c r="J681" s="410">
        <v>146</v>
      </c>
    </row>
    <row r="682" spans="9:10" x14ac:dyDescent="0.35">
      <c r="I682" s="409">
        <v>41388</v>
      </c>
      <c r="J682" s="410">
        <v>147</v>
      </c>
    </row>
    <row r="683" spans="9:10" x14ac:dyDescent="0.35">
      <c r="I683" s="409">
        <v>41389</v>
      </c>
      <c r="J683" s="410">
        <v>146</v>
      </c>
    </row>
    <row r="684" spans="9:10" x14ac:dyDescent="0.35">
      <c r="I684" s="409">
        <v>41390</v>
      </c>
      <c r="J684" s="410">
        <v>149</v>
      </c>
    </row>
    <row r="685" spans="9:10" x14ac:dyDescent="0.35">
      <c r="I685" s="409">
        <v>41393</v>
      </c>
      <c r="J685" s="410">
        <v>147</v>
      </c>
    </row>
    <row r="686" spans="9:10" x14ac:dyDescent="0.35">
      <c r="I686" s="409">
        <v>41394</v>
      </c>
      <c r="J686" s="410">
        <v>145</v>
      </c>
    </row>
    <row r="687" spans="9:10" x14ac:dyDescent="0.35">
      <c r="I687" s="409">
        <v>41395</v>
      </c>
      <c r="J687" s="410">
        <v>143</v>
      </c>
    </row>
    <row r="688" spans="9:10" x14ac:dyDescent="0.35">
      <c r="I688" s="409">
        <v>41396</v>
      </c>
      <c r="J688" s="410">
        <v>140</v>
      </c>
    </row>
    <row r="689" spans="9:10" x14ac:dyDescent="0.35">
      <c r="I689" s="409">
        <v>41397</v>
      </c>
      <c r="J689" s="410">
        <v>136</v>
      </c>
    </row>
    <row r="690" spans="9:10" x14ac:dyDescent="0.35">
      <c r="I690" s="409">
        <v>41400</v>
      </c>
      <c r="J690" s="410">
        <v>135</v>
      </c>
    </row>
    <row r="691" spans="9:10" x14ac:dyDescent="0.35">
      <c r="I691" s="409">
        <v>41401</v>
      </c>
      <c r="J691" s="410">
        <v>133</v>
      </c>
    </row>
    <row r="692" spans="9:10" x14ac:dyDescent="0.35">
      <c r="I692" s="409">
        <v>41402</v>
      </c>
      <c r="J692" s="410">
        <v>134</v>
      </c>
    </row>
    <row r="693" spans="9:10" x14ac:dyDescent="0.35">
      <c r="I693" s="409">
        <v>41403</v>
      </c>
      <c r="J693" s="410">
        <v>130</v>
      </c>
    </row>
    <row r="694" spans="9:10" x14ac:dyDescent="0.35">
      <c r="I694" s="409">
        <v>41404</v>
      </c>
      <c r="J694" s="410">
        <v>128</v>
      </c>
    </row>
    <row r="695" spans="9:10" x14ac:dyDescent="0.35">
      <c r="I695" s="409">
        <v>41407</v>
      </c>
      <c r="J695" s="410">
        <v>130</v>
      </c>
    </row>
    <row r="696" spans="9:10" x14ac:dyDescent="0.35">
      <c r="I696" s="409">
        <v>41408</v>
      </c>
      <c r="J696" s="410">
        <v>126</v>
      </c>
    </row>
    <row r="697" spans="9:10" x14ac:dyDescent="0.35">
      <c r="I697" s="409">
        <v>41409</v>
      </c>
      <c r="J697" s="410">
        <v>131</v>
      </c>
    </row>
    <row r="698" spans="9:10" x14ac:dyDescent="0.35">
      <c r="I698" s="409">
        <v>41410</v>
      </c>
      <c r="J698" s="410">
        <v>140</v>
      </c>
    </row>
    <row r="699" spans="9:10" x14ac:dyDescent="0.35">
      <c r="I699" s="409">
        <v>41411</v>
      </c>
      <c r="J699" s="410">
        <v>137</v>
      </c>
    </row>
    <row r="700" spans="9:10" x14ac:dyDescent="0.35">
      <c r="I700" s="409">
        <v>41414</v>
      </c>
      <c r="J700" s="410">
        <v>141</v>
      </c>
    </row>
    <row r="701" spans="9:10" x14ac:dyDescent="0.35">
      <c r="I701" s="409">
        <v>41415</v>
      </c>
      <c r="J701" s="410">
        <v>143</v>
      </c>
    </row>
    <row r="702" spans="9:10" x14ac:dyDescent="0.35">
      <c r="I702" s="409">
        <v>41416</v>
      </c>
      <c r="J702" s="410">
        <v>139</v>
      </c>
    </row>
    <row r="703" spans="9:10" x14ac:dyDescent="0.35">
      <c r="I703" s="409">
        <v>41417</v>
      </c>
      <c r="J703" s="410">
        <v>151</v>
      </c>
    </row>
    <row r="704" spans="9:10" x14ac:dyDescent="0.35">
      <c r="I704" s="409">
        <v>41418</v>
      </c>
      <c r="J704" s="410">
        <v>154</v>
      </c>
    </row>
    <row r="705" spans="9:10" x14ac:dyDescent="0.35">
      <c r="I705" s="409">
        <v>41421</v>
      </c>
      <c r="J705" s="410">
        <v>154</v>
      </c>
    </row>
    <row r="706" spans="9:10" x14ac:dyDescent="0.35">
      <c r="I706" s="409">
        <v>41422</v>
      </c>
      <c r="J706" s="410">
        <v>157</v>
      </c>
    </row>
    <row r="707" spans="9:10" x14ac:dyDescent="0.35">
      <c r="I707" s="409">
        <v>41423</v>
      </c>
      <c r="J707" s="410">
        <v>167</v>
      </c>
    </row>
    <row r="708" spans="9:10" x14ac:dyDescent="0.35">
      <c r="I708" s="409">
        <v>41424</v>
      </c>
      <c r="J708" s="410">
        <v>167</v>
      </c>
    </row>
    <row r="709" spans="9:10" x14ac:dyDescent="0.35">
      <c r="I709" s="409">
        <v>41425</v>
      </c>
      <c r="J709" s="410">
        <v>170</v>
      </c>
    </row>
    <row r="710" spans="9:10" x14ac:dyDescent="0.35">
      <c r="I710" s="409">
        <v>41428</v>
      </c>
      <c r="J710" s="410">
        <v>173</v>
      </c>
    </row>
    <row r="711" spans="9:10" x14ac:dyDescent="0.35">
      <c r="I711" s="409">
        <v>41429</v>
      </c>
      <c r="J711" s="410">
        <v>169</v>
      </c>
    </row>
    <row r="712" spans="9:10" x14ac:dyDescent="0.35">
      <c r="I712" s="409">
        <v>41430</v>
      </c>
      <c r="J712" s="410">
        <v>172</v>
      </c>
    </row>
    <row r="713" spans="9:10" x14ac:dyDescent="0.35">
      <c r="I713" s="409">
        <v>41431</v>
      </c>
      <c r="J713" s="410">
        <v>178</v>
      </c>
    </row>
    <row r="714" spans="9:10" x14ac:dyDescent="0.35">
      <c r="I714" s="409">
        <v>41432</v>
      </c>
      <c r="J714" s="410">
        <v>168</v>
      </c>
    </row>
    <row r="715" spans="9:10" x14ac:dyDescent="0.35">
      <c r="I715" s="409">
        <v>41435</v>
      </c>
      <c r="J715" s="410">
        <v>174</v>
      </c>
    </row>
    <row r="716" spans="9:10" x14ac:dyDescent="0.35">
      <c r="I716" s="409">
        <v>41436</v>
      </c>
      <c r="J716" s="410">
        <v>190</v>
      </c>
    </row>
    <row r="717" spans="9:10" x14ac:dyDescent="0.35">
      <c r="I717" s="409">
        <v>41437</v>
      </c>
      <c r="J717" s="410">
        <v>180</v>
      </c>
    </row>
    <row r="718" spans="9:10" x14ac:dyDescent="0.35">
      <c r="I718" s="409">
        <v>41438</v>
      </c>
      <c r="J718" s="410">
        <v>163</v>
      </c>
    </row>
    <row r="719" spans="9:10" x14ac:dyDescent="0.35">
      <c r="I719" s="409">
        <v>41439</v>
      </c>
      <c r="J719" s="410">
        <v>168</v>
      </c>
    </row>
    <row r="720" spans="9:10" x14ac:dyDescent="0.35">
      <c r="I720" s="409">
        <v>41442</v>
      </c>
      <c r="J720" s="410">
        <v>167</v>
      </c>
    </row>
    <row r="721" spans="9:10" x14ac:dyDescent="0.35">
      <c r="I721" s="409">
        <v>41443</v>
      </c>
      <c r="J721" s="410">
        <v>172</v>
      </c>
    </row>
    <row r="722" spans="9:10" x14ac:dyDescent="0.35">
      <c r="I722" s="409">
        <v>41444</v>
      </c>
      <c r="J722" s="410">
        <v>185</v>
      </c>
    </row>
    <row r="723" spans="9:10" x14ac:dyDescent="0.35">
      <c r="I723" s="409">
        <v>41445</v>
      </c>
      <c r="J723" s="410">
        <v>203</v>
      </c>
    </row>
    <row r="724" spans="9:10" x14ac:dyDescent="0.35">
      <c r="I724" s="409">
        <v>41446</v>
      </c>
      <c r="J724" s="410">
        <v>206</v>
      </c>
    </row>
    <row r="725" spans="9:10" x14ac:dyDescent="0.35">
      <c r="I725" s="409">
        <v>41449</v>
      </c>
      <c r="J725" s="410">
        <v>218</v>
      </c>
    </row>
    <row r="726" spans="9:10" x14ac:dyDescent="0.35">
      <c r="I726" s="409">
        <v>41450</v>
      </c>
      <c r="J726" s="410">
        <v>212</v>
      </c>
    </row>
    <row r="727" spans="9:10" x14ac:dyDescent="0.35">
      <c r="I727" s="409">
        <v>41451</v>
      </c>
      <c r="J727" s="410">
        <v>205</v>
      </c>
    </row>
    <row r="728" spans="9:10" x14ac:dyDescent="0.35">
      <c r="I728" s="409">
        <v>41452</v>
      </c>
      <c r="J728" s="410">
        <v>198</v>
      </c>
    </row>
    <row r="729" spans="9:10" x14ac:dyDescent="0.35">
      <c r="I729" s="409">
        <v>41453</v>
      </c>
      <c r="J729" s="410">
        <v>194</v>
      </c>
    </row>
    <row r="730" spans="9:10" x14ac:dyDescent="0.35">
      <c r="I730" s="409">
        <v>41456</v>
      </c>
      <c r="J730" s="410">
        <v>184</v>
      </c>
    </row>
    <row r="731" spans="9:10" x14ac:dyDescent="0.35">
      <c r="I731" s="409">
        <v>41457</v>
      </c>
      <c r="J731" s="410">
        <v>182</v>
      </c>
    </row>
    <row r="732" spans="9:10" x14ac:dyDescent="0.35">
      <c r="I732" s="409">
        <v>41458</v>
      </c>
      <c r="J732" s="410">
        <v>187</v>
      </c>
    </row>
    <row r="733" spans="9:10" x14ac:dyDescent="0.35">
      <c r="I733" s="409">
        <v>41459</v>
      </c>
      <c r="J733" s="410">
        <v>187</v>
      </c>
    </row>
    <row r="734" spans="9:10" x14ac:dyDescent="0.35">
      <c r="I734" s="409">
        <v>41460</v>
      </c>
      <c r="J734" s="410">
        <v>184</v>
      </c>
    </row>
    <row r="735" spans="9:10" x14ac:dyDescent="0.35">
      <c r="I735" s="409">
        <v>41463</v>
      </c>
      <c r="J735" s="410">
        <v>190</v>
      </c>
    </row>
    <row r="736" spans="9:10" x14ac:dyDescent="0.35">
      <c r="I736" s="409">
        <v>41464</v>
      </c>
      <c r="J736" s="410">
        <v>188</v>
      </c>
    </row>
    <row r="737" spans="9:10" x14ac:dyDescent="0.35">
      <c r="I737" s="409">
        <v>41465</v>
      </c>
      <c r="J737" s="410">
        <v>185</v>
      </c>
    </row>
    <row r="738" spans="9:10" x14ac:dyDescent="0.35">
      <c r="I738" s="409">
        <v>41466</v>
      </c>
      <c r="J738" s="410">
        <v>188</v>
      </c>
    </row>
    <row r="739" spans="9:10" x14ac:dyDescent="0.35">
      <c r="I739" s="409">
        <v>41467</v>
      </c>
      <c r="J739" s="410">
        <v>181</v>
      </c>
    </row>
    <row r="740" spans="9:10" x14ac:dyDescent="0.35">
      <c r="I740" s="409">
        <v>41470</v>
      </c>
      <c r="J740" s="410">
        <v>172</v>
      </c>
    </row>
    <row r="741" spans="9:10" x14ac:dyDescent="0.35">
      <c r="I741" s="409">
        <v>41471</v>
      </c>
      <c r="J741" s="410">
        <v>166</v>
      </c>
    </row>
    <row r="742" spans="9:10" x14ac:dyDescent="0.35">
      <c r="I742" s="409">
        <v>41472</v>
      </c>
      <c r="J742" s="410">
        <v>156</v>
      </c>
    </row>
    <row r="743" spans="9:10" x14ac:dyDescent="0.35">
      <c r="I743" s="409">
        <v>41473</v>
      </c>
      <c r="J743" s="410">
        <v>151</v>
      </c>
    </row>
    <row r="744" spans="9:10" x14ac:dyDescent="0.35">
      <c r="I744" s="409">
        <v>41474</v>
      </c>
      <c r="J744" s="410">
        <v>155</v>
      </c>
    </row>
    <row r="745" spans="9:10" x14ac:dyDescent="0.35">
      <c r="I745" s="409">
        <v>41477</v>
      </c>
      <c r="J745" s="410">
        <v>156</v>
      </c>
    </row>
    <row r="746" spans="9:10" x14ac:dyDescent="0.35">
      <c r="I746" s="409">
        <v>41478</v>
      </c>
      <c r="J746" s="410">
        <v>155</v>
      </c>
    </row>
    <row r="747" spans="9:10" x14ac:dyDescent="0.35">
      <c r="I747" s="409">
        <v>41479</v>
      </c>
      <c r="J747" s="410">
        <v>157</v>
      </c>
    </row>
    <row r="748" spans="9:10" x14ac:dyDescent="0.35">
      <c r="I748" s="409">
        <v>41480</v>
      </c>
      <c r="J748" s="410">
        <v>162</v>
      </c>
    </row>
    <row r="749" spans="9:10" x14ac:dyDescent="0.35">
      <c r="I749" s="409">
        <v>41481</v>
      </c>
      <c r="J749" s="410">
        <v>171</v>
      </c>
    </row>
    <row r="750" spans="9:10" x14ac:dyDescent="0.35">
      <c r="I750" s="409">
        <v>41484</v>
      </c>
      <c r="J750" s="410">
        <v>174</v>
      </c>
    </row>
    <row r="751" spans="9:10" x14ac:dyDescent="0.35">
      <c r="I751" s="409">
        <v>41485</v>
      </c>
      <c r="J751" s="410">
        <v>178</v>
      </c>
    </row>
    <row r="752" spans="9:10" x14ac:dyDescent="0.35">
      <c r="I752" s="409">
        <v>41486</v>
      </c>
      <c r="J752" s="410">
        <v>176</v>
      </c>
    </row>
    <row r="753" spans="9:10" x14ac:dyDescent="0.35">
      <c r="I753" s="409">
        <v>41487</v>
      </c>
      <c r="J753" s="410">
        <v>172</v>
      </c>
    </row>
    <row r="754" spans="9:10" x14ac:dyDescent="0.35">
      <c r="I754" s="409">
        <v>41488</v>
      </c>
      <c r="J754" s="410">
        <v>173</v>
      </c>
    </row>
    <row r="755" spans="9:10" x14ac:dyDescent="0.35">
      <c r="I755" s="409">
        <v>41491</v>
      </c>
      <c r="J755" s="410">
        <v>173</v>
      </c>
    </row>
    <row r="756" spans="9:10" x14ac:dyDescent="0.35">
      <c r="I756" s="409">
        <v>41492</v>
      </c>
      <c r="J756" s="410">
        <v>167</v>
      </c>
    </row>
    <row r="757" spans="9:10" x14ac:dyDescent="0.35">
      <c r="I757" s="409">
        <v>41493</v>
      </c>
      <c r="J757" s="410">
        <v>172</v>
      </c>
    </row>
    <row r="758" spans="9:10" x14ac:dyDescent="0.35">
      <c r="I758" s="409">
        <v>41494</v>
      </c>
      <c r="J758" s="410">
        <v>174</v>
      </c>
    </row>
    <row r="759" spans="9:10" x14ac:dyDescent="0.35">
      <c r="I759" s="409">
        <v>41495</v>
      </c>
      <c r="J759" s="410">
        <v>177</v>
      </c>
    </row>
    <row r="760" spans="9:10" x14ac:dyDescent="0.35">
      <c r="I760" s="409">
        <v>41498</v>
      </c>
      <c r="J760" s="410">
        <v>176</v>
      </c>
    </row>
    <row r="761" spans="9:10" x14ac:dyDescent="0.35">
      <c r="I761" s="409">
        <v>41499</v>
      </c>
      <c r="J761" s="410">
        <v>169</v>
      </c>
    </row>
    <row r="762" spans="9:10" x14ac:dyDescent="0.35">
      <c r="I762" s="409">
        <v>41500</v>
      </c>
      <c r="J762" s="410">
        <v>166</v>
      </c>
    </row>
    <row r="763" spans="9:10" x14ac:dyDescent="0.35">
      <c r="I763" s="409">
        <v>41501</v>
      </c>
      <c r="J763" s="410">
        <v>168</v>
      </c>
    </row>
    <row r="764" spans="9:10" x14ac:dyDescent="0.35">
      <c r="I764" s="409">
        <v>41502</v>
      </c>
      <c r="J764" s="410">
        <v>169</v>
      </c>
    </row>
    <row r="765" spans="9:10" x14ac:dyDescent="0.35">
      <c r="I765" s="409">
        <v>41505</v>
      </c>
      <c r="J765" s="410">
        <v>179</v>
      </c>
    </row>
    <row r="766" spans="9:10" x14ac:dyDescent="0.35">
      <c r="I766" s="409">
        <v>41506</v>
      </c>
      <c r="J766" s="410">
        <v>181</v>
      </c>
    </row>
    <row r="767" spans="9:10" x14ac:dyDescent="0.35">
      <c r="I767" s="409">
        <v>41507</v>
      </c>
      <c r="J767" s="410">
        <v>187</v>
      </c>
    </row>
    <row r="768" spans="9:10" x14ac:dyDescent="0.35">
      <c r="I768" s="409">
        <v>41508</v>
      </c>
      <c r="J768" s="410">
        <v>182</v>
      </c>
    </row>
    <row r="769" spans="9:10" x14ac:dyDescent="0.35">
      <c r="I769" s="409">
        <v>41509</v>
      </c>
      <c r="J769" s="410">
        <v>189</v>
      </c>
    </row>
    <row r="770" spans="9:10" x14ac:dyDescent="0.35">
      <c r="I770" s="409">
        <v>41512</v>
      </c>
      <c r="J770" s="410">
        <v>188</v>
      </c>
    </row>
    <row r="771" spans="9:10" x14ac:dyDescent="0.35">
      <c r="I771" s="409">
        <v>41513</v>
      </c>
      <c r="J771" s="410">
        <v>196</v>
      </c>
    </row>
    <row r="772" spans="9:10" x14ac:dyDescent="0.35">
      <c r="I772" s="409">
        <v>41514</v>
      </c>
      <c r="J772" s="410">
        <v>195</v>
      </c>
    </row>
    <row r="773" spans="9:10" x14ac:dyDescent="0.35">
      <c r="I773" s="409">
        <v>41515</v>
      </c>
      <c r="J773" s="410">
        <v>197</v>
      </c>
    </row>
    <row r="774" spans="9:10" x14ac:dyDescent="0.35">
      <c r="I774" s="409">
        <v>41516</v>
      </c>
      <c r="J774" s="410">
        <v>195</v>
      </c>
    </row>
    <row r="775" spans="9:10" x14ac:dyDescent="0.35">
      <c r="I775" s="409">
        <v>41519</v>
      </c>
      <c r="J775" s="410">
        <v>195</v>
      </c>
    </row>
    <row r="776" spans="9:10" x14ac:dyDescent="0.35">
      <c r="I776" s="409">
        <v>41520</v>
      </c>
      <c r="J776" s="410">
        <v>192</v>
      </c>
    </row>
    <row r="777" spans="9:10" x14ac:dyDescent="0.35">
      <c r="I777" s="409">
        <v>41521</v>
      </c>
      <c r="J777" s="410">
        <v>195</v>
      </c>
    </row>
    <row r="778" spans="9:10" x14ac:dyDescent="0.35">
      <c r="I778" s="409">
        <v>41522</v>
      </c>
      <c r="J778" s="410">
        <v>190</v>
      </c>
    </row>
    <row r="779" spans="9:10" x14ac:dyDescent="0.35">
      <c r="I779" s="409">
        <v>41523</v>
      </c>
      <c r="J779" s="410">
        <v>165</v>
      </c>
    </row>
    <row r="780" spans="9:10" x14ac:dyDescent="0.35">
      <c r="I780" s="409">
        <v>41526</v>
      </c>
      <c r="J780" s="410">
        <v>181</v>
      </c>
    </row>
    <row r="781" spans="9:10" x14ac:dyDescent="0.35">
      <c r="I781" s="409">
        <v>41527</v>
      </c>
      <c r="J781" s="410">
        <v>184</v>
      </c>
    </row>
    <row r="782" spans="9:10" x14ac:dyDescent="0.35">
      <c r="I782" s="409">
        <v>41528</v>
      </c>
      <c r="J782" s="410">
        <v>177</v>
      </c>
    </row>
    <row r="783" spans="9:10" x14ac:dyDescent="0.35">
      <c r="I783" s="409">
        <v>41529</v>
      </c>
      <c r="J783" s="410">
        <v>179</v>
      </c>
    </row>
    <row r="784" spans="9:10" x14ac:dyDescent="0.35">
      <c r="I784" s="409">
        <v>41530</v>
      </c>
      <c r="J784" s="410">
        <v>175</v>
      </c>
    </row>
    <row r="785" spans="9:10" x14ac:dyDescent="0.35">
      <c r="I785" s="409">
        <v>41533</v>
      </c>
      <c r="J785" s="410">
        <v>165</v>
      </c>
    </row>
    <row r="786" spans="9:10" x14ac:dyDescent="0.35">
      <c r="I786" s="409">
        <v>41534</v>
      </c>
      <c r="J786" s="410">
        <v>162</v>
      </c>
    </row>
    <row r="787" spans="9:10" x14ac:dyDescent="0.35">
      <c r="I787" s="409">
        <v>41535</v>
      </c>
      <c r="J787" s="410">
        <v>153</v>
      </c>
    </row>
    <row r="788" spans="9:10" x14ac:dyDescent="0.35">
      <c r="I788" s="409">
        <v>41536</v>
      </c>
      <c r="J788" s="410">
        <v>154</v>
      </c>
    </row>
    <row r="789" spans="9:10" x14ac:dyDescent="0.35">
      <c r="I789" s="409">
        <v>41537</v>
      </c>
      <c r="J789" s="410">
        <v>157</v>
      </c>
    </row>
    <row r="790" spans="9:10" x14ac:dyDescent="0.35">
      <c r="I790" s="409">
        <v>41540</v>
      </c>
      <c r="J790" s="410">
        <v>159</v>
      </c>
    </row>
    <row r="791" spans="9:10" x14ac:dyDescent="0.35">
      <c r="I791" s="409">
        <v>41541</v>
      </c>
      <c r="J791" s="410">
        <v>167</v>
      </c>
    </row>
    <row r="792" spans="9:10" x14ac:dyDescent="0.35">
      <c r="I792" s="409">
        <v>41542</v>
      </c>
      <c r="J792" s="410">
        <v>170</v>
      </c>
    </row>
    <row r="793" spans="9:10" x14ac:dyDescent="0.35">
      <c r="I793" s="409">
        <v>41543</v>
      </c>
      <c r="J793" s="410">
        <v>174</v>
      </c>
    </row>
    <row r="794" spans="9:10" x14ac:dyDescent="0.35">
      <c r="I794" s="409">
        <v>41544</v>
      </c>
      <c r="J794" s="410">
        <v>177</v>
      </c>
    </row>
    <row r="795" spans="9:10" x14ac:dyDescent="0.35">
      <c r="I795" s="409">
        <v>41547</v>
      </c>
      <c r="J795" s="410">
        <v>181</v>
      </c>
    </row>
    <row r="796" spans="9:10" x14ac:dyDescent="0.35">
      <c r="I796" s="409">
        <v>41548</v>
      </c>
      <c r="J796" s="410">
        <v>148</v>
      </c>
    </row>
    <row r="797" spans="9:10" x14ac:dyDescent="0.35">
      <c r="I797" s="409">
        <v>41549</v>
      </c>
      <c r="J797" s="410">
        <v>182</v>
      </c>
    </row>
    <row r="798" spans="9:10" x14ac:dyDescent="0.35">
      <c r="I798" s="409">
        <v>41550</v>
      </c>
      <c r="J798" s="410">
        <v>183</v>
      </c>
    </row>
    <row r="799" spans="9:10" x14ac:dyDescent="0.35">
      <c r="I799" s="409">
        <v>41551</v>
      </c>
      <c r="J799" s="410">
        <v>180</v>
      </c>
    </row>
    <row r="800" spans="9:10" x14ac:dyDescent="0.35">
      <c r="I800" s="409">
        <v>41554</v>
      </c>
      <c r="J800" s="410">
        <v>180</v>
      </c>
    </row>
    <row r="801" spans="9:10" x14ac:dyDescent="0.35">
      <c r="I801" s="409">
        <v>41555</v>
      </c>
      <c r="J801" s="410">
        <v>178</v>
      </c>
    </row>
    <row r="802" spans="9:10" x14ac:dyDescent="0.35">
      <c r="I802" s="409">
        <v>41556</v>
      </c>
      <c r="J802" s="410">
        <v>176</v>
      </c>
    </row>
    <row r="803" spans="9:10" x14ac:dyDescent="0.35">
      <c r="I803" s="409">
        <v>41557</v>
      </c>
      <c r="J803" s="410">
        <v>173</v>
      </c>
    </row>
    <row r="804" spans="9:10" x14ac:dyDescent="0.35">
      <c r="I804" s="409">
        <v>41558</v>
      </c>
      <c r="J804" s="410">
        <v>169</v>
      </c>
    </row>
    <row r="805" spans="9:10" x14ac:dyDescent="0.35">
      <c r="I805" s="409">
        <v>41561</v>
      </c>
      <c r="J805" s="410">
        <v>169</v>
      </c>
    </row>
    <row r="806" spans="9:10" x14ac:dyDescent="0.35">
      <c r="I806" s="409">
        <v>41562</v>
      </c>
      <c r="J806" s="410">
        <v>164</v>
      </c>
    </row>
    <row r="807" spans="9:10" x14ac:dyDescent="0.35">
      <c r="I807" s="409">
        <v>41563</v>
      </c>
      <c r="J807" s="410">
        <v>168</v>
      </c>
    </row>
    <row r="808" spans="9:10" x14ac:dyDescent="0.35">
      <c r="I808" s="409">
        <v>41564</v>
      </c>
      <c r="J808" s="410">
        <v>170</v>
      </c>
    </row>
    <row r="809" spans="9:10" x14ac:dyDescent="0.35">
      <c r="I809" s="409">
        <v>41565</v>
      </c>
      <c r="J809" s="410">
        <v>162</v>
      </c>
    </row>
    <row r="810" spans="9:10" x14ac:dyDescent="0.35">
      <c r="I810" s="409">
        <v>41568</v>
      </c>
      <c r="J810" s="410">
        <v>163</v>
      </c>
    </row>
    <row r="811" spans="9:10" x14ac:dyDescent="0.35">
      <c r="I811" s="409">
        <v>41569</v>
      </c>
      <c r="J811" s="410">
        <v>163</v>
      </c>
    </row>
    <row r="812" spans="9:10" x14ac:dyDescent="0.35">
      <c r="I812" s="409">
        <v>41570</v>
      </c>
      <c r="J812" s="410">
        <v>163</v>
      </c>
    </row>
    <row r="813" spans="9:10" x14ac:dyDescent="0.35">
      <c r="I813" s="409">
        <v>41571</v>
      </c>
      <c r="J813" s="410">
        <v>168</v>
      </c>
    </row>
    <row r="814" spans="9:10" x14ac:dyDescent="0.35">
      <c r="I814" s="409">
        <v>41572</v>
      </c>
      <c r="J814" s="410">
        <v>172</v>
      </c>
    </row>
    <row r="815" spans="9:10" x14ac:dyDescent="0.35">
      <c r="I815" s="409">
        <v>41575</v>
      </c>
      <c r="J815" s="410">
        <v>172</v>
      </c>
    </row>
    <row r="816" spans="9:10" x14ac:dyDescent="0.35">
      <c r="I816" s="409">
        <v>41576</v>
      </c>
      <c r="J816" s="410">
        <v>171</v>
      </c>
    </row>
    <row r="817" spans="9:10" x14ac:dyDescent="0.35">
      <c r="I817" s="409">
        <v>41577</v>
      </c>
      <c r="J817" s="410">
        <v>165</v>
      </c>
    </row>
    <row r="818" spans="9:10" x14ac:dyDescent="0.35">
      <c r="I818" s="409">
        <v>41578</v>
      </c>
      <c r="J818" s="410">
        <v>170</v>
      </c>
    </row>
    <row r="819" spans="9:10" x14ac:dyDescent="0.35">
      <c r="I819" s="409">
        <v>41579</v>
      </c>
      <c r="J819" s="410">
        <v>174</v>
      </c>
    </row>
    <row r="820" spans="9:10" x14ac:dyDescent="0.35">
      <c r="I820" s="409">
        <v>41582</v>
      </c>
      <c r="J820" s="410">
        <v>176</v>
      </c>
    </row>
    <row r="821" spans="9:10" x14ac:dyDescent="0.35">
      <c r="I821" s="409">
        <v>41583</v>
      </c>
      <c r="J821" s="410">
        <v>178</v>
      </c>
    </row>
    <row r="822" spans="9:10" x14ac:dyDescent="0.35">
      <c r="I822" s="409">
        <v>41584</v>
      </c>
      <c r="J822" s="410">
        <v>180</v>
      </c>
    </row>
    <row r="823" spans="9:10" x14ac:dyDescent="0.35">
      <c r="I823" s="409">
        <v>41585</v>
      </c>
      <c r="J823" s="410">
        <v>186</v>
      </c>
    </row>
    <row r="824" spans="9:10" x14ac:dyDescent="0.35">
      <c r="I824" s="409">
        <v>41586</v>
      </c>
      <c r="J824" s="410">
        <v>187</v>
      </c>
    </row>
    <row r="825" spans="9:10" x14ac:dyDescent="0.35">
      <c r="I825" s="409">
        <v>41589</v>
      </c>
      <c r="J825" s="410">
        <v>187</v>
      </c>
    </row>
    <row r="826" spans="9:10" x14ac:dyDescent="0.35">
      <c r="I826" s="409">
        <v>41590</v>
      </c>
      <c r="J826" s="410">
        <v>191</v>
      </c>
    </row>
    <row r="827" spans="9:10" x14ac:dyDescent="0.35">
      <c r="I827" s="409">
        <v>41591</v>
      </c>
      <c r="J827" s="410">
        <v>192</v>
      </c>
    </row>
    <row r="828" spans="9:10" x14ac:dyDescent="0.35">
      <c r="I828" s="409">
        <v>41592</v>
      </c>
      <c r="J828" s="410">
        <v>185</v>
      </c>
    </row>
    <row r="829" spans="9:10" x14ac:dyDescent="0.35">
      <c r="I829" s="409">
        <v>41593</v>
      </c>
      <c r="J829" s="410">
        <v>182</v>
      </c>
    </row>
    <row r="830" spans="9:10" x14ac:dyDescent="0.35">
      <c r="I830" s="409">
        <v>41596</v>
      </c>
      <c r="J830" s="410">
        <v>181</v>
      </c>
    </row>
    <row r="831" spans="9:10" x14ac:dyDescent="0.35">
      <c r="I831" s="409">
        <v>41597</v>
      </c>
      <c r="J831" s="410">
        <v>181</v>
      </c>
    </row>
    <row r="832" spans="9:10" x14ac:dyDescent="0.35">
      <c r="I832" s="409">
        <v>41598</v>
      </c>
      <c r="J832" s="410">
        <v>179</v>
      </c>
    </row>
    <row r="833" spans="9:10" x14ac:dyDescent="0.35">
      <c r="I833" s="409">
        <v>41599</v>
      </c>
      <c r="J833" s="410">
        <v>183</v>
      </c>
    </row>
    <row r="834" spans="9:10" x14ac:dyDescent="0.35">
      <c r="I834" s="409">
        <v>41600</v>
      </c>
      <c r="J834" s="410">
        <v>184</v>
      </c>
    </row>
    <row r="835" spans="9:10" x14ac:dyDescent="0.35">
      <c r="I835" s="409">
        <v>41603</v>
      </c>
      <c r="J835" s="410">
        <v>187</v>
      </c>
    </row>
    <row r="836" spans="9:10" x14ac:dyDescent="0.35">
      <c r="I836" s="409">
        <v>41604</v>
      </c>
      <c r="J836" s="410">
        <v>187</v>
      </c>
    </row>
    <row r="837" spans="9:10" x14ac:dyDescent="0.35">
      <c r="I837" s="409">
        <v>41605</v>
      </c>
      <c r="J837" s="410">
        <v>186</v>
      </c>
    </row>
    <row r="838" spans="9:10" x14ac:dyDescent="0.35">
      <c r="I838" s="409">
        <v>41606</v>
      </c>
      <c r="J838" s="410">
        <v>186</v>
      </c>
    </row>
    <row r="839" spans="9:10" x14ac:dyDescent="0.35">
      <c r="I839" s="409">
        <v>41607</v>
      </c>
      <c r="J839" s="410">
        <v>186</v>
      </c>
    </row>
    <row r="840" spans="9:10" x14ac:dyDescent="0.35">
      <c r="I840" s="409">
        <v>41610</v>
      </c>
      <c r="J840" s="410">
        <v>187</v>
      </c>
    </row>
    <row r="841" spans="9:10" x14ac:dyDescent="0.35">
      <c r="I841" s="409">
        <v>41611</v>
      </c>
      <c r="J841" s="410">
        <v>189</v>
      </c>
    </row>
    <row r="842" spans="9:10" x14ac:dyDescent="0.35">
      <c r="I842" s="409">
        <v>41612</v>
      </c>
      <c r="J842" s="410">
        <v>187</v>
      </c>
    </row>
    <row r="843" spans="9:10" x14ac:dyDescent="0.35">
      <c r="I843" s="409">
        <v>41613</v>
      </c>
      <c r="J843" s="410">
        <v>185</v>
      </c>
    </row>
    <row r="844" spans="9:10" x14ac:dyDescent="0.35">
      <c r="I844" s="409">
        <v>41614</v>
      </c>
      <c r="J844" s="410">
        <v>177</v>
      </c>
    </row>
    <row r="845" spans="9:10" x14ac:dyDescent="0.35">
      <c r="I845" s="409">
        <v>41617</v>
      </c>
      <c r="J845" s="410">
        <v>177</v>
      </c>
    </row>
    <row r="846" spans="9:10" x14ac:dyDescent="0.35">
      <c r="I846" s="409">
        <v>41618</v>
      </c>
      <c r="J846" s="410">
        <v>179</v>
      </c>
    </row>
    <row r="847" spans="9:10" x14ac:dyDescent="0.35">
      <c r="I847" s="409">
        <v>41619</v>
      </c>
      <c r="J847" s="410">
        <v>176</v>
      </c>
    </row>
    <row r="848" spans="9:10" x14ac:dyDescent="0.35">
      <c r="I848" s="409">
        <v>41620</v>
      </c>
      <c r="J848" s="410">
        <v>169</v>
      </c>
    </row>
    <row r="849" spans="9:10" x14ac:dyDescent="0.35">
      <c r="I849" s="409">
        <v>41621</v>
      </c>
      <c r="J849" s="410">
        <v>167</v>
      </c>
    </row>
    <row r="850" spans="9:10" x14ac:dyDescent="0.35">
      <c r="I850" s="409">
        <v>41624</v>
      </c>
      <c r="J850" s="410">
        <v>164</v>
      </c>
    </row>
    <row r="851" spans="9:10" x14ac:dyDescent="0.35">
      <c r="I851" s="409">
        <v>41625</v>
      </c>
      <c r="J851" s="410">
        <v>170</v>
      </c>
    </row>
    <row r="852" spans="9:10" x14ac:dyDescent="0.35">
      <c r="I852" s="409">
        <v>41626</v>
      </c>
      <c r="J852" s="410">
        <v>166</v>
      </c>
    </row>
    <row r="853" spans="9:10" x14ac:dyDescent="0.35">
      <c r="I853" s="409">
        <v>41627</v>
      </c>
      <c r="J853" s="410">
        <v>165</v>
      </c>
    </row>
    <row r="854" spans="9:10" x14ac:dyDescent="0.35">
      <c r="I854" s="409">
        <v>41628</v>
      </c>
      <c r="J854" s="410">
        <v>166</v>
      </c>
    </row>
    <row r="855" spans="9:10" x14ac:dyDescent="0.35">
      <c r="I855" s="409">
        <v>41631</v>
      </c>
      <c r="J855" s="410">
        <v>164</v>
      </c>
    </row>
    <row r="856" spans="9:10" x14ac:dyDescent="0.35">
      <c r="I856" s="409">
        <v>41632</v>
      </c>
      <c r="J856" s="410">
        <v>158</v>
      </c>
    </row>
    <row r="857" spans="9:10" x14ac:dyDescent="0.35">
      <c r="I857" s="409">
        <v>41634</v>
      </c>
      <c r="J857" s="410">
        <v>156</v>
      </c>
    </row>
    <row r="858" spans="9:10" x14ac:dyDescent="0.35">
      <c r="I858" s="409">
        <v>41635</v>
      </c>
      <c r="J858" s="410">
        <v>156</v>
      </c>
    </row>
    <row r="859" spans="9:10" x14ac:dyDescent="0.35">
      <c r="I859" s="409">
        <v>41638</v>
      </c>
      <c r="J859" s="410">
        <v>159</v>
      </c>
    </row>
    <row r="860" spans="9:10" x14ac:dyDescent="0.35">
      <c r="I860" s="409">
        <v>41639</v>
      </c>
      <c r="J860" s="410">
        <v>155</v>
      </c>
    </row>
    <row r="861" spans="9:10" x14ac:dyDescent="0.35">
      <c r="I861" s="409">
        <v>41641</v>
      </c>
      <c r="J861" s="410">
        <v>161</v>
      </c>
    </row>
    <row r="862" spans="9:10" x14ac:dyDescent="0.35">
      <c r="I862" s="409">
        <v>41642</v>
      </c>
      <c r="J862" s="410">
        <v>159</v>
      </c>
    </row>
    <row r="863" spans="9:10" x14ac:dyDescent="0.35">
      <c r="I863" s="409">
        <v>41645</v>
      </c>
      <c r="J863" s="410">
        <v>161</v>
      </c>
    </row>
    <row r="864" spans="9:10" x14ac:dyDescent="0.35">
      <c r="I864" s="409">
        <v>41646</v>
      </c>
      <c r="J864" s="410">
        <v>167</v>
      </c>
    </row>
    <row r="865" spans="9:10" x14ac:dyDescent="0.35">
      <c r="I865" s="409">
        <v>41647</v>
      </c>
      <c r="J865" s="410">
        <v>164</v>
      </c>
    </row>
    <row r="866" spans="9:10" x14ac:dyDescent="0.35">
      <c r="I866" s="409">
        <v>41648</v>
      </c>
      <c r="J866" s="410">
        <v>164</v>
      </c>
    </row>
    <row r="867" spans="9:10" x14ac:dyDescent="0.35">
      <c r="I867" s="409">
        <v>41649</v>
      </c>
      <c r="J867" s="410">
        <v>171</v>
      </c>
    </row>
    <row r="868" spans="9:10" x14ac:dyDescent="0.35">
      <c r="I868" s="409">
        <v>41652</v>
      </c>
      <c r="J868" s="410">
        <v>173</v>
      </c>
    </row>
    <row r="869" spans="9:10" x14ac:dyDescent="0.35">
      <c r="I869" s="409">
        <v>41653</v>
      </c>
      <c r="J869" s="410">
        <v>170</v>
      </c>
    </row>
    <row r="870" spans="9:10" x14ac:dyDescent="0.35">
      <c r="I870" s="409">
        <v>41654</v>
      </c>
      <c r="J870" s="410">
        <v>165</v>
      </c>
    </row>
    <row r="871" spans="9:10" x14ac:dyDescent="0.35">
      <c r="I871" s="409">
        <v>41655</v>
      </c>
      <c r="J871" s="410">
        <v>169</v>
      </c>
    </row>
    <row r="872" spans="9:10" x14ac:dyDescent="0.35">
      <c r="I872" s="409">
        <v>41656</v>
      </c>
      <c r="J872" s="410">
        <v>169</v>
      </c>
    </row>
    <row r="873" spans="9:10" x14ac:dyDescent="0.35">
      <c r="I873" s="409">
        <v>41659</v>
      </c>
      <c r="J873" s="410">
        <v>169</v>
      </c>
    </row>
    <row r="874" spans="9:10" x14ac:dyDescent="0.35">
      <c r="I874" s="409">
        <v>41660</v>
      </c>
      <c r="J874" s="410">
        <v>170</v>
      </c>
    </row>
    <row r="875" spans="9:10" x14ac:dyDescent="0.35">
      <c r="I875" s="409">
        <v>41661</v>
      </c>
      <c r="J875" s="410">
        <v>173</v>
      </c>
    </row>
    <row r="876" spans="9:10" x14ac:dyDescent="0.35">
      <c r="I876" s="409">
        <v>41662</v>
      </c>
      <c r="J876" s="410">
        <v>181</v>
      </c>
    </row>
    <row r="877" spans="9:10" x14ac:dyDescent="0.35">
      <c r="I877" s="409">
        <v>41663</v>
      </c>
      <c r="J877" s="410">
        <v>185</v>
      </c>
    </row>
    <row r="878" spans="9:10" x14ac:dyDescent="0.35">
      <c r="I878" s="409">
        <v>41666</v>
      </c>
      <c r="J878" s="410">
        <v>185</v>
      </c>
    </row>
    <row r="879" spans="9:10" x14ac:dyDescent="0.35">
      <c r="I879" s="409">
        <v>41667</v>
      </c>
      <c r="J879" s="410">
        <v>185</v>
      </c>
    </row>
    <row r="880" spans="9:10" x14ac:dyDescent="0.35">
      <c r="I880" s="409">
        <v>41668</v>
      </c>
      <c r="J880" s="410">
        <v>196</v>
      </c>
    </row>
    <row r="881" spans="9:10" x14ac:dyDescent="0.35">
      <c r="I881" s="409">
        <v>41669</v>
      </c>
      <c r="J881" s="410">
        <v>197</v>
      </c>
    </row>
    <row r="882" spans="9:10" x14ac:dyDescent="0.35">
      <c r="I882" s="409">
        <v>41670</v>
      </c>
      <c r="J882" s="410">
        <v>196</v>
      </c>
    </row>
    <row r="883" spans="9:10" x14ac:dyDescent="0.35">
      <c r="I883" s="409">
        <v>41673</v>
      </c>
      <c r="J883" s="410">
        <v>203</v>
      </c>
    </row>
    <row r="884" spans="9:10" x14ac:dyDescent="0.35">
      <c r="I884" s="409">
        <v>41674</v>
      </c>
      <c r="J884" s="410">
        <v>192</v>
      </c>
    </row>
    <row r="885" spans="9:10" x14ac:dyDescent="0.35">
      <c r="I885" s="409">
        <v>41675</v>
      </c>
      <c r="J885" s="410">
        <v>183</v>
      </c>
    </row>
    <row r="886" spans="9:10" x14ac:dyDescent="0.35">
      <c r="I886" s="409">
        <v>41676</v>
      </c>
      <c r="J886" s="410">
        <v>178</v>
      </c>
    </row>
    <row r="887" spans="9:10" x14ac:dyDescent="0.35">
      <c r="I887" s="409">
        <v>41677</v>
      </c>
      <c r="J887" s="410">
        <v>172</v>
      </c>
    </row>
    <row r="888" spans="9:10" x14ac:dyDescent="0.35">
      <c r="I888" s="409">
        <v>41680</v>
      </c>
      <c r="J888" s="410">
        <v>174</v>
      </c>
    </row>
    <row r="889" spans="9:10" x14ac:dyDescent="0.35">
      <c r="I889" s="409">
        <v>41681</v>
      </c>
      <c r="J889" s="410">
        <v>170</v>
      </c>
    </row>
    <row r="890" spans="9:10" x14ac:dyDescent="0.35">
      <c r="I890" s="409">
        <v>41682</v>
      </c>
      <c r="J890" s="410">
        <v>167</v>
      </c>
    </row>
    <row r="891" spans="9:10" x14ac:dyDescent="0.35">
      <c r="I891" s="409">
        <v>41683</v>
      </c>
      <c r="J891" s="410">
        <v>169</v>
      </c>
    </row>
    <row r="892" spans="9:10" x14ac:dyDescent="0.35">
      <c r="I892" s="409">
        <v>41684</v>
      </c>
      <c r="J892" s="410">
        <v>170</v>
      </c>
    </row>
    <row r="893" spans="9:10" x14ac:dyDescent="0.35">
      <c r="I893" s="409">
        <v>41687</v>
      </c>
      <c r="J893" s="410">
        <v>170</v>
      </c>
    </row>
    <row r="894" spans="9:10" x14ac:dyDescent="0.35">
      <c r="I894" s="409">
        <v>41688</v>
      </c>
      <c r="J894" s="410">
        <v>171</v>
      </c>
    </row>
    <row r="895" spans="9:10" x14ac:dyDescent="0.35">
      <c r="I895" s="409">
        <v>41689</v>
      </c>
      <c r="J895" s="410">
        <v>168</v>
      </c>
    </row>
    <row r="896" spans="9:10" x14ac:dyDescent="0.35">
      <c r="I896" s="409">
        <v>41690</v>
      </c>
      <c r="J896" s="410">
        <v>167</v>
      </c>
    </row>
    <row r="897" spans="9:10" x14ac:dyDescent="0.35">
      <c r="I897" s="409">
        <v>41691</v>
      </c>
      <c r="J897" s="410">
        <v>168</v>
      </c>
    </row>
    <row r="898" spans="9:10" x14ac:dyDescent="0.35">
      <c r="I898" s="409">
        <v>41694</v>
      </c>
      <c r="J898" s="410">
        <v>164</v>
      </c>
    </row>
    <row r="899" spans="9:10" x14ac:dyDescent="0.35">
      <c r="I899" s="409">
        <v>41695</v>
      </c>
      <c r="J899" s="410">
        <v>169</v>
      </c>
    </row>
    <row r="900" spans="9:10" x14ac:dyDescent="0.35">
      <c r="I900" s="409">
        <v>41696</v>
      </c>
      <c r="J900" s="410">
        <v>173</v>
      </c>
    </row>
    <row r="901" spans="9:10" x14ac:dyDescent="0.35">
      <c r="I901" s="409">
        <v>41697</v>
      </c>
      <c r="J901" s="410">
        <v>171</v>
      </c>
    </row>
    <row r="902" spans="9:10" x14ac:dyDescent="0.35">
      <c r="I902" s="409">
        <v>41698</v>
      </c>
      <c r="J902" s="410">
        <v>166</v>
      </c>
    </row>
    <row r="903" spans="9:10" x14ac:dyDescent="0.35">
      <c r="I903" s="409">
        <v>41701</v>
      </c>
      <c r="J903" s="410">
        <v>170</v>
      </c>
    </row>
    <row r="904" spans="9:10" x14ac:dyDescent="0.35">
      <c r="I904" s="409">
        <v>41702</v>
      </c>
      <c r="J904" s="410">
        <v>157</v>
      </c>
    </row>
    <row r="905" spans="9:10" x14ac:dyDescent="0.35">
      <c r="I905" s="409">
        <v>41703</v>
      </c>
      <c r="J905" s="410">
        <v>150</v>
      </c>
    </row>
    <row r="906" spans="9:10" x14ac:dyDescent="0.35">
      <c r="I906" s="409">
        <v>41704</v>
      </c>
      <c r="J906" s="410">
        <v>146</v>
      </c>
    </row>
    <row r="907" spans="9:10" x14ac:dyDescent="0.35">
      <c r="I907" s="409">
        <v>41705</v>
      </c>
      <c r="J907" s="410">
        <v>147</v>
      </c>
    </row>
    <row r="908" spans="9:10" x14ac:dyDescent="0.35">
      <c r="I908" s="409">
        <v>41708</v>
      </c>
      <c r="J908" s="410">
        <v>147</v>
      </c>
    </row>
    <row r="909" spans="9:10" x14ac:dyDescent="0.35">
      <c r="I909" s="409">
        <v>41709</v>
      </c>
      <c r="J909" s="410">
        <v>151</v>
      </c>
    </row>
    <row r="910" spans="9:10" x14ac:dyDescent="0.35">
      <c r="I910" s="409">
        <v>41710</v>
      </c>
      <c r="J910" s="410">
        <v>154</v>
      </c>
    </row>
    <row r="911" spans="9:10" x14ac:dyDescent="0.35">
      <c r="I911" s="409">
        <v>41711</v>
      </c>
      <c r="J911" s="410">
        <v>162</v>
      </c>
    </row>
    <row r="912" spans="9:10" x14ac:dyDescent="0.35">
      <c r="I912" s="409">
        <v>41712</v>
      </c>
      <c r="J912" s="410">
        <v>163</v>
      </c>
    </row>
    <row r="913" spans="9:10" x14ac:dyDescent="0.35">
      <c r="I913" s="409">
        <v>41715</v>
      </c>
      <c r="J913" s="410">
        <v>161</v>
      </c>
    </row>
    <row r="914" spans="9:10" x14ac:dyDescent="0.35">
      <c r="I914" s="409">
        <v>41716</v>
      </c>
      <c r="J914" s="410">
        <v>161</v>
      </c>
    </row>
    <row r="915" spans="9:10" x14ac:dyDescent="0.35">
      <c r="I915" s="409">
        <v>41717</v>
      </c>
      <c r="J915" s="410">
        <v>160</v>
      </c>
    </row>
    <row r="916" spans="9:10" x14ac:dyDescent="0.35">
      <c r="I916" s="409">
        <v>41718</v>
      </c>
      <c r="J916" s="410">
        <v>165</v>
      </c>
    </row>
    <row r="917" spans="9:10" x14ac:dyDescent="0.35">
      <c r="I917" s="409">
        <v>41719</v>
      </c>
      <c r="J917" s="410">
        <v>166</v>
      </c>
    </row>
    <row r="918" spans="9:10" x14ac:dyDescent="0.35">
      <c r="I918" s="409">
        <v>41722</v>
      </c>
      <c r="J918" s="410">
        <v>168</v>
      </c>
    </row>
    <row r="919" spans="9:10" x14ac:dyDescent="0.35">
      <c r="I919" s="409">
        <v>41723</v>
      </c>
      <c r="J919" s="410">
        <v>162</v>
      </c>
    </row>
    <row r="920" spans="9:10" x14ac:dyDescent="0.35">
      <c r="I920" s="409">
        <v>41724</v>
      </c>
      <c r="J920" s="410">
        <v>157</v>
      </c>
    </row>
    <row r="921" spans="9:10" x14ac:dyDescent="0.35">
      <c r="I921" s="409">
        <v>41725</v>
      </c>
      <c r="J921" s="410">
        <v>156</v>
      </c>
    </row>
    <row r="922" spans="9:10" x14ac:dyDescent="0.35">
      <c r="I922" s="409">
        <v>41726</v>
      </c>
      <c r="J922" s="410">
        <v>155</v>
      </c>
    </row>
    <row r="923" spans="9:10" x14ac:dyDescent="0.35">
      <c r="I923" s="409">
        <v>41729</v>
      </c>
      <c r="J923" s="410">
        <v>156</v>
      </c>
    </row>
    <row r="924" spans="9:10" x14ac:dyDescent="0.35">
      <c r="I924" s="409">
        <v>41730</v>
      </c>
      <c r="J924" s="410">
        <v>147</v>
      </c>
    </row>
    <row r="925" spans="9:10" x14ac:dyDescent="0.35">
      <c r="I925" s="409">
        <v>41731</v>
      </c>
      <c r="J925" s="410">
        <v>146</v>
      </c>
    </row>
    <row r="926" spans="9:10" x14ac:dyDescent="0.35">
      <c r="I926" s="409">
        <v>41732</v>
      </c>
      <c r="J926" s="410">
        <v>147</v>
      </c>
    </row>
    <row r="927" spans="9:10" x14ac:dyDescent="0.35">
      <c r="I927" s="409">
        <v>41733</v>
      </c>
      <c r="J927" s="410">
        <v>147</v>
      </c>
    </row>
    <row r="928" spans="9:10" x14ac:dyDescent="0.35">
      <c r="I928" s="409">
        <v>41736</v>
      </c>
      <c r="J928" s="410">
        <v>147</v>
      </c>
    </row>
    <row r="929" spans="9:10" x14ac:dyDescent="0.35">
      <c r="I929" s="409">
        <v>41737</v>
      </c>
      <c r="J929" s="410">
        <v>149</v>
      </c>
    </row>
    <row r="930" spans="9:10" x14ac:dyDescent="0.35">
      <c r="I930" s="409">
        <v>41738</v>
      </c>
      <c r="J930" s="410">
        <v>148</v>
      </c>
    </row>
    <row r="931" spans="9:10" x14ac:dyDescent="0.35">
      <c r="I931" s="409">
        <v>41739</v>
      </c>
      <c r="J931" s="410">
        <v>151</v>
      </c>
    </row>
    <row r="932" spans="9:10" x14ac:dyDescent="0.35">
      <c r="I932" s="409">
        <v>41740</v>
      </c>
      <c r="J932" s="410">
        <v>155</v>
      </c>
    </row>
    <row r="933" spans="9:10" x14ac:dyDescent="0.35">
      <c r="I933" s="409">
        <v>41743</v>
      </c>
      <c r="J933" s="410">
        <v>154</v>
      </c>
    </row>
    <row r="934" spans="9:10" x14ac:dyDescent="0.35">
      <c r="I934" s="409">
        <v>41744</v>
      </c>
      <c r="J934" s="410">
        <v>158</v>
      </c>
    </row>
    <row r="935" spans="9:10" x14ac:dyDescent="0.35">
      <c r="I935" s="409">
        <v>41745</v>
      </c>
      <c r="J935" s="410">
        <v>157</v>
      </c>
    </row>
    <row r="936" spans="9:10" x14ac:dyDescent="0.35">
      <c r="I936" s="409">
        <v>41746</v>
      </c>
      <c r="J936" s="410">
        <v>148</v>
      </c>
    </row>
    <row r="937" spans="9:10" x14ac:dyDescent="0.35">
      <c r="I937" s="409">
        <v>41750</v>
      </c>
      <c r="J937" s="410">
        <v>148</v>
      </c>
    </row>
    <row r="938" spans="9:10" x14ac:dyDescent="0.35">
      <c r="I938" s="409">
        <v>41751</v>
      </c>
      <c r="J938" s="410">
        <v>149</v>
      </c>
    </row>
    <row r="939" spans="9:10" x14ac:dyDescent="0.35">
      <c r="I939" s="409">
        <v>41752</v>
      </c>
      <c r="J939" s="410">
        <v>154</v>
      </c>
    </row>
    <row r="940" spans="9:10" x14ac:dyDescent="0.35">
      <c r="I940" s="409">
        <v>41753</v>
      </c>
      <c r="J940" s="410">
        <v>154</v>
      </c>
    </row>
    <row r="941" spans="9:10" x14ac:dyDescent="0.35">
      <c r="I941" s="409">
        <v>41754</v>
      </c>
      <c r="J941" s="410">
        <v>155</v>
      </c>
    </row>
    <row r="942" spans="9:10" x14ac:dyDescent="0.35">
      <c r="I942" s="409">
        <v>41757</v>
      </c>
      <c r="J942" s="410">
        <v>153</v>
      </c>
    </row>
    <row r="943" spans="9:10" x14ac:dyDescent="0.35">
      <c r="I943" s="409">
        <v>41758</v>
      </c>
      <c r="J943" s="410">
        <v>150</v>
      </c>
    </row>
    <row r="944" spans="9:10" x14ac:dyDescent="0.35">
      <c r="I944" s="409">
        <v>41759</v>
      </c>
      <c r="J944" s="410">
        <v>150</v>
      </c>
    </row>
    <row r="945" spans="9:10" x14ac:dyDescent="0.35">
      <c r="I945" s="409">
        <v>41760</v>
      </c>
      <c r="J945" s="410">
        <v>152</v>
      </c>
    </row>
    <row r="946" spans="9:10" x14ac:dyDescent="0.35">
      <c r="I946" s="409">
        <v>41761</v>
      </c>
      <c r="J946" s="410">
        <v>153</v>
      </c>
    </row>
    <row r="947" spans="9:10" x14ac:dyDescent="0.35">
      <c r="I947" s="409">
        <v>41764</v>
      </c>
      <c r="J947" s="410">
        <v>152</v>
      </c>
    </row>
    <row r="948" spans="9:10" x14ac:dyDescent="0.35">
      <c r="I948" s="409">
        <v>41765</v>
      </c>
      <c r="J948" s="410">
        <v>147</v>
      </c>
    </row>
    <row r="949" spans="9:10" x14ac:dyDescent="0.35">
      <c r="I949" s="409">
        <v>41766</v>
      </c>
      <c r="J949" s="410">
        <v>145</v>
      </c>
    </row>
    <row r="950" spans="9:10" x14ac:dyDescent="0.35">
      <c r="I950" s="409">
        <v>41767</v>
      </c>
      <c r="J950" s="410">
        <v>140</v>
      </c>
    </row>
    <row r="951" spans="9:10" x14ac:dyDescent="0.35">
      <c r="I951" s="409">
        <v>41768</v>
      </c>
      <c r="J951" s="410">
        <v>140</v>
      </c>
    </row>
    <row r="952" spans="9:10" x14ac:dyDescent="0.35">
      <c r="I952" s="409">
        <v>41771</v>
      </c>
      <c r="J952" s="410">
        <v>138</v>
      </c>
    </row>
    <row r="953" spans="9:10" x14ac:dyDescent="0.35">
      <c r="I953" s="409">
        <v>41772</v>
      </c>
      <c r="J953" s="410">
        <v>139</v>
      </c>
    </row>
    <row r="954" spans="9:10" x14ac:dyDescent="0.35">
      <c r="I954" s="409">
        <v>41773</v>
      </c>
      <c r="J954" s="410">
        <v>141</v>
      </c>
    </row>
    <row r="955" spans="9:10" x14ac:dyDescent="0.35">
      <c r="I955" s="409">
        <v>41774</v>
      </c>
      <c r="J955" s="410">
        <v>146</v>
      </c>
    </row>
    <row r="956" spans="9:10" x14ac:dyDescent="0.35">
      <c r="I956" s="409">
        <v>41775</v>
      </c>
      <c r="J956" s="410">
        <v>147</v>
      </c>
    </row>
    <row r="957" spans="9:10" x14ac:dyDescent="0.35">
      <c r="I957" s="409">
        <v>41778</v>
      </c>
      <c r="J957" s="410">
        <v>143</v>
      </c>
    </row>
    <row r="958" spans="9:10" x14ac:dyDescent="0.35">
      <c r="I958" s="409">
        <v>41779</v>
      </c>
      <c r="J958" s="410">
        <v>148</v>
      </c>
    </row>
    <row r="959" spans="9:10" x14ac:dyDescent="0.35">
      <c r="I959" s="409">
        <v>41780</v>
      </c>
      <c r="J959" s="410">
        <v>145</v>
      </c>
    </row>
    <row r="960" spans="9:10" x14ac:dyDescent="0.35">
      <c r="I960" s="409">
        <v>41781</v>
      </c>
      <c r="J960" s="410">
        <v>145</v>
      </c>
    </row>
    <row r="961" spans="9:10" x14ac:dyDescent="0.35">
      <c r="I961" s="409">
        <v>41782</v>
      </c>
      <c r="J961" s="410">
        <v>145</v>
      </c>
    </row>
    <row r="962" spans="9:10" x14ac:dyDescent="0.35">
      <c r="I962" s="409">
        <v>41785</v>
      </c>
      <c r="J962" s="410">
        <v>145</v>
      </c>
    </row>
    <row r="963" spans="9:10" x14ac:dyDescent="0.35">
      <c r="I963" s="409">
        <v>41786</v>
      </c>
      <c r="J963" s="410">
        <v>147</v>
      </c>
    </row>
    <row r="964" spans="9:10" x14ac:dyDescent="0.35">
      <c r="I964" s="409">
        <v>41787</v>
      </c>
      <c r="J964" s="410">
        <v>146</v>
      </c>
    </row>
    <row r="965" spans="9:10" x14ac:dyDescent="0.35">
      <c r="I965" s="409">
        <v>41788</v>
      </c>
      <c r="J965" s="410">
        <v>139</v>
      </c>
    </row>
    <row r="966" spans="9:10" x14ac:dyDescent="0.35">
      <c r="I966" s="409">
        <v>41789</v>
      </c>
      <c r="J966" s="410">
        <v>138</v>
      </c>
    </row>
    <row r="967" spans="9:10" x14ac:dyDescent="0.35">
      <c r="I967" s="409">
        <v>41792</v>
      </c>
      <c r="J967" s="410">
        <v>137</v>
      </c>
    </row>
    <row r="968" spans="9:10" x14ac:dyDescent="0.35">
      <c r="I968" s="409">
        <v>41793</v>
      </c>
      <c r="J968" s="410">
        <v>137</v>
      </c>
    </row>
    <row r="969" spans="9:10" x14ac:dyDescent="0.35">
      <c r="I969" s="409">
        <v>41794</v>
      </c>
      <c r="J969" s="410">
        <v>138</v>
      </c>
    </row>
    <row r="970" spans="9:10" x14ac:dyDescent="0.35">
      <c r="I970" s="409">
        <v>41795</v>
      </c>
      <c r="J970" s="410">
        <v>137</v>
      </c>
    </row>
    <row r="971" spans="9:10" x14ac:dyDescent="0.35">
      <c r="I971" s="409">
        <v>41796</v>
      </c>
      <c r="J971" s="410">
        <v>130</v>
      </c>
    </row>
    <row r="972" spans="9:10" x14ac:dyDescent="0.35">
      <c r="I972" s="409">
        <v>41799</v>
      </c>
      <c r="J972" s="410">
        <v>128</v>
      </c>
    </row>
    <row r="973" spans="9:10" x14ac:dyDescent="0.35">
      <c r="I973" s="409">
        <v>41800</v>
      </c>
      <c r="J973" s="410">
        <v>130</v>
      </c>
    </row>
    <row r="974" spans="9:10" x14ac:dyDescent="0.35">
      <c r="I974" s="409">
        <v>41801</v>
      </c>
      <c r="J974" s="410">
        <v>136</v>
      </c>
    </row>
    <row r="975" spans="9:10" x14ac:dyDescent="0.35">
      <c r="I975" s="409">
        <v>41802</v>
      </c>
      <c r="J975" s="410">
        <v>141</v>
      </c>
    </row>
    <row r="976" spans="9:10" x14ac:dyDescent="0.35">
      <c r="I976" s="409">
        <v>41803</v>
      </c>
      <c r="J976" s="410">
        <v>136</v>
      </c>
    </row>
    <row r="977" spans="9:10" x14ac:dyDescent="0.35">
      <c r="I977" s="409">
        <v>41806</v>
      </c>
      <c r="J977" s="410">
        <v>140</v>
      </c>
    </row>
    <row r="978" spans="9:10" x14ac:dyDescent="0.35">
      <c r="I978" s="409">
        <v>41807</v>
      </c>
      <c r="J978" s="410">
        <v>139</v>
      </c>
    </row>
    <row r="979" spans="9:10" x14ac:dyDescent="0.35">
      <c r="I979" s="409">
        <v>41808</v>
      </c>
      <c r="J979" s="410">
        <v>140</v>
      </c>
    </row>
    <row r="980" spans="9:10" x14ac:dyDescent="0.35">
      <c r="I980" s="409">
        <v>41809</v>
      </c>
      <c r="J980" s="410">
        <v>140</v>
      </c>
    </row>
    <row r="981" spans="9:10" x14ac:dyDescent="0.35">
      <c r="I981" s="409">
        <v>41810</v>
      </c>
      <c r="J981" s="410">
        <v>140</v>
      </c>
    </row>
    <row r="982" spans="9:10" x14ac:dyDescent="0.35">
      <c r="I982" s="409">
        <v>41813</v>
      </c>
      <c r="J982" s="410">
        <v>138</v>
      </c>
    </row>
    <row r="983" spans="9:10" x14ac:dyDescent="0.35">
      <c r="I983" s="409">
        <v>41814</v>
      </c>
      <c r="J983" s="410">
        <v>137</v>
      </c>
    </row>
    <row r="984" spans="9:10" x14ac:dyDescent="0.35">
      <c r="I984" s="409">
        <v>41815</v>
      </c>
      <c r="J984" s="410">
        <v>132</v>
      </c>
    </row>
    <row r="985" spans="9:10" x14ac:dyDescent="0.35">
      <c r="I985" s="409">
        <v>41816</v>
      </c>
      <c r="J985" s="410">
        <v>133</v>
      </c>
    </row>
    <row r="986" spans="9:10" x14ac:dyDescent="0.35">
      <c r="I986" s="409">
        <v>41817</v>
      </c>
      <c r="J986" s="410">
        <v>135</v>
      </c>
    </row>
    <row r="987" spans="9:10" x14ac:dyDescent="0.35">
      <c r="I987" s="409">
        <v>41820</v>
      </c>
      <c r="J987" s="410">
        <v>139</v>
      </c>
    </row>
    <row r="988" spans="9:10" x14ac:dyDescent="0.35">
      <c r="I988" s="409">
        <v>41821</v>
      </c>
      <c r="J988" s="410">
        <v>137</v>
      </c>
    </row>
    <row r="989" spans="9:10" x14ac:dyDescent="0.35">
      <c r="I989" s="409">
        <v>41822</v>
      </c>
      <c r="J989" s="410">
        <v>134</v>
      </c>
    </row>
    <row r="990" spans="9:10" x14ac:dyDescent="0.35">
      <c r="I990" s="409">
        <v>41823</v>
      </c>
      <c r="J990" s="410">
        <v>133</v>
      </c>
    </row>
    <row r="991" spans="9:10" x14ac:dyDescent="0.35">
      <c r="I991" s="409">
        <v>41824</v>
      </c>
      <c r="J991" s="410">
        <v>133</v>
      </c>
    </row>
    <row r="992" spans="9:10" x14ac:dyDescent="0.35">
      <c r="I992" s="409">
        <v>41827</v>
      </c>
      <c r="J992" s="410">
        <v>136</v>
      </c>
    </row>
    <row r="993" spans="9:10" x14ac:dyDescent="0.35">
      <c r="I993" s="409">
        <v>41828</v>
      </c>
      <c r="J993" s="410">
        <v>140</v>
      </c>
    </row>
    <row r="994" spans="9:10" x14ac:dyDescent="0.35">
      <c r="I994" s="409">
        <v>41829</v>
      </c>
      <c r="J994" s="410">
        <v>142</v>
      </c>
    </row>
    <row r="995" spans="9:10" x14ac:dyDescent="0.35">
      <c r="I995" s="409">
        <v>41830</v>
      </c>
      <c r="J995" s="410">
        <v>144</v>
      </c>
    </row>
    <row r="996" spans="9:10" x14ac:dyDescent="0.35">
      <c r="I996" s="409">
        <v>41831</v>
      </c>
      <c r="J996" s="410">
        <v>146</v>
      </c>
    </row>
    <row r="997" spans="9:10" x14ac:dyDescent="0.35">
      <c r="I997" s="409">
        <v>41834</v>
      </c>
      <c r="J997" s="410">
        <v>146</v>
      </c>
    </row>
    <row r="998" spans="9:10" x14ac:dyDescent="0.35">
      <c r="I998" s="409">
        <v>41835</v>
      </c>
      <c r="J998" s="410">
        <v>149</v>
      </c>
    </row>
    <row r="999" spans="9:10" x14ac:dyDescent="0.35">
      <c r="I999" s="409">
        <v>41836</v>
      </c>
      <c r="J999" s="410">
        <v>150</v>
      </c>
    </row>
    <row r="1000" spans="9:10" x14ac:dyDescent="0.35">
      <c r="I1000" s="409">
        <v>41837</v>
      </c>
      <c r="J1000" s="410">
        <v>154</v>
      </c>
    </row>
    <row r="1001" spans="9:10" x14ac:dyDescent="0.35">
      <c r="I1001" s="409">
        <v>41838</v>
      </c>
      <c r="J1001" s="410">
        <v>144</v>
      </c>
    </row>
    <row r="1002" spans="9:10" x14ac:dyDescent="0.35">
      <c r="I1002" s="409">
        <v>41841</v>
      </c>
      <c r="J1002" s="410">
        <v>146</v>
      </c>
    </row>
    <row r="1003" spans="9:10" x14ac:dyDescent="0.35">
      <c r="I1003" s="409">
        <v>41842</v>
      </c>
      <c r="J1003" s="410">
        <v>144</v>
      </c>
    </row>
    <row r="1004" spans="9:10" x14ac:dyDescent="0.35">
      <c r="I1004" s="409">
        <v>41843</v>
      </c>
      <c r="J1004" s="410">
        <v>135</v>
      </c>
    </row>
    <row r="1005" spans="9:10" x14ac:dyDescent="0.35">
      <c r="I1005" s="409">
        <v>41844</v>
      </c>
      <c r="J1005" s="410">
        <v>135</v>
      </c>
    </row>
    <row r="1006" spans="9:10" x14ac:dyDescent="0.35">
      <c r="I1006" s="409">
        <v>41845</v>
      </c>
      <c r="J1006" s="410">
        <v>140</v>
      </c>
    </row>
    <row r="1007" spans="9:10" x14ac:dyDescent="0.35">
      <c r="I1007" s="409">
        <v>41848</v>
      </c>
      <c r="J1007" s="410">
        <v>140</v>
      </c>
    </row>
    <row r="1008" spans="9:10" x14ac:dyDescent="0.35">
      <c r="I1008" s="409">
        <v>41849</v>
      </c>
      <c r="J1008" s="410">
        <v>147</v>
      </c>
    </row>
    <row r="1009" spans="9:10" x14ac:dyDescent="0.35">
      <c r="I1009" s="409">
        <v>41850</v>
      </c>
      <c r="J1009" s="410">
        <v>138</v>
      </c>
    </row>
    <row r="1010" spans="9:10" x14ac:dyDescent="0.35">
      <c r="I1010" s="409">
        <v>41851</v>
      </c>
      <c r="J1010" s="410">
        <v>140</v>
      </c>
    </row>
    <row r="1011" spans="9:10" x14ac:dyDescent="0.35">
      <c r="I1011" s="409">
        <v>41852</v>
      </c>
      <c r="J1011" s="410">
        <v>148</v>
      </c>
    </row>
    <row r="1012" spans="9:10" x14ac:dyDescent="0.35">
      <c r="I1012" s="409">
        <v>41855</v>
      </c>
      <c r="J1012" s="410">
        <v>150</v>
      </c>
    </row>
    <row r="1013" spans="9:10" x14ac:dyDescent="0.35">
      <c r="I1013" s="409">
        <v>41856</v>
      </c>
      <c r="J1013" s="410">
        <v>153</v>
      </c>
    </row>
    <row r="1014" spans="9:10" x14ac:dyDescent="0.35">
      <c r="I1014" s="409">
        <v>41857</v>
      </c>
      <c r="J1014" s="410">
        <v>152</v>
      </c>
    </row>
    <row r="1015" spans="9:10" x14ac:dyDescent="0.35">
      <c r="I1015" s="409">
        <v>41858</v>
      </c>
      <c r="J1015" s="410">
        <v>157</v>
      </c>
    </row>
    <row r="1016" spans="9:10" x14ac:dyDescent="0.35">
      <c r="I1016" s="409">
        <v>41859</v>
      </c>
      <c r="J1016" s="410">
        <v>156</v>
      </c>
    </row>
    <row r="1017" spans="9:10" x14ac:dyDescent="0.35">
      <c r="I1017" s="409">
        <v>41862</v>
      </c>
      <c r="J1017" s="410">
        <v>154</v>
      </c>
    </row>
    <row r="1018" spans="9:10" x14ac:dyDescent="0.35">
      <c r="I1018" s="409">
        <v>41863</v>
      </c>
      <c r="J1018" s="410">
        <v>152</v>
      </c>
    </row>
    <row r="1019" spans="9:10" x14ac:dyDescent="0.35">
      <c r="I1019" s="409">
        <v>41864</v>
      </c>
      <c r="J1019" s="410">
        <v>151</v>
      </c>
    </row>
    <row r="1020" spans="9:10" x14ac:dyDescent="0.35">
      <c r="I1020" s="409">
        <v>41865</v>
      </c>
      <c r="J1020" s="410">
        <v>149</v>
      </c>
    </row>
    <row r="1021" spans="9:10" x14ac:dyDescent="0.35">
      <c r="I1021" s="409">
        <v>41866</v>
      </c>
      <c r="J1021" s="410">
        <v>152</v>
      </c>
    </row>
    <row r="1022" spans="9:10" x14ac:dyDescent="0.35">
      <c r="I1022" s="409">
        <v>41869</v>
      </c>
      <c r="J1022" s="410">
        <v>149</v>
      </c>
    </row>
    <row r="1023" spans="9:10" x14ac:dyDescent="0.35">
      <c r="I1023" s="409">
        <v>41870</v>
      </c>
      <c r="J1023" s="410">
        <v>145</v>
      </c>
    </row>
    <row r="1024" spans="9:10" x14ac:dyDescent="0.35">
      <c r="I1024" s="409">
        <v>41871</v>
      </c>
      <c r="J1024" s="410">
        <v>143</v>
      </c>
    </row>
    <row r="1025" spans="9:10" x14ac:dyDescent="0.35">
      <c r="I1025" s="409">
        <v>41872</v>
      </c>
      <c r="J1025" s="410">
        <v>144</v>
      </c>
    </row>
    <row r="1026" spans="9:10" x14ac:dyDescent="0.35">
      <c r="I1026" s="409">
        <v>41873</v>
      </c>
      <c r="J1026" s="410">
        <v>144</v>
      </c>
    </row>
    <row r="1027" spans="9:10" x14ac:dyDescent="0.35">
      <c r="I1027" s="409">
        <v>41876</v>
      </c>
      <c r="J1027" s="410">
        <v>143</v>
      </c>
    </row>
    <row r="1028" spans="9:10" x14ac:dyDescent="0.35">
      <c r="I1028" s="409">
        <v>41877</v>
      </c>
      <c r="J1028" s="410">
        <v>144</v>
      </c>
    </row>
    <row r="1029" spans="9:10" x14ac:dyDescent="0.35">
      <c r="I1029" s="409">
        <v>41878</v>
      </c>
      <c r="J1029" s="410">
        <v>145</v>
      </c>
    </row>
    <row r="1030" spans="9:10" x14ac:dyDescent="0.35">
      <c r="I1030" s="409">
        <v>41879</v>
      </c>
      <c r="J1030" s="410">
        <v>145</v>
      </c>
    </row>
    <row r="1031" spans="9:10" x14ac:dyDescent="0.35">
      <c r="I1031" s="409">
        <v>41880</v>
      </c>
      <c r="J1031" s="410">
        <v>145</v>
      </c>
    </row>
    <row r="1032" spans="9:10" x14ac:dyDescent="0.35">
      <c r="I1032" s="409">
        <v>41883</v>
      </c>
      <c r="J1032" s="410">
        <v>145</v>
      </c>
    </row>
    <row r="1033" spans="9:10" x14ac:dyDescent="0.35">
      <c r="I1033" s="409">
        <v>41884</v>
      </c>
      <c r="J1033" s="410">
        <v>143</v>
      </c>
    </row>
    <row r="1034" spans="9:10" x14ac:dyDescent="0.35">
      <c r="I1034" s="409">
        <v>41885</v>
      </c>
      <c r="J1034" s="410">
        <v>142</v>
      </c>
    </row>
    <row r="1035" spans="9:10" x14ac:dyDescent="0.35">
      <c r="I1035" s="409">
        <v>41886</v>
      </c>
      <c r="J1035" s="410">
        <v>142</v>
      </c>
    </row>
    <row r="1036" spans="9:10" x14ac:dyDescent="0.35">
      <c r="I1036" s="409">
        <v>41887</v>
      </c>
      <c r="J1036" s="410">
        <v>140</v>
      </c>
    </row>
    <row r="1037" spans="9:10" x14ac:dyDescent="0.35">
      <c r="I1037" s="409">
        <v>41890</v>
      </c>
      <c r="J1037" s="410">
        <v>140</v>
      </c>
    </row>
    <row r="1038" spans="9:10" x14ac:dyDescent="0.35">
      <c r="I1038" s="409">
        <v>41891</v>
      </c>
      <c r="J1038" s="410">
        <v>145</v>
      </c>
    </row>
    <row r="1039" spans="9:10" x14ac:dyDescent="0.35">
      <c r="I1039" s="409">
        <v>41892</v>
      </c>
      <c r="J1039" s="410">
        <v>146</v>
      </c>
    </row>
    <row r="1040" spans="9:10" x14ac:dyDescent="0.35">
      <c r="I1040" s="409">
        <v>41893</v>
      </c>
      <c r="J1040" s="410">
        <v>149</v>
      </c>
    </row>
    <row r="1041" spans="9:10" x14ac:dyDescent="0.35">
      <c r="I1041" s="409">
        <v>41894</v>
      </c>
      <c r="J1041" s="410">
        <v>149</v>
      </c>
    </row>
    <row r="1042" spans="9:10" x14ac:dyDescent="0.35">
      <c r="I1042" s="409">
        <v>41897</v>
      </c>
      <c r="J1042" s="410">
        <v>154</v>
      </c>
    </row>
    <row r="1043" spans="9:10" x14ac:dyDescent="0.35">
      <c r="I1043" s="409">
        <v>41898</v>
      </c>
      <c r="J1043" s="410">
        <v>153</v>
      </c>
    </row>
    <row r="1044" spans="9:10" x14ac:dyDescent="0.35">
      <c r="I1044" s="409">
        <v>41899</v>
      </c>
      <c r="J1044" s="410">
        <v>147</v>
      </c>
    </row>
    <row r="1045" spans="9:10" x14ac:dyDescent="0.35">
      <c r="I1045" s="409">
        <v>41900</v>
      </c>
      <c r="J1045" s="410">
        <v>146</v>
      </c>
    </row>
    <row r="1046" spans="9:10" x14ac:dyDescent="0.35">
      <c r="I1046" s="409">
        <v>41901</v>
      </c>
      <c r="J1046" s="410">
        <v>148</v>
      </c>
    </row>
    <row r="1047" spans="9:10" x14ac:dyDescent="0.35">
      <c r="I1047" s="409">
        <v>41904</v>
      </c>
      <c r="J1047" s="410">
        <v>151</v>
      </c>
    </row>
    <row r="1048" spans="9:10" x14ac:dyDescent="0.35">
      <c r="I1048" s="409">
        <v>41905</v>
      </c>
      <c r="J1048" s="410">
        <v>153</v>
      </c>
    </row>
    <row r="1049" spans="9:10" x14ac:dyDescent="0.35">
      <c r="I1049" s="409">
        <v>41906</v>
      </c>
      <c r="J1049" s="410">
        <v>151</v>
      </c>
    </row>
    <row r="1050" spans="9:10" x14ac:dyDescent="0.35">
      <c r="I1050" s="409">
        <v>41907</v>
      </c>
      <c r="J1050" s="410">
        <v>158</v>
      </c>
    </row>
    <row r="1051" spans="9:10" x14ac:dyDescent="0.35">
      <c r="I1051" s="409">
        <v>41908</v>
      </c>
      <c r="J1051" s="410">
        <v>157</v>
      </c>
    </row>
    <row r="1052" spans="9:10" x14ac:dyDescent="0.35">
      <c r="I1052" s="409">
        <v>41911</v>
      </c>
      <c r="J1052" s="410">
        <v>167</v>
      </c>
    </row>
    <row r="1053" spans="9:10" x14ac:dyDescent="0.35">
      <c r="I1053" s="409">
        <v>41912</v>
      </c>
      <c r="J1053" s="410">
        <v>166</v>
      </c>
    </row>
    <row r="1054" spans="9:10" x14ac:dyDescent="0.35">
      <c r="I1054" s="409">
        <v>41913</v>
      </c>
      <c r="J1054" s="410">
        <v>168</v>
      </c>
    </row>
    <row r="1055" spans="9:10" x14ac:dyDescent="0.35">
      <c r="I1055" s="409">
        <v>41914</v>
      </c>
      <c r="J1055" s="410">
        <v>164</v>
      </c>
    </row>
    <row r="1056" spans="9:10" x14ac:dyDescent="0.35">
      <c r="I1056" s="409">
        <v>41915</v>
      </c>
      <c r="J1056" s="410">
        <v>162</v>
      </c>
    </row>
    <row r="1057" spans="9:10" x14ac:dyDescent="0.35">
      <c r="I1057" s="409">
        <v>41918</v>
      </c>
      <c r="J1057" s="410">
        <v>163</v>
      </c>
    </row>
    <row r="1058" spans="9:10" x14ac:dyDescent="0.35">
      <c r="I1058" s="409">
        <v>41919</v>
      </c>
      <c r="J1058" s="410">
        <v>171</v>
      </c>
    </row>
    <row r="1059" spans="9:10" x14ac:dyDescent="0.35">
      <c r="I1059" s="409">
        <v>41920</v>
      </c>
      <c r="J1059" s="410">
        <v>168</v>
      </c>
    </row>
    <row r="1060" spans="9:10" x14ac:dyDescent="0.35">
      <c r="I1060" s="409">
        <v>41921</v>
      </c>
      <c r="J1060" s="410">
        <v>163</v>
      </c>
    </row>
    <row r="1061" spans="9:10" x14ac:dyDescent="0.35">
      <c r="I1061" s="409">
        <v>41922</v>
      </c>
      <c r="J1061" s="410">
        <v>166</v>
      </c>
    </row>
    <row r="1062" spans="9:10" x14ac:dyDescent="0.35">
      <c r="I1062" s="409">
        <v>41925</v>
      </c>
      <c r="J1062" s="410">
        <v>166</v>
      </c>
    </row>
    <row r="1063" spans="9:10" x14ac:dyDescent="0.35">
      <c r="I1063" s="409">
        <v>41926</v>
      </c>
      <c r="J1063" s="410">
        <v>175</v>
      </c>
    </row>
    <row r="1064" spans="9:10" x14ac:dyDescent="0.35">
      <c r="I1064" s="409">
        <v>41927</v>
      </c>
      <c r="J1064" s="410">
        <v>179</v>
      </c>
    </row>
    <row r="1065" spans="9:10" x14ac:dyDescent="0.35">
      <c r="I1065" s="409">
        <v>41928</v>
      </c>
      <c r="J1065" s="410">
        <v>170</v>
      </c>
    </row>
    <row r="1066" spans="9:10" x14ac:dyDescent="0.35">
      <c r="I1066" s="409">
        <v>41929</v>
      </c>
      <c r="J1066" s="410">
        <v>160</v>
      </c>
    </row>
    <row r="1067" spans="9:10" x14ac:dyDescent="0.35">
      <c r="I1067" s="409">
        <v>41932</v>
      </c>
      <c r="J1067" s="410">
        <v>162</v>
      </c>
    </row>
    <row r="1068" spans="9:10" x14ac:dyDescent="0.35">
      <c r="I1068" s="409">
        <v>41933</v>
      </c>
      <c r="J1068" s="410">
        <v>160</v>
      </c>
    </row>
    <row r="1069" spans="9:10" x14ac:dyDescent="0.35">
      <c r="I1069" s="409">
        <v>41934</v>
      </c>
      <c r="J1069" s="410">
        <v>162</v>
      </c>
    </row>
    <row r="1070" spans="9:10" x14ac:dyDescent="0.35">
      <c r="I1070" s="409">
        <v>41935</v>
      </c>
      <c r="J1070" s="410">
        <v>161</v>
      </c>
    </row>
    <row r="1071" spans="9:10" x14ac:dyDescent="0.35">
      <c r="I1071" s="409">
        <v>41936</v>
      </c>
      <c r="J1071" s="410">
        <v>166</v>
      </c>
    </row>
    <row r="1072" spans="9:10" x14ac:dyDescent="0.35">
      <c r="I1072" s="409">
        <v>41939</v>
      </c>
      <c r="J1072" s="410">
        <v>171</v>
      </c>
    </row>
    <row r="1073" spans="9:10" x14ac:dyDescent="0.35">
      <c r="I1073" s="409">
        <v>41940</v>
      </c>
      <c r="J1073" s="410">
        <v>166</v>
      </c>
    </row>
    <row r="1074" spans="9:10" x14ac:dyDescent="0.35">
      <c r="I1074" s="409">
        <v>41941</v>
      </c>
      <c r="J1074" s="410">
        <v>166</v>
      </c>
    </row>
    <row r="1075" spans="9:10" x14ac:dyDescent="0.35">
      <c r="I1075" s="409">
        <v>41942</v>
      </c>
      <c r="J1075" s="410">
        <v>168</v>
      </c>
    </row>
    <row r="1076" spans="9:10" x14ac:dyDescent="0.35">
      <c r="I1076" s="409">
        <v>41943</v>
      </c>
      <c r="J1076" s="410">
        <v>166</v>
      </c>
    </row>
    <row r="1077" spans="9:10" x14ac:dyDescent="0.35">
      <c r="I1077" s="409">
        <v>41946</v>
      </c>
      <c r="J1077" s="410">
        <v>164</v>
      </c>
    </row>
    <row r="1078" spans="9:10" x14ac:dyDescent="0.35">
      <c r="I1078" s="409">
        <v>41947</v>
      </c>
      <c r="J1078" s="410">
        <v>169</v>
      </c>
    </row>
    <row r="1079" spans="9:10" x14ac:dyDescent="0.35">
      <c r="I1079" s="409">
        <v>41948</v>
      </c>
      <c r="J1079" s="410">
        <v>168</v>
      </c>
    </row>
    <row r="1080" spans="9:10" x14ac:dyDescent="0.35">
      <c r="I1080" s="409">
        <v>41949</v>
      </c>
      <c r="J1080" s="410">
        <v>165</v>
      </c>
    </row>
    <row r="1081" spans="9:10" x14ac:dyDescent="0.35">
      <c r="I1081" s="409">
        <v>41950</v>
      </c>
      <c r="J1081" s="410">
        <v>169</v>
      </c>
    </row>
    <row r="1082" spans="9:10" x14ac:dyDescent="0.35">
      <c r="I1082" s="409">
        <v>41953</v>
      </c>
      <c r="J1082" s="410">
        <v>165</v>
      </c>
    </row>
    <row r="1083" spans="9:10" x14ac:dyDescent="0.35">
      <c r="I1083" s="409">
        <v>41954</v>
      </c>
      <c r="J1083" s="410">
        <v>165</v>
      </c>
    </row>
    <row r="1084" spans="9:10" x14ac:dyDescent="0.35">
      <c r="I1084" s="409">
        <v>41955</v>
      </c>
      <c r="J1084" s="410">
        <v>164</v>
      </c>
    </row>
    <row r="1085" spans="9:10" x14ac:dyDescent="0.35">
      <c r="I1085" s="409">
        <v>41956</v>
      </c>
      <c r="J1085" s="410">
        <v>163</v>
      </c>
    </row>
    <row r="1086" spans="9:10" x14ac:dyDescent="0.35">
      <c r="I1086" s="409">
        <v>41957</v>
      </c>
      <c r="J1086" s="410">
        <v>167</v>
      </c>
    </row>
    <row r="1087" spans="9:10" x14ac:dyDescent="0.35">
      <c r="I1087" s="409">
        <v>41960</v>
      </c>
      <c r="J1087" s="410">
        <v>168</v>
      </c>
    </row>
    <row r="1088" spans="9:10" x14ac:dyDescent="0.35">
      <c r="I1088" s="409">
        <v>41961</v>
      </c>
      <c r="J1088" s="410">
        <v>173</v>
      </c>
    </row>
    <row r="1089" spans="9:10" x14ac:dyDescent="0.35">
      <c r="I1089" s="409">
        <v>41962</v>
      </c>
      <c r="J1089" s="410">
        <v>168</v>
      </c>
    </row>
    <row r="1090" spans="9:10" x14ac:dyDescent="0.35">
      <c r="I1090" s="409">
        <v>41963</v>
      </c>
      <c r="J1090" s="410">
        <v>174</v>
      </c>
    </row>
    <row r="1091" spans="9:10" x14ac:dyDescent="0.35">
      <c r="I1091" s="409">
        <v>41964</v>
      </c>
      <c r="J1091" s="410">
        <v>171</v>
      </c>
    </row>
    <row r="1092" spans="9:10" x14ac:dyDescent="0.35">
      <c r="I1092" s="409">
        <v>41967</v>
      </c>
      <c r="J1092" s="410">
        <v>169</v>
      </c>
    </row>
    <row r="1093" spans="9:10" x14ac:dyDescent="0.35">
      <c r="I1093" s="409">
        <v>41968</v>
      </c>
      <c r="J1093" s="410">
        <v>174</v>
      </c>
    </row>
    <row r="1094" spans="9:10" x14ac:dyDescent="0.35">
      <c r="I1094" s="409">
        <v>41969</v>
      </c>
      <c r="J1094" s="410">
        <v>171</v>
      </c>
    </row>
    <row r="1095" spans="9:10" x14ac:dyDescent="0.35">
      <c r="I1095" s="409">
        <v>41970</v>
      </c>
      <c r="J1095" s="410">
        <v>171</v>
      </c>
    </row>
    <row r="1096" spans="9:10" x14ac:dyDescent="0.35">
      <c r="I1096" s="409">
        <v>41971</v>
      </c>
      <c r="J1096" s="410">
        <v>171</v>
      </c>
    </row>
    <row r="1097" spans="9:10" x14ac:dyDescent="0.35">
      <c r="I1097" s="409">
        <v>41974</v>
      </c>
      <c r="J1097" s="410">
        <v>172</v>
      </c>
    </row>
    <row r="1098" spans="9:10" x14ac:dyDescent="0.35">
      <c r="I1098" s="409">
        <v>41975</v>
      </c>
      <c r="J1098" s="410">
        <v>166</v>
      </c>
    </row>
    <row r="1099" spans="9:10" x14ac:dyDescent="0.35">
      <c r="I1099" s="409">
        <v>41976</v>
      </c>
      <c r="J1099" s="410">
        <v>167</v>
      </c>
    </row>
    <row r="1100" spans="9:10" x14ac:dyDescent="0.35">
      <c r="I1100" s="409">
        <v>41977</v>
      </c>
      <c r="J1100" s="410">
        <v>169</v>
      </c>
    </row>
    <row r="1101" spans="9:10" x14ac:dyDescent="0.35">
      <c r="I1101" s="409">
        <v>41978</v>
      </c>
      <c r="J1101" s="410">
        <v>170</v>
      </c>
    </row>
    <row r="1102" spans="9:10" x14ac:dyDescent="0.35">
      <c r="I1102" s="409">
        <v>41981</v>
      </c>
      <c r="J1102" s="410">
        <v>182</v>
      </c>
    </row>
    <row r="1103" spans="9:10" x14ac:dyDescent="0.35">
      <c r="I1103" s="409">
        <v>41982</v>
      </c>
      <c r="J1103" s="410">
        <v>185</v>
      </c>
    </row>
    <row r="1104" spans="9:10" x14ac:dyDescent="0.35">
      <c r="I1104" s="409">
        <v>41983</v>
      </c>
      <c r="J1104" s="410">
        <v>194</v>
      </c>
    </row>
    <row r="1105" spans="9:10" x14ac:dyDescent="0.35">
      <c r="I1105" s="409">
        <v>41984</v>
      </c>
      <c r="J1105" s="410">
        <v>196</v>
      </c>
    </row>
    <row r="1106" spans="9:10" x14ac:dyDescent="0.35">
      <c r="I1106" s="409">
        <v>41985</v>
      </c>
      <c r="J1106" s="410">
        <v>211</v>
      </c>
    </row>
    <row r="1107" spans="9:10" x14ac:dyDescent="0.35">
      <c r="I1107" s="409">
        <v>41988</v>
      </c>
      <c r="J1107" s="410">
        <v>218</v>
      </c>
    </row>
    <row r="1108" spans="9:10" x14ac:dyDescent="0.35">
      <c r="I1108" s="409">
        <v>41989</v>
      </c>
      <c r="J1108" s="410">
        <v>229</v>
      </c>
    </row>
    <row r="1109" spans="9:10" x14ac:dyDescent="0.35">
      <c r="I1109" s="409">
        <v>41990</v>
      </c>
      <c r="J1109" s="410">
        <v>207</v>
      </c>
    </row>
    <row r="1110" spans="9:10" x14ac:dyDescent="0.35">
      <c r="I1110" s="409">
        <v>41991</v>
      </c>
      <c r="J1110" s="410">
        <v>197</v>
      </c>
    </row>
    <row r="1111" spans="9:10" x14ac:dyDescent="0.35">
      <c r="I1111" s="409">
        <v>41992</v>
      </c>
      <c r="J1111" s="410">
        <v>192</v>
      </c>
    </row>
    <row r="1112" spans="9:10" x14ac:dyDescent="0.35">
      <c r="I1112" s="409">
        <v>41995</v>
      </c>
      <c r="J1112" s="410">
        <v>189</v>
      </c>
    </row>
    <row r="1113" spans="9:10" x14ac:dyDescent="0.35">
      <c r="I1113" s="409">
        <v>41996</v>
      </c>
      <c r="J1113" s="410">
        <v>175</v>
      </c>
    </row>
    <row r="1114" spans="9:10" x14ac:dyDescent="0.35">
      <c r="I1114" s="409">
        <v>41997</v>
      </c>
      <c r="J1114" s="410">
        <v>177</v>
      </c>
    </row>
    <row r="1115" spans="9:10" x14ac:dyDescent="0.35">
      <c r="I1115" s="409">
        <v>41999</v>
      </c>
      <c r="J1115" s="410">
        <v>182</v>
      </c>
    </row>
    <row r="1116" spans="9:10" x14ac:dyDescent="0.35">
      <c r="I1116" s="409">
        <v>42002</v>
      </c>
      <c r="J1116" s="410">
        <v>180</v>
      </c>
    </row>
    <row r="1117" spans="9:10" x14ac:dyDescent="0.35">
      <c r="I1117" s="409">
        <v>42003</v>
      </c>
      <c r="J1117" s="410">
        <v>181</v>
      </c>
    </row>
    <row r="1118" spans="9:10" x14ac:dyDescent="0.35">
      <c r="I1118" s="409">
        <v>42004</v>
      </c>
      <c r="J1118" s="410">
        <v>182</v>
      </c>
    </row>
    <row r="1119" spans="9:10" x14ac:dyDescent="0.35">
      <c r="I1119" s="409">
        <v>42006</v>
      </c>
      <c r="J1119" s="410">
        <v>188</v>
      </c>
    </row>
    <row r="1120" spans="9:10" x14ac:dyDescent="0.35">
      <c r="I1120" s="409">
        <v>42009</v>
      </c>
      <c r="J1120" s="410">
        <v>202</v>
      </c>
    </row>
    <row r="1121" spans="9:10" x14ac:dyDescent="0.35">
      <c r="I1121" s="409">
        <v>42010</v>
      </c>
      <c r="J1121" s="410">
        <v>206</v>
      </c>
    </row>
    <row r="1122" spans="9:10" x14ac:dyDescent="0.35">
      <c r="I1122" s="409">
        <v>42011</v>
      </c>
      <c r="J1122" s="410">
        <v>202</v>
      </c>
    </row>
    <row r="1123" spans="9:10" x14ac:dyDescent="0.35">
      <c r="I1123" s="409">
        <v>42012</v>
      </c>
      <c r="J1123" s="410">
        <v>196</v>
      </c>
    </row>
    <row r="1124" spans="9:10" x14ac:dyDescent="0.35">
      <c r="I1124" s="409">
        <v>42013</v>
      </c>
      <c r="J1124" s="410">
        <v>199</v>
      </c>
    </row>
    <row r="1125" spans="9:10" x14ac:dyDescent="0.35">
      <c r="I1125" s="409">
        <v>42016</v>
      </c>
      <c r="J1125" s="410">
        <v>207</v>
      </c>
    </row>
    <row r="1126" spans="9:10" x14ac:dyDescent="0.35">
      <c r="I1126" s="409">
        <v>42017</v>
      </c>
      <c r="J1126" s="410">
        <v>209</v>
      </c>
    </row>
    <row r="1127" spans="9:10" x14ac:dyDescent="0.35">
      <c r="I1127" s="409">
        <v>42018</v>
      </c>
      <c r="J1127" s="410">
        <v>212</v>
      </c>
    </row>
    <row r="1128" spans="9:10" x14ac:dyDescent="0.35">
      <c r="I1128" s="409">
        <v>42019</v>
      </c>
      <c r="J1128" s="410">
        <v>222</v>
      </c>
    </row>
    <row r="1129" spans="9:10" x14ac:dyDescent="0.35">
      <c r="I1129" s="409">
        <v>42020</v>
      </c>
      <c r="J1129" s="410">
        <v>224</v>
      </c>
    </row>
    <row r="1130" spans="9:10" x14ac:dyDescent="0.35">
      <c r="I1130" s="409">
        <v>42023</v>
      </c>
      <c r="J1130" s="410">
        <v>224</v>
      </c>
    </row>
    <row r="1131" spans="9:10" x14ac:dyDescent="0.35">
      <c r="I1131" s="409">
        <v>42024</v>
      </c>
      <c r="J1131" s="410">
        <v>220</v>
      </c>
    </row>
    <row r="1132" spans="9:10" x14ac:dyDescent="0.35">
      <c r="I1132" s="409">
        <v>42025</v>
      </c>
      <c r="J1132" s="410">
        <v>216</v>
      </c>
    </row>
    <row r="1133" spans="9:10" x14ac:dyDescent="0.35">
      <c r="I1133" s="409">
        <v>42026</v>
      </c>
      <c r="J1133" s="410">
        <v>212</v>
      </c>
    </row>
    <row r="1134" spans="9:10" x14ac:dyDescent="0.35">
      <c r="I1134" s="409">
        <v>42027</v>
      </c>
      <c r="J1134" s="410">
        <v>207</v>
      </c>
    </row>
    <row r="1135" spans="9:10" x14ac:dyDescent="0.35">
      <c r="I1135" s="409">
        <v>42030</v>
      </c>
      <c r="J1135" s="410">
        <v>208</v>
      </c>
    </row>
    <row r="1136" spans="9:10" x14ac:dyDescent="0.35">
      <c r="I1136" s="409">
        <v>42031</v>
      </c>
      <c r="J1136" s="410">
        <v>206</v>
      </c>
    </row>
    <row r="1137" spans="9:10" x14ac:dyDescent="0.35">
      <c r="I1137" s="409">
        <v>42032</v>
      </c>
      <c r="J1137" s="410">
        <v>219</v>
      </c>
    </row>
    <row r="1138" spans="9:10" x14ac:dyDescent="0.35">
      <c r="I1138" s="409">
        <v>42033</v>
      </c>
      <c r="J1138" s="410">
        <v>209</v>
      </c>
    </row>
    <row r="1139" spans="9:10" x14ac:dyDescent="0.35">
      <c r="I1139" s="409">
        <v>42034</v>
      </c>
      <c r="J1139" s="410">
        <v>211</v>
      </c>
    </row>
    <row r="1140" spans="9:10" x14ac:dyDescent="0.35">
      <c r="I1140" s="409">
        <v>42037</v>
      </c>
      <c r="J1140" s="410">
        <v>202</v>
      </c>
    </row>
    <row r="1141" spans="9:10" x14ac:dyDescent="0.35">
      <c r="I1141" s="409">
        <v>42038</v>
      </c>
      <c r="J1141" s="410">
        <v>199</v>
      </c>
    </row>
    <row r="1142" spans="9:10" x14ac:dyDescent="0.35">
      <c r="I1142" s="409">
        <v>42039</v>
      </c>
      <c r="J1142" s="410">
        <v>204</v>
      </c>
    </row>
    <row r="1143" spans="9:10" x14ac:dyDescent="0.35">
      <c r="I1143" s="409">
        <v>42040</v>
      </c>
      <c r="J1143" s="410">
        <v>201</v>
      </c>
    </row>
    <row r="1144" spans="9:10" x14ac:dyDescent="0.35">
      <c r="I1144" s="409">
        <v>42041</v>
      </c>
      <c r="J1144" s="410">
        <v>199</v>
      </c>
    </row>
    <row r="1145" spans="9:10" x14ac:dyDescent="0.35">
      <c r="I1145" s="409">
        <v>42044</v>
      </c>
      <c r="J1145" s="410">
        <v>198</v>
      </c>
    </row>
    <row r="1146" spans="9:10" x14ac:dyDescent="0.35">
      <c r="I1146" s="409">
        <v>42045</v>
      </c>
      <c r="J1146" s="410">
        <v>201</v>
      </c>
    </row>
    <row r="1147" spans="9:10" x14ac:dyDescent="0.35">
      <c r="I1147" s="409">
        <v>42046</v>
      </c>
      <c r="J1147" s="410">
        <v>201</v>
      </c>
    </row>
    <row r="1148" spans="9:10" x14ac:dyDescent="0.35">
      <c r="I1148" s="409">
        <v>42047</v>
      </c>
      <c r="J1148" s="410">
        <v>200</v>
      </c>
    </row>
    <row r="1149" spans="9:10" x14ac:dyDescent="0.35">
      <c r="I1149" s="409">
        <v>42048</v>
      </c>
      <c r="J1149" s="410">
        <v>191</v>
      </c>
    </row>
    <row r="1150" spans="9:10" x14ac:dyDescent="0.35">
      <c r="I1150" s="409">
        <v>42051</v>
      </c>
      <c r="J1150" s="410">
        <v>191</v>
      </c>
    </row>
    <row r="1151" spans="9:10" x14ac:dyDescent="0.35">
      <c r="I1151" s="409">
        <v>42052</v>
      </c>
      <c r="J1151" s="410">
        <v>184</v>
      </c>
    </row>
    <row r="1152" spans="9:10" x14ac:dyDescent="0.35">
      <c r="I1152" s="409">
        <v>42053</v>
      </c>
      <c r="J1152" s="410">
        <v>187</v>
      </c>
    </row>
    <row r="1153" spans="9:10" x14ac:dyDescent="0.35">
      <c r="I1153" s="409">
        <v>42054</v>
      </c>
      <c r="J1153" s="410">
        <v>187</v>
      </c>
    </row>
    <row r="1154" spans="9:10" x14ac:dyDescent="0.35">
      <c r="I1154" s="409">
        <v>42055</v>
      </c>
      <c r="J1154" s="410">
        <v>181</v>
      </c>
    </row>
    <row r="1155" spans="9:10" x14ac:dyDescent="0.35">
      <c r="I1155" s="409">
        <v>42058</v>
      </c>
      <c r="J1155" s="410">
        <v>185</v>
      </c>
    </row>
    <row r="1156" spans="9:10" x14ac:dyDescent="0.35">
      <c r="I1156" s="409">
        <v>42059</v>
      </c>
      <c r="J1156" s="410">
        <v>186</v>
      </c>
    </row>
    <row r="1157" spans="9:10" x14ac:dyDescent="0.35">
      <c r="I1157" s="409">
        <v>42060</v>
      </c>
      <c r="J1157" s="410">
        <v>183</v>
      </c>
    </row>
    <row r="1158" spans="9:10" x14ac:dyDescent="0.35">
      <c r="I1158" s="409">
        <v>42061</v>
      </c>
      <c r="J1158" s="410">
        <v>180</v>
      </c>
    </row>
    <row r="1159" spans="9:10" x14ac:dyDescent="0.35">
      <c r="I1159" s="409">
        <v>42062</v>
      </c>
      <c r="J1159" s="410">
        <v>178</v>
      </c>
    </row>
    <row r="1160" spans="9:10" x14ac:dyDescent="0.35">
      <c r="I1160" s="409">
        <v>42065</v>
      </c>
      <c r="J1160" s="410">
        <v>173</v>
      </c>
    </row>
    <row r="1161" spans="9:10" x14ac:dyDescent="0.35">
      <c r="I1161" s="409">
        <v>42066</v>
      </c>
      <c r="J1161" s="410">
        <v>176</v>
      </c>
    </row>
    <row r="1162" spans="9:10" x14ac:dyDescent="0.35">
      <c r="I1162" s="409">
        <v>42067</v>
      </c>
      <c r="J1162" s="410">
        <v>179</v>
      </c>
    </row>
    <row r="1163" spans="9:10" x14ac:dyDescent="0.35">
      <c r="I1163" s="409">
        <v>42068</v>
      </c>
      <c r="J1163" s="410">
        <v>188</v>
      </c>
    </row>
    <row r="1164" spans="9:10" x14ac:dyDescent="0.35">
      <c r="I1164" s="409">
        <v>42069</v>
      </c>
      <c r="J1164" s="410">
        <v>190</v>
      </c>
    </row>
    <row r="1165" spans="9:10" x14ac:dyDescent="0.35">
      <c r="I1165" s="409">
        <v>42072</v>
      </c>
      <c r="J1165" s="410">
        <v>197</v>
      </c>
    </row>
    <row r="1166" spans="9:10" x14ac:dyDescent="0.35">
      <c r="I1166" s="409">
        <v>42073</v>
      </c>
      <c r="J1166" s="410">
        <v>207</v>
      </c>
    </row>
    <row r="1167" spans="9:10" x14ac:dyDescent="0.35">
      <c r="I1167" s="409">
        <v>42074</v>
      </c>
      <c r="J1167" s="410">
        <v>208</v>
      </c>
    </row>
    <row r="1168" spans="9:10" x14ac:dyDescent="0.35">
      <c r="I1168" s="409">
        <v>42075</v>
      </c>
      <c r="J1168" s="410">
        <v>201</v>
      </c>
    </row>
    <row r="1169" spans="9:10" x14ac:dyDescent="0.35">
      <c r="I1169" s="409">
        <v>42076</v>
      </c>
      <c r="J1169" s="410">
        <v>208</v>
      </c>
    </row>
    <row r="1170" spans="9:10" x14ac:dyDescent="0.35">
      <c r="I1170" s="409">
        <v>42079</v>
      </c>
      <c r="J1170" s="410">
        <v>215</v>
      </c>
    </row>
    <row r="1171" spans="9:10" x14ac:dyDescent="0.35">
      <c r="I1171" s="409">
        <v>42080</v>
      </c>
      <c r="J1171" s="410">
        <v>219</v>
      </c>
    </row>
    <row r="1172" spans="9:10" x14ac:dyDescent="0.35">
      <c r="I1172" s="409">
        <v>42081</v>
      </c>
      <c r="J1172" s="410">
        <v>218</v>
      </c>
    </row>
    <row r="1173" spans="9:10" x14ac:dyDescent="0.35">
      <c r="I1173" s="409">
        <v>42082</v>
      </c>
      <c r="J1173" s="410">
        <v>213</v>
      </c>
    </row>
    <row r="1174" spans="9:10" x14ac:dyDescent="0.35">
      <c r="I1174" s="409">
        <v>42083</v>
      </c>
      <c r="J1174" s="410">
        <v>207</v>
      </c>
    </row>
    <row r="1175" spans="9:10" x14ac:dyDescent="0.35">
      <c r="I1175" s="409">
        <v>42086</v>
      </c>
      <c r="J1175" s="410">
        <v>200</v>
      </c>
    </row>
    <row r="1176" spans="9:10" x14ac:dyDescent="0.35">
      <c r="I1176" s="409">
        <v>42087</v>
      </c>
      <c r="J1176" s="410">
        <v>199</v>
      </c>
    </row>
    <row r="1177" spans="9:10" x14ac:dyDescent="0.35">
      <c r="I1177" s="409">
        <v>42088</v>
      </c>
      <c r="J1177" s="410">
        <v>199</v>
      </c>
    </row>
    <row r="1178" spans="9:10" x14ac:dyDescent="0.35">
      <c r="I1178" s="409">
        <v>42089</v>
      </c>
      <c r="J1178" s="410">
        <v>197</v>
      </c>
    </row>
    <row r="1179" spans="9:10" x14ac:dyDescent="0.35">
      <c r="I1179" s="409">
        <v>42090</v>
      </c>
      <c r="J1179" s="410">
        <v>198</v>
      </c>
    </row>
    <row r="1180" spans="9:10" x14ac:dyDescent="0.35">
      <c r="I1180" s="409">
        <v>42093</v>
      </c>
      <c r="J1180" s="410">
        <v>194</v>
      </c>
    </row>
    <row r="1181" spans="9:10" x14ac:dyDescent="0.35">
      <c r="I1181" s="409">
        <v>42094</v>
      </c>
      <c r="J1181" s="410">
        <v>192</v>
      </c>
    </row>
    <row r="1182" spans="9:10" x14ac:dyDescent="0.35">
      <c r="I1182" s="409">
        <v>42095</v>
      </c>
      <c r="J1182" s="410">
        <v>196</v>
      </c>
    </row>
    <row r="1183" spans="9:10" x14ac:dyDescent="0.35">
      <c r="I1183" s="409">
        <v>42096</v>
      </c>
      <c r="J1183" s="410">
        <v>190</v>
      </c>
    </row>
    <row r="1184" spans="9:10" x14ac:dyDescent="0.35">
      <c r="I1184" s="409">
        <v>42097</v>
      </c>
      <c r="J1184" s="410">
        <v>192</v>
      </c>
    </row>
    <row r="1185" spans="9:10" x14ac:dyDescent="0.35">
      <c r="I1185" s="409">
        <v>42100</v>
      </c>
      <c r="J1185" s="410">
        <v>185</v>
      </c>
    </row>
    <row r="1186" spans="9:10" x14ac:dyDescent="0.35">
      <c r="I1186" s="409">
        <v>42101</v>
      </c>
      <c r="J1186" s="410">
        <v>190</v>
      </c>
    </row>
    <row r="1187" spans="9:10" x14ac:dyDescent="0.35">
      <c r="I1187" s="409">
        <v>42102</v>
      </c>
      <c r="J1187" s="410">
        <v>192</v>
      </c>
    </row>
    <row r="1188" spans="9:10" x14ac:dyDescent="0.35">
      <c r="I1188" s="409">
        <v>42103</v>
      </c>
      <c r="J1188" s="410">
        <v>190</v>
      </c>
    </row>
    <row r="1189" spans="9:10" x14ac:dyDescent="0.35">
      <c r="I1189" s="409">
        <v>42104</v>
      </c>
      <c r="J1189" s="410">
        <v>193</v>
      </c>
    </row>
    <row r="1190" spans="9:10" x14ac:dyDescent="0.35">
      <c r="I1190" s="409">
        <v>42107</v>
      </c>
      <c r="J1190" s="410">
        <v>192</v>
      </c>
    </row>
    <row r="1191" spans="9:10" x14ac:dyDescent="0.35">
      <c r="I1191" s="409">
        <v>42108</v>
      </c>
      <c r="J1191" s="410">
        <v>193</v>
      </c>
    </row>
    <row r="1192" spans="9:10" x14ac:dyDescent="0.35">
      <c r="I1192" s="409">
        <v>42109</v>
      </c>
      <c r="J1192" s="410">
        <v>191</v>
      </c>
    </row>
    <row r="1193" spans="9:10" x14ac:dyDescent="0.35">
      <c r="I1193" s="409">
        <v>42110</v>
      </c>
      <c r="J1193" s="410">
        <v>193</v>
      </c>
    </row>
    <row r="1194" spans="9:10" x14ac:dyDescent="0.35">
      <c r="I1194" s="409">
        <v>42111</v>
      </c>
      <c r="J1194" s="410">
        <v>198</v>
      </c>
    </row>
    <row r="1195" spans="9:10" x14ac:dyDescent="0.35">
      <c r="I1195" s="409">
        <v>42114</v>
      </c>
      <c r="J1195" s="410">
        <v>194</v>
      </c>
    </row>
    <row r="1196" spans="9:10" x14ac:dyDescent="0.35">
      <c r="I1196" s="409">
        <v>42115</v>
      </c>
      <c r="J1196" s="410">
        <v>188</v>
      </c>
    </row>
    <row r="1197" spans="9:10" x14ac:dyDescent="0.35">
      <c r="I1197" s="409">
        <v>42116</v>
      </c>
      <c r="J1197" s="410">
        <v>183</v>
      </c>
    </row>
    <row r="1198" spans="9:10" x14ac:dyDescent="0.35">
      <c r="I1198" s="409">
        <v>42117</v>
      </c>
      <c r="J1198" s="410">
        <v>184</v>
      </c>
    </row>
    <row r="1199" spans="9:10" x14ac:dyDescent="0.35">
      <c r="I1199" s="409">
        <v>42118</v>
      </c>
      <c r="J1199" s="410">
        <v>185</v>
      </c>
    </row>
    <row r="1200" spans="9:10" x14ac:dyDescent="0.35">
      <c r="I1200" s="409">
        <v>42121</v>
      </c>
      <c r="J1200" s="410">
        <v>186</v>
      </c>
    </row>
    <row r="1201" spans="9:10" x14ac:dyDescent="0.35">
      <c r="I1201" s="409">
        <v>42122</v>
      </c>
      <c r="J1201" s="410">
        <v>182</v>
      </c>
    </row>
    <row r="1202" spans="9:10" x14ac:dyDescent="0.35">
      <c r="I1202" s="409">
        <v>42123</v>
      </c>
      <c r="J1202" s="410">
        <v>183</v>
      </c>
    </row>
    <row r="1203" spans="9:10" x14ac:dyDescent="0.35">
      <c r="I1203" s="409">
        <v>42124</v>
      </c>
      <c r="J1203" s="410">
        <v>187</v>
      </c>
    </row>
    <row r="1204" spans="9:10" x14ac:dyDescent="0.35">
      <c r="I1204" s="409">
        <v>42125</v>
      </c>
      <c r="J1204" s="410">
        <v>186</v>
      </c>
    </row>
    <row r="1205" spans="9:10" x14ac:dyDescent="0.35">
      <c r="I1205" s="409">
        <v>42128</v>
      </c>
      <c r="J1205" s="410">
        <v>183</v>
      </c>
    </row>
    <row r="1206" spans="9:10" x14ac:dyDescent="0.35">
      <c r="I1206" s="409">
        <v>42129</v>
      </c>
      <c r="J1206" s="410">
        <v>180</v>
      </c>
    </row>
    <row r="1207" spans="9:10" x14ac:dyDescent="0.35">
      <c r="I1207" s="409">
        <v>42130</v>
      </c>
      <c r="J1207" s="410">
        <v>178</v>
      </c>
    </row>
    <row r="1208" spans="9:10" x14ac:dyDescent="0.35">
      <c r="I1208" s="409">
        <v>42131</v>
      </c>
      <c r="J1208" s="410">
        <v>185</v>
      </c>
    </row>
    <row r="1209" spans="9:10" x14ac:dyDescent="0.35">
      <c r="I1209" s="409">
        <v>42132</v>
      </c>
      <c r="J1209" s="410">
        <v>180</v>
      </c>
    </row>
    <row r="1210" spans="9:10" x14ac:dyDescent="0.35">
      <c r="I1210" s="409">
        <v>42135</v>
      </c>
      <c r="J1210" s="410">
        <v>174</v>
      </c>
    </row>
    <row r="1211" spans="9:10" x14ac:dyDescent="0.35">
      <c r="I1211" s="409">
        <v>42136</v>
      </c>
      <c r="J1211" s="410">
        <v>181</v>
      </c>
    </row>
    <row r="1212" spans="9:10" x14ac:dyDescent="0.35">
      <c r="I1212" s="409">
        <v>42137</v>
      </c>
      <c r="J1212" s="410">
        <v>177</v>
      </c>
    </row>
    <row r="1213" spans="9:10" x14ac:dyDescent="0.35">
      <c r="I1213" s="409">
        <v>42138</v>
      </c>
      <c r="J1213" s="410">
        <v>180</v>
      </c>
    </row>
    <row r="1214" spans="9:10" x14ac:dyDescent="0.35">
      <c r="I1214" s="409">
        <v>42139</v>
      </c>
      <c r="J1214" s="410">
        <v>182</v>
      </c>
    </row>
    <row r="1215" spans="9:10" x14ac:dyDescent="0.35">
      <c r="I1215" s="409">
        <v>42142</v>
      </c>
      <c r="J1215" s="410">
        <v>175</v>
      </c>
    </row>
    <row r="1216" spans="9:10" x14ac:dyDescent="0.35">
      <c r="I1216" s="409">
        <v>42143</v>
      </c>
      <c r="J1216" s="410">
        <v>178</v>
      </c>
    </row>
    <row r="1217" spans="9:10" x14ac:dyDescent="0.35">
      <c r="I1217" s="409">
        <v>42144</v>
      </c>
      <c r="J1217" s="410">
        <v>175</v>
      </c>
    </row>
    <row r="1218" spans="9:10" x14ac:dyDescent="0.35">
      <c r="I1218" s="409">
        <v>42145</v>
      </c>
      <c r="J1218" s="410">
        <v>176</v>
      </c>
    </row>
    <row r="1219" spans="9:10" x14ac:dyDescent="0.35">
      <c r="I1219" s="409">
        <v>42146</v>
      </c>
      <c r="J1219" s="410">
        <v>175</v>
      </c>
    </row>
    <row r="1220" spans="9:10" x14ac:dyDescent="0.35">
      <c r="I1220" s="409">
        <v>42149</v>
      </c>
      <c r="J1220" s="410">
        <v>175</v>
      </c>
    </row>
    <row r="1221" spans="9:10" x14ac:dyDescent="0.35">
      <c r="I1221" s="409">
        <v>42150</v>
      </c>
      <c r="J1221" s="410">
        <v>182</v>
      </c>
    </row>
    <row r="1222" spans="9:10" x14ac:dyDescent="0.35">
      <c r="I1222" s="409">
        <v>42151</v>
      </c>
      <c r="J1222" s="410">
        <v>185</v>
      </c>
    </row>
    <row r="1223" spans="9:10" x14ac:dyDescent="0.35">
      <c r="I1223" s="409">
        <v>42152</v>
      </c>
      <c r="J1223" s="410">
        <v>187</v>
      </c>
    </row>
    <row r="1224" spans="9:10" x14ac:dyDescent="0.35">
      <c r="I1224" s="409">
        <v>42153</v>
      </c>
      <c r="J1224" s="410">
        <v>190</v>
      </c>
    </row>
    <row r="1225" spans="9:10" x14ac:dyDescent="0.35">
      <c r="I1225" s="409">
        <v>42156</v>
      </c>
      <c r="J1225" s="410">
        <v>186</v>
      </c>
    </row>
    <row r="1226" spans="9:10" x14ac:dyDescent="0.35">
      <c r="I1226" s="409">
        <v>42157</v>
      </c>
      <c r="J1226" s="410">
        <v>184</v>
      </c>
    </row>
    <row r="1227" spans="9:10" x14ac:dyDescent="0.35">
      <c r="I1227" s="409">
        <v>42158</v>
      </c>
      <c r="J1227" s="410">
        <v>183</v>
      </c>
    </row>
    <row r="1228" spans="9:10" x14ac:dyDescent="0.35">
      <c r="I1228" s="409">
        <v>42159</v>
      </c>
      <c r="J1228" s="410">
        <v>190</v>
      </c>
    </row>
    <row r="1229" spans="9:10" x14ac:dyDescent="0.35">
      <c r="I1229" s="409">
        <v>42160</v>
      </c>
      <c r="J1229" s="410">
        <v>189</v>
      </c>
    </row>
    <row r="1230" spans="9:10" x14ac:dyDescent="0.35">
      <c r="I1230" s="409">
        <v>42163</v>
      </c>
      <c r="J1230" s="410">
        <v>194</v>
      </c>
    </row>
    <row r="1231" spans="9:10" x14ac:dyDescent="0.35">
      <c r="I1231" s="409">
        <v>42164</v>
      </c>
      <c r="J1231" s="410">
        <v>198</v>
      </c>
    </row>
    <row r="1232" spans="9:10" x14ac:dyDescent="0.35">
      <c r="I1232" s="409">
        <v>42165</v>
      </c>
      <c r="J1232" s="410">
        <v>200</v>
      </c>
    </row>
    <row r="1233" spans="9:10" x14ac:dyDescent="0.35">
      <c r="I1233" s="409">
        <v>42166</v>
      </c>
      <c r="J1233" s="410">
        <v>198</v>
      </c>
    </row>
    <row r="1234" spans="9:10" x14ac:dyDescent="0.35">
      <c r="I1234" s="409">
        <v>42167</v>
      </c>
      <c r="J1234" s="410">
        <v>195</v>
      </c>
    </row>
    <row r="1235" spans="9:10" x14ac:dyDescent="0.35">
      <c r="I1235" s="409">
        <v>42170</v>
      </c>
      <c r="J1235" s="410">
        <v>200</v>
      </c>
    </row>
    <row r="1236" spans="9:10" x14ac:dyDescent="0.35">
      <c r="I1236" s="409">
        <v>42171</v>
      </c>
      <c r="J1236" s="410">
        <v>206</v>
      </c>
    </row>
    <row r="1237" spans="9:10" x14ac:dyDescent="0.35">
      <c r="I1237" s="409">
        <v>42172</v>
      </c>
      <c r="J1237" s="410">
        <v>206</v>
      </c>
    </row>
    <row r="1238" spans="9:10" x14ac:dyDescent="0.35">
      <c r="I1238" s="409">
        <v>42173</v>
      </c>
      <c r="J1238" s="410">
        <v>194</v>
      </c>
    </row>
    <row r="1239" spans="9:10" x14ac:dyDescent="0.35">
      <c r="I1239" s="409">
        <v>42174</v>
      </c>
      <c r="J1239" s="410">
        <v>195</v>
      </c>
    </row>
    <row r="1240" spans="9:10" x14ac:dyDescent="0.35">
      <c r="I1240" s="409">
        <v>42177</v>
      </c>
      <c r="J1240" s="410">
        <v>189</v>
      </c>
    </row>
    <row r="1241" spans="9:10" x14ac:dyDescent="0.35">
      <c r="I1241" s="409">
        <v>42178</v>
      </c>
      <c r="J1241" s="410">
        <v>184</v>
      </c>
    </row>
    <row r="1242" spans="9:10" x14ac:dyDescent="0.35">
      <c r="I1242" s="409">
        <v>42179</v>
      </c>
      <c r="J1242" s="410">
        <v>190</v>
      </c>
    </row>
    <row r="1243" spans="9:10" x14ac:dyDescent="0.35">
      <c r="I1243" s="409">
        <v>42180</v>
      </c>
      <c r="J1243" s="410">
        <v>192</v>
      </c>
    </row>
    <row r="1244" spans="9:10" x14ac:dyDescent="0.35">
      <c r="I1244" s="409">
        <v>42181</v>
      </c>
      <c r="J1244" s="410">
        <v>188</v>
      </c>
    </row>
    <row r="1245" spans="9:10" x14ac:dyDescent="0.35">
      <c r="I1245" s="409">
        <v>42184</v>
      </c>
      <c r="J1245" s="410">
        <v>201</v>
      </c>
    </row>
    <row r="1246" spans="9:10" x14ac:dyDescent="0.35">
      <c r="I1246" s="409">
        <v>42185</v>
      </c>
      <c r="J1246" s="410">
        <v>194</v>
      </c>
    </row>
    <row r="1247" spans="9:10" x14ac:dyDescent="0.35">
      <c r="I1247" s="409">
        <v>42186</v>
      </c>
      <c r="J1247" s="410">
        <v>188</v>
      </c>
    </row>
    <row r="1248" spans="9:10" x14ac:dyDescent="0.35">
      <c r="I1248" s="409">
        <v>42187</v>
      </c>
      <c r="J1248" s="410">
        <v>187</v>
      </c>
    </row>
    <row r="1249" spans="9:10" x14ac:dyDescent="0.35">
      <c r="I1249" s="409">
        <v>42188</v>
      </c>
      <c r="J1249" s="410">
        <v>187</v>
      </c>
    </row>
    <row r="1250" spans="9:10" x14ac:dyDescent="0.35">
      <c r="I1250" s="409">
        <v>42191</v>
      </c>
      <c r="J1250" s="410">
        <v>198</v>
      </c>
    </row>
    <row r="1251" spans="9:10" x14ac:dyDescent="0.35">
      <c r="I1251" s="409">
        <v>42192</v>
      </c>
      <c r="J1251" s="410">
        <v>198</v>
      </c>
    </row>
    <row r="1252" spans="9:10" x14ac:dyDescent="0.35">
      <c r="I1252" s="409">
        <v>42193</v>
      </c>
      <c r="J1252" s="410">
        <v>202</v>
      </c>
    </row>
    <row r="1253" spans="9:10" x14ac:dyDescent="0.35">
      <c r="I1253" s="409">
        <v>42194</v>
      </c>
      <c r="J1253" s="410">
        <v>193</v>
      </c>
    </row>
    <row r="1254" spans="9:10" x14ac:dyDescent="0.35">
      <c r="I1254" s="409">
        <v>42195</v>
      </c>
      <c r="J1254" s="410">
        <v>184</v>
      </c>
    </row>
    <row r="1255" spans="9:10" x14ac:dyDescent="0.35">
      <c r="I1255" s="409">
        <v>42198</v>
      </c>
      <c r="J1255" s="410">
        <v>182</v>
      </c>
    </row>
    <row r="1256" spans="9:10" x14ac:dyDescent="0.35">
      <c r="I1256" s="409">
        <v>42199</v>
      </c>
      <c r="J1256" s="410">
        <v>187</v>
      </c>
    </row>
    <row r="1257" spans="9:10" x14ac:dyDescent="0.35">
      <c r="I1257" s="409">
        <v>42200</v>
      </c>
      <c r="J1257" s="410">
        <v>193</v>
      </c>
    </row>
    <row r="1258" spans="9:10" x14ac:dyDescent="0.35">
      <c r="I1258" s="409">
        <v>42201</v>
      </c>
      <c r="J1258" s="410">
        <v>193</v>
      </c>
    </row>
    <row r="1259" spans="9:10" x14ac:dyDescent="0.35">
      <c r="I1259" s="409">
        <v>42202</v>
      </c>
      <c r="J1259" s="410">
        <v>195</v>
      </c>
    </row>
    <row r="1260" spans="9:10" x14ac:dyDescent="0.35">
      <c r="I1260" s="409">
        <v>42205</v>
      </c>
      <c r="J1260" s="410">
        <v>194</v>
      </c>
    </row>
    <row r="1261" spans="9:10" x14ac:dyDescent="0.35">
      <c r="I1261" s="409">
        <v>42206</v>
      </c>
      <c r="J1261" s="410">
        <v>196</v>
      </c>
    </row>
    <row r="1262" spans="9:10" x14ac:dyDescent="0.35">
      <c r="I1262" s="409">
        <v>42207</v>
      </c>
      <c r="J1262" s="410">
        <v>200</v>
      </c>
    </row>
    <row r="1263" spans="9:10" x14ac:dyDescent="0.35">
      <c r="I1263" s="409">
        <v>42208</v>
      </c>
      <c r="J1263" s="410">
        <v>210</v>
      </c>
    </row>
    <row r="1264" spans="9:10" x14ac:dyDescent="0.35">
      <c r="I1264" s="409">
        <v>42209</v>
      </c>
      <c r="J1264" s="410">
        <v>213</v>
      </c>
    </row>
    <row r="1265" spans="9:10" x14ac:dyDescent="0.35">
      <c r="I1265" s="409">
        <v>42212</v>
      </c>
      <c r="J1265" s="410">
        <v>219</v>
      </c>
    </row>
    <row r="1266" spans="9:10" x14ac:dyDescent="0.35">
      <c r="I1266" s="409">
        <v>42213</v>
      </c>
      <c r="J1266" s="410">
        <v>214</v>
      </c>
    </row>
    <row r="1267" spans="9:10" x14ac:dyDescent="0.35">
      <c r="I1267" s="409">
        <v>42214</v>
      </c>
      <c r="J1267" s="410">
        <v>203</v>
      </c>
    </row>
    <row r="1268" spans="9:10" x14ac:dyDescent="0.35">
      <c r="I1268" s="409">
        <v>42215</v>
      </c>
      <c r="J1268" s="410">
        <v>199</v>
      </c>
    </row>
    <row r="1269" spans="9:10" x14ac:dyDescent="0.35">
      <c r="I1269" s="409">
        <v>42216</v>
      </c>
      <c r="J1269" s="410">
        <v>203</v>
      </c>
    </row>
    <row r="1270" spans="9:10" x14ac:dyDescent="0.35">
      <c r="I1270" s="409">
        <v>42219</v>
      </c>
      <c r="J1270" s="410">
        <v>208</v>
      </c>
    </row>
    <row r="1271" spans="9:10" x14ac:dyDescent="0.35">
      <c r="I1271" s="409">
        <v>42220</v>
      </c>
      <c r="J1271" s="410">
        <v>205</v>
      </c>
    </row>
    <row r="1272" spans="9:10" x14ac:dyDescent="0.35">
      <c r="I1272" s="409">
        <v>42221</v>
      </c>
      <c r="J1272" s="410">
        <v>198</v>
      </c>
    </row>
    <row r="1273" spans="9:10" x14ac:dyDescent="0.35">
      <c r="I1273" s="409">
        <v>42222</v>
      </c>
      <c r="J1273" s="410">
        <v>200</v>
      </c>
    </row>
    <row r="1274" spans="9:10" x14ac:dyDescent="0.35">
      <c r="I1274" s="409">
        <v>42223</v>
      </c>
      <c r="J1274" s="410">
        <v>205</v>
      </c>
    </row>
    <row r="1275" spans="9:10" x14ac:dyDescent="0.35">
      <c r="I1275" s="409">
        <v>42226</v>
      </c>
      <c r="J1275" s="410">
        <v>203</v>
      </c>
    </row>
    <row r="1276" spans="9:10" x14ac:dyDescent="0.35">
      <c r="I1276" s="409">
        <v>42227</v>
      </c>
      <c r="J1276" s="410">
        <v>212</v>
      </c>
    </row>
    <row r="1277" spans="9:10" x14ac:dyDescent="0.35">
      <c r="I1277" s="409">
        <v>42228</v>
      </c>
      <c r="J1277" s="410">
        <v>207</v>
      </c>
    </row>
    <row r="1278" spans="9:10" x14ac:dyDescent="0.35">
      <c r="I1278" s="409">
        <v>42229</v>
      </c>
      <c r="J1278" s="410">
        <v>205</v>
      </c>
    </row>
    <row r="1279" spans="9:10" x14ac:dyDescent="0.35">
      <c r="I1279" s="409">
        <v>42230</v>
      </c>
      <c r="J1279" s="410">
        <v>207</v>
      </c>
    </row>
    <row r="1280" spans="9:10" x14ac:dyDescent="0.35">
      <c r="I1280" s="409">
        <v>42233</v>
      </c>
      <c r="J1280" s="410">
        <v>208</v>
      </c>
    </row>
    <row r="1281" spans="9:10" x14ac:dyDescent="0.35">
      <c r="I1281" s="409">
        <v>42234</v>
      </c>
      <c r="J1281" s="410">
        <v>210</v>
      </c>
    </row>
    <row r="1282" spans="9:10" x14ac:dyDescent="0.35">
      <c r="I1282" s="409">
        <v>42235</v>
      </c>
      <c r="J1282" s="410">
        <v>221</v>
      </c>
    </row>
    <row r="1283" spans="9:10" x14ac:dyDescent="0.35">
      <c r="I1283" s="409">
        <v>42236</v>
      </c>
      <c r="J1283" s="410">
        <v>228</v>
      </c>
    </row>
    <row r="1284" spans="9:10" x14ac:dyDescent="0.35">
      <c r="I1284" s="409">
        <v>42237</v>
      </c>
      <c r="J1284" s="410">
        <v>233</v>
      </c>
    </row>
    <row r="1285" spans="9:10" x14ac:dyDescent="0.35">
      <c r="I1285" s="409">
        <v>42240</v>
      </c>
      <c r="J1285" s="410">
        <v>247</v>
      </c>
    </row>
    <row r="1286" spans="9:10" x14ac:dyDescent="0.35">
      <c r="I1286" s="409">
        <v>42241</v>
      </c>
      <c r="J1286" s="410">
        <v>235</v>
      </c>
    </row>
    <row r="1287" spans="9:10" x14ac:dyDescent="0.35">
      <c r="I1287" s="409">
        <v>42242</v>
      </c>
      <c r="J1287" s="410">
        <v>236</v>
      </c>
    </row>
    <row r="1288" spans="9:10" x14ac:dyDescent="0.35">
      <c r="I1288" s="409">
        <v>42243</v>
      </c>
      <c r="J1288" s="410">
        <v>229</v>
      </c>
    </row>
    <row r="1289" spans="9:10" x14ac:dyDescent="0.35">
      <c r="I1289" s="409">
        <v>42244</v>
      </c>
      <c r="J1289" s="410">
        <v>226</v>
      </c>
    </row>
    <row r="1290" spans="9:10" x14ac:dyDescent="0.35">
      <c r="I1290" s="409">
        <v>42247</v>
      </c>
      <c r="J1290" s="410">
        <v>224</v>
      </c>
    </row>
    <row r="1291" spans="9:10" x14ac:dyDescent="0.35">
      <c r="I1291" s="409">
        <v>42248</v>
      </c>
      <c r="J1291" s="410">
        <v>229</v>
      </c>
    </row>
    <row r="1292" spans="9:10" x14ac:dyDescent="0.35">
      <c r="I1292" s="409">
        <v>42249</v>
      </c>
      <c r="J1292" s="410">
        <v>224</v>
      </c>
    </row>
    <row r="1293" spans="9:10" x14ac:dyDescent="0.35">
      <c r="I1293" s="409">
        <v>42250</v>
      </c>
      <c r="J1293" s="410">
        <v>225</v>
      </c>
    </row>
    <row r="1294" spans="9:10" x14ac:dyDescent="0.35">
      <c r="I1294" s="409">
        <v>42251</v>
      </c>
      <c r="J1294" s="410">
        <v>228</v>
      </c>
    </row>
    <row r="1295" spans="9:10" x14ac:dyDescent="0.35">
      <c r="I1295" s="409">
        <v>42254</v>
      </c>
      <c r="J1295" s="410">
        <v>228</v>
      </c>
    </row>
    <row r="1296" spans="9:10" x14ac:dyDescent="0.35">
      <c r="I1296" s="409">
        <v>42255</v>
      </c>
      <c r="J1296" s="410">
        <v>220</v>
      </c>
    </row>
    <row r="1297" spans="9:10" x14ac:dyDescent="0.35">
      <c r="I1297" s="409">
        <v>42256</v>
      </c>
      <c r="J1297" s="410">
        <v>215</v>
      </c>
    </row>
    <row r="1298" spans="9:10" x14ac:dyDescent="0.35">
      <c r="I1298" s="409">
        <v>42257</v>
      </c>
      <c r="J1298" s="410">
        <v>215</v>
      </c>
    </row>
    <row r="1299" spans="9:10" x14ac:dyDescent="0.35">
      <c r="I1299" s="409">
        <v>42258</v>
      </c>
      <c r="J1299" s="410">
        <v>217</v>
      </c>
    </row>
    <row r="1300" spans="9:10" x14ac:dyDescent="0.35">
      <c r="I1300" s="409">
        <v>42261</v>
      </c>
      <c r="J1300" s="410">
        <v>216</v>
      </c>
    </row>
    <row r="1301" spans="9:10" x14ac:dyDescent="0.35">
      <c r="I1301" s="409">
        <v>42262</v>
      </c>
      <c r="J1301" s="410">
        <v>205</v>
      </c>
    </row>
    <row r="1302" spans="9:10" x14ac:dyDescent="0.35">
      <c r="I1302" s="409">
        <v>42263</v>
      </c>
      <c r="J1302" s="410">
        <v>198</v>
      </c>
    </row>
    <row r="1303" spans="9:10" x14ac:dyDescent="0.35">
      <c r="I1303" s="409">
        <v>42264</v>
      </c>
      <c r="J1303" s="410">
        <v>202</v>
      </c>
    </row>
    <row r="1304" spans="9:10" x14ac:dyDescent="0.35">
      <c r="I1304" s="409">
        <v>42265</v>
      </c>
      <c r="J1304" s="410">
        <v>207</v>
      </c>
    </row>
    <row r="1305" spans="9:10" x14ac:dyDescent="0.35">
      <c r="I1305" s="409">
        <v>42268</v>
      </c>
      <c r="J1305" s="410">
        <v>207</v>
      </c>
    </row>
    <row r="1306" spans="9:10" x14ac:dyDescent="0.35">
      <c r="I1306" s="409">
        <v>42269</v>
      </c>
      <c r="J1306" s="410">
        <v>219</v>
      </c>
    </row>
    <row r="1307" spans="9:10" x14ac:dyDescent="0.35">
      <c r="I1307" s="409">
        <v>42270</v>
      </c>
      <c r="J1307" s="410">
        <v>222</v>
      </c>
    </row>
    <row r="1308" spans="9:10" x14ac:dyDescent="0.35">
      <c r="I1308" s="409">
        <v>42271</v>
      </c>
      <c r="J1308" s="410">
        <v>236</v>
      </c>
    </row>
    <row r="1309" spans="9:10" x14ac:dyDescent="0.35">
      <c r="I1309" s="409">
        <v>42272</v>
      </c>
      <c r="J1309" s="410">
        <v>243</v>
      </c>
    </row>
    <row r="1310" spans="9:10" x14ac:dyDescent="0.35">
      <c r="I1310" s="409">
        <v>42275</v>
      </c>
      <c r="J1310" s="410">
        <v>261</v>
      </c>
    </row>
    <row r="1311" spans="9:10" x14ac:dyDescent="0.35">
      <c r="I1311" s="409">
        <v>42276</v>
      </c>
      <c r="J1311" s="410">
        <v>258</v>
      </c>
    </row>
    <row r="1312" spans="9:10" x14ac:dyDescent="0.35">
      <c r="I1312" s="409">
        <v>42277</v>
      </c>
      <c r="J1312" s="410">
        <v>247</v>
      </c>
    </row>
    <row r="1313" spans="9:10" x14ac:dyDescent="0.35">
      <c r="I1313" s="409">
        <v>42278</v>
      </c>
      <c r="J1313" s="410">
        <v>239</v>
      </c>
    </row>
    <row r="1314" spans="9:10" x14ac:dyDescent="0.35">
      <c r="I1314" s="409">
        <v>42279</v>
      </c>
      <c r="J1314" s="410">
        <v>232</v>
      </c>
    </row>
    <row r="1315" spans="9:10" x14ac:dyDescent="0.35">
      <c r="I1315" s="409">
        <v>42282</v>
      </c>
      <c r="J1315" s="410">
        <v>213</v>
      </c>
    </row>
    <row r="1316" spans="9:10" x14ac:dyDescent="0.35">
      <c r="I1316" s="409">
        <v>42283</v>
      </c>
      <c r="J1316" s="410">
        <v>215</v>
      </c>
    </row>
    <row r="1317" spans="9:10" x14ac:dyDescent="0.35">
      <c r="I1317" s="409">
        <v>42284</v>
      </c>
      <c r="J1317" s="410">
        <v>218</v>
      </c>
    </row>
    <row r="1318" spans="9:10" x14ac:dyDescent="0.35">
      <c r="I1318" s="409">
        <v>42285</v>
      </c>
      <c r="J1318" s="410">
        <v>212</v>
      </c>
    </row>
    <row r="1319" spans="9:10" x14ac:dyDescent="0.35">
      <c r="I1319" s="409">
        <v>42286</v>
      </c>
      <c r="J1319" s="410">
        <v>211</v>
      </c>
    </row>
    <row r="1320" spans="9:10" x14ac:dyDescent="0.35">
      <c r="I1320" s="409">
        <v>42289</v>
      </c>
      <c r="J1320" s="410">
        <v>211</v>
      </c>
    </row>
    <row r="1321" spans="9:10" x14ac:dyDescent="0.35">
      <c r="I1321" s="409">
        <v>42290</v>
      </c>
      <c r="J1321" s="410">
        <v>223</v>
      </c>
    </row>
    <row r="1322" spans="9:10" x14ac:dyDescent="0.35">
      <c r="I1322" s="409">
        <v>42291</v>
      </c>
      <c r="J1322" s="410">
        <v>224</v>
      </c>
    </row>
    <row r="1323" spans="9:10" x14ac:dyDescent="0.35">
      <c r="I1323" s="409">
        <v>42292</v>
      </c>
      <c r="J1323" s="410">
        <v>215</v>
      </c>
    </row>
    <row r="1324" spans="9:10" x14ac:dyDescent="0.35">
      <c r="I1324" s="409">
        <v>42293</v>
      </c>
      <c r="J1324" s="410">
        <v>213</v>
      </c>
    </row>
    <row r="1325" spans="9:10" x14ac:dyDescent="0.35">
      <c r="I1325" s="409">
        <v>42296</v>
      </c>
      <c r="J1325" s="410">
        <v>217</v>
      </c>
    </row>
    <row r="1326" spans="9:10" x14ac:dyDescent="0.35">
      <c r="I1326" s="409">
        <v>42297</v>
      </c>
      <c r="J1326" s="410">
        <v>220</v>
      </c>
    </row>
    <row r="1327" spans="9:10" x14ac:dyDescent="0.35">
      <c r="I1327" s="409">
        <v>42298</v>
      </c>
      <c r="J1327" s="410">
        <v>226</v>
      </c>
    </row>
    <row r="1328" spans="9:10" x14ac:dyDescent="0.35">
      <c r="I1328" s="409">
        <v>42299</v>
      </c>
      <c r="J1328" s="410">
        <v>224</v>
      </c>
    </row>
    <row r="1329" spans="9:11" x14ac:dyDescent="0.35">
      <c r="I1329" s="409">
        <v>42300</v>
      </c>
      <c r="J1329" s="410">
        <v>215</v>
      </c>
    </row>
    <row r="1330" spans="9:11" x14ac:dyDescent="0.35">
      <c r="I1330" s="409">
        <v>42303</v>
      </c>
      <c r="J1330" s="410">
        <v>213</v>
      </c>
    </row>
    <row r="1331" spans="9:11" x14ac:dyDescent="0.35">
      <c r="I1331" s="409">
        <v>42304</v>
      </c>
      <c r="J1331" s="410">
        <v>219</v>
      </c>
    </row>
    <row r="1332" spans="9:11" x14ac:dyDescent="0.35">
      <c r="I1332" s="409">
        <v>42305</v>
      </c>
      <c r="J1332" s="410">
        <v>213</v>
      </c>
    </row>
    <row r="1333" spans="9:11" x14ac:dyDescent="0.35">
      <c r="I1333" s="409">
        <v>42306</v>
      </c>
      <c r="J1333" s="410">
        <v>213</v>
      </c>
    </row>
    <row r="1334" spans="9:11" ht="18.75" thickBot="1" x14ac:dyDescent="0.4">
      <c r="I1334" s="411">
        <v>42307</v>
      </c>
      <c r="J1334" s="412">
        <v>216</v>
      </c>
    </row>
    <row r="1335" spans="9:11" x14ac:dyDescent="0.35">
      <c r="I1335" s="68" t="s">
        <v>514</v>
      </c>
    </row>
    <row r="1336" spans="9:11" x14ac:dyDescent="0.35">
      <c r="J1336" s="11"/>
      <c r="K1336" s="11"/>
    </row>
    <row r="1337" spans="9:11" x14ac:dyDescent="0.35">
      <c r="I1337" s="11"/>
      <c r="J1337" s="11"/>
      <c r="K1337" s="11"/>
    </row>
    <row r="1338" spans="9:11" x14ac:dyDescent="0.35"/>
    <row r="1339" spans="9:11" x14ac:dyDescent="0.35"/>
  </sheetData>
  <customSheetViews>
    <customSheetView guid="{1EB9453C-0363-4D90-8555-9240052C0B12}" scale="70" showGridLines="0" topLeftCell="A6">
      <selection activeCell="H38" sqref="H38"/>
      <pageMargins left="0.7" right="0.7" top="0.75" bottom="0.75" header="0.3" footer="0.3"/>
      <pageSetup paperSize="9" orientation="portrait" r:id="rId1"/>
    </customSheetView>
    <customSheetView guid="{9BE0F493-361D-434E-B2A3-57925E56343F}" scale="70" showGridLines="0" topLeftCell="AN1">
      <selection activeCell="AW25" sqref="AW25"/>
      <pageMargins left="0.7" right="0.7" top="0.75" bottom="0.75" header="0.3" footer="0.3"/>
      <pageSetup paperSize="9" orientation="portrait" r:id="rId2"/>
    </customSheetView>
  </customSheetViews>
  <mergeCells count="15">
    <mergeCell ref="W44:W45"/>
    <mergeCell ref="B8:C8"/>
    <mergeCell ref="B4:C4"/>
    <mergeCell ref="B6:C6"/>
    <mergeCell ref="B16:D16"/>
    <mergeCell ref="I16:K16"/>
    <mergeCell ref="P16:R16"/>
    <mergeCell ref="AM20:AP20"/>
    <mergeCell ref="AT20:AW20"/>
    <mergeCell ref="P29:R29"/>
    <mergeCell ref="X16:Z16"/>
    <mergeCell ref="AF14:AJ14"/>
    <mergeCell ref="AF16:AJ16"/>
    <mergeCell ref="AF18:AJ18"/>
    <mergeCell ref="AF20:AI20"/>
  </mergeCells>
  <hyperlinks>
    <hyperlink ref="E2" location="Contenido!A1" display="regresar" xr:uid="{00000000-0004-0000-0700-000000000000}"/>
  </hyperlinks>
  <pageMargins left="0.7" right="0.7" top="0.75" bottom="0.75" header="0.3" footer="0.3"/>
  <pageSetup paperSize="9" orientation="portrait" r:id="rId3"/>
  <ignoredErrors>
    <ignoredError sqref="F20 M20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44546A"/>
  </sheetPr>
  <dimension ref="A1:O21"/>
  <sheetViews>
    <sheetView showGridLines="0" topLeftCell="A4" zoomScale="85" zoomScaleNormal="85" workbookViewId="0">
      <selection activeCell="D17" sqref="D17"/>
    </sheetView>
  </sheetViews>
  <sheetFormatPr baseColWidth="10" defaultColWidth="0" defaultRowHeight="18" zeroHeight="1" x14ac:dyDescent="0.35"/>
  <cols>
    <col min="1" max="2" width="3.7109375" style="9" customWidth="1"/>
    <col min="3" max="3" width="41.7109375" style="9" customWidth="1"/>
    <col min="4" max="4" width="30.7109375" style="9" customWidth="1"/>
    <col min="5" max="5" width="15.85546875" style="9" customWidth="1"/>
    <col min="6" max="6" width="96.7109375" style="9" customWidth="1"/>
    <col min="7" max="7" width="72.85546875" style="9" customWidth="1"/>
    <col min="8" max="15" width="0" style="9" hidden="1" customWidth="1"/>
    <col min="16" max="16384" width="11.5703125" style="9" hidden="1"/>
  </cols>
  <sheetData>
    <row r="1" spans="2:14" ht="21.75" x14ac:dyDescent="0.4">
      <c r="B1" s="5" t="s">
        <v>884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2:14" x14ac:dyDescent="0.35">
      <c r="B2" s="889"/>
      <c r="C2" s="889"/>
      <c r="D2" s="889"/>
      <c r="E2" s="889"/>
      <c r="F2" s="891" t="s">
        <v>820</v>
      </c>
      <c r="H2" s="889"/>
      <c r="I2" s="889"/>
      <c r="J2" s="889"/>
      <c r="L2" s="889"/>
    </row>
    <row r="3" spans="2:14" ht="18.75" thickBot="1" x14ac:dyDescent="0.4"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888"/>
      <c r="N3" s="888"/>
    </row>
    <row r="4" spans="2:14" ht="36.75" thickBot="1" x14ac:dyDescent="0.4">
      <c r="D4" s="864" t="s">
        <v>677</v>
      </c>
      <c r="E4" s="865">
        <v>3</v>
      </c>
    </row>
    <row r="5" spans="2:14" ht="18.75" thickBot="1" x14ac:dyDescent="0.4"/>
    <row r="6" spans="2:14" x14ac:dyDescent="0.35">
      <c r="B6" s="866" t="s">
        <v>232</v>
      </c>
      <c r="C6" s="867" t="s">
        <v>676</v>
      </c>
      <c r="D6" s="867" t="s">
        <v>639</v>
      </c>
      <c r="E6" s="867" t="s">
        <v>675</v>
      </c>
      <c r="F6" s="745" t="s">
        <v>674</v>
      </c>
    </row>
    <row r="7" spans="2:14" x14ac:dyDescent="0.35">
      <c r="B7" s="746" t="s">
        <v>673</v>
      </c>
      <c r="C7" s="747" t="s">
        <v>672</v>
      </c>
      <c r="D7" s="748" t="s">
        <v>642</v>
      </c>
      <c r="E7" s="749">
        <v>7.7249999999999996</v>
      </c>
      <c r="F7" s="912" t="s">
        <v>671</v>
      </c>
    </row>
    <row r="8" spans="2:14" x14ac:dyDescent="0.35">
      <c r="B8" s="750" t="s">
        <v>670</v>
      </c>
      <c r="C8" s="747" t="s">
        <v>669</v>
      </c>
      <c r="D8" s="748" t="s">
        <v>642</v>
      </c>
      <c r="E8" s="749">
        <v>0.37</v>
      </c>
      <c r="F8" s="912" t="s">
        <v>668</v>
      </c>
    </row>
    <row r="9" spans="2:14" x14ac:dyDescent="0.35">
      <c r="B9" s="750" t="s">
        <v>667</v>
      </c>
      <c r="C9" s="747" t="s">
        <v>666</v>
      </c>
      <c r="D9" s="748" t="s">
        <v>642</v>
      </c>
      <c r="E9" s="749">
        <v>0.43900402156902557</v>
      </c>
      <c r="F9" s="913" t="s">
        <v>832</v>
      </c>
    </row>
    <row r="10" spans="2:14" x14ac:dyDescent="0.35">
      <c r="B10" s="750" t="s">
        <v>665</v>
      </c>
      <c r="C10" s="747" t="s">
        <v>664</v>
      </c>
      <c r="D10" s="751" t="s">
        <v>663</v>
      </c>
      <c r="E10" s="749">
        <v>0.78254397259113539</v>
      </c>
      <c r="F10" s="912" t="s">
        <v>639</v>
      </c>
    </row>
    <row r="11" spans="2:14" x14ac:dyDescent="0.35">
      <c r="B11" s="750" t="s">
        <v>662</v>
      </c>
      <c r="C11" s="747" t="s">
        <v>661</v>
      </c>
      <c r="D11" s="748" t="s">
        <v>642</v>
      </c>
      <c r="E11" s="749">
        <v>5.2299999999999995</v>
      </c>
      <c r="F11" s="912" t="s">
        <v>660</v>
      </c>
    </row>
    <row r="12" spans="2:14" x14ac:dyDescent="0.35">
      <c r="B12" s="750" t="s">
        <v>659</v>
      </c>
      <c r="C12" s="747" t="s">
        <v>108</v>
      </c>
      <c r="D12" s="752" t="s">
        <v>642</v>
      </c>
      <c r="E12" s="749">
        <v>0.3</v>
      </c>
      <c r="F12" s="912" t="s">
        <v>658</v>
      </c>
    </row>
    <row r="13" spans="2:14" x14ac:dyDescent="0.35">
      <c r="B13" s="750" t="s">
        <v>657</v>
      </c>
      <c r="C13" s="747" t="s">
        <v>656</v>
      </c>
      <c r="D13" s="999" t="s">
        <v>885</v>
      </c>
      <c r="E13" s="749">
        <v>0.57267888890110408</v>
      </c>
      <c r="F13" s="912" t="s">
        <v>639</v>
      </c>
    </row>
    <row r="14" spans="2:14" x14ac:dyDescent="0.35">
      <c r="B14" s="750" t="s">
        <v>655</v>
      </c>
      <c r="C14" s="747" t="s">
        <v>654</v>
      </c>
      <c r="D14" s="998" t="s">
        <v>642</v>
      </c>
      <c r="E14" s="749">
        <v>2.35</v>
      </c>
      <c r="F14" s="912" t="s">
        <v>653</v>
      </c>
    </row>
    <row r="15" spans="2:14" x14ac:dyDescent="0.35">
      <c r="B15" s="753" t="s">
        <v>652</v>
      </c>
      <c r="C15" s="754" t="s">
        <v>651</v>
      </c>
      <c r="D15" s="999" t="s">
        <v>886</v>
      </c>
      <c r="E15" s="755">
        <v>12.065905977870369</v>
      </c>
      <c r="F15" s="914" t="s">
        <v>639</v>
      </c>
    </row>
    <row r="16" spans="2:14" x14ac:dyDescent="0.35">
      <c r="B16" s="753" t="s">
        <v>650</v>
      </c>
      <c r="C16" s="754" t="s">
        <v>815</v>
      </c>
      <c r="D16" s="998" t="s">
        <v>642</v>
      </c>
      <c r="E16" s="755">
        <v>7.580000000000001</v>
      </c>
      <c r="F16" s="912" t="s">
        <v>683</v>
      </c>
    </row>
    <row r="17" spans="2:6" x14ac:dyDescent="0.35">
      <c r="B17" s="753" t="s">
        <v>649</v>
      </c>
      <c r="C17" s="754" t="s">
        <v>648</v>
      </c>
      <c r="D17" s="997" t="s">
        <v>647</v>
      </c>
      <c r="E17" s="755">
        <v>10.7135</v>
      </c>
      <c r="F17" s="914" t="s">
        <v>639</v>
      </c>
    </row>
    <row r="18" spans="2:6" x14ac:dyDescent="0.35">
      <c r="B18" s="753" t="s">
        <v>646</v>
      </c>
      <c r="C18" s="754" t="s">
        <v>645</v>
      </c>
      <c r="D18" s="999" t="s">
        <v>887</v>
      </c>
      <c r="E18" s="755">
        <v>11.472194314791285</v>
      </c>
      <c r="F18" s="914" t="s">
        <v>639</v>
      </c>
    </row>
    <row r="19" spans="2:6" x14ac:dyDescent="0.35">
      <c r="B19" s="753" t="s">
        <v>644</v>
      </c>
      <c r="C19" s="754" t="s">
        <v>643</v>
      </c>
      <c r="D19" s="998" t="s">
        <v>642</v>
      </c>
      <c r="E19" s="755">
        <v>2.8285769753445988</v>
      </c>
      <c r="F19" s="914" t="s">
        <v>883</v>
      </c>
    </row>
    <row r="20" spans="2:6" ht="18.75" thickBot="1" x14ac:dyDescent="0.4">
      <c r="B20" s="883" t="s">
        <v>641</v>
      </c>
      <c r="C20" s="881" t="s">
        <v>640</v>
      </c>
      <c r="D20" s="1001" t="s">
        <v>889</v>
      </c>
      <c r="E20" s="882">
        <v>8.4058513632053522</v>
      </c>
      <c r="F20" s="915" t="s">
        <v>639</v>
      </c>
    </row>
    <row r="21" spans="2:6" x14ac:dyDescent="0.35">
      <c r="C21" s="1000" t="s">
        <v>888</v>
      </c>
      <c r="E21" s="104"/>
      <c r="F21" s="868">
        <f>E20/100</f>
        <v>8.4058513632053522E-2</v>
      </c>
    </row>
  </sheetData>
  <hyperlinks>
    <hyperlink ref="F2" location="Contenido!A1" display="Regresar" xr:uid="{00000000-0004-0000-0800-000000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1</vt:i4>
      </vt:variant>
    </vt:vector>
  </HeadingPairs>
  <TitlesOfParts>
    <vt:vector size="36" baseType="lpstr">
      <vt:lpstr>Contenido</vt:lpstr>
      <vt:lpstr>1.1 AUX Costos por tensión</vt:lpstr>
      <vt:lpstr>1.2 AUX Efic Costos</vt:lpstr>
      <vt:lpstr>1.3 INPP</vt:lpstr>
      <vt:lpstr>1.4 INPP NB</vt:lpstr>
      <vt:lpstr>1.5 Energía y Demanda 2019</vt:lpstr>
      <vt:lpstr>2.1 Costos Explotación</vt:lpstr>
      <vt:lpstr>2.2 Tasa de retorno</vt:lpstr>
      <vt:lpstr>2.3 TR 2021</vt:lpstr>
      <vt:lpstr>2.4 Costos de capital</vt:lpstr>
      <vt:lpstr>2.5 Aportaciones</vt:lpstr>
      <vt:lpstr>2.6 IR</vt:lpstr>
      <vt:lpstr>2.7 IR EFD 2019</vt:lpstr>
      <vt:lpstr>2.8 Tarifa 2019</vt:lpstr>
      <vt:lpstr>2.9 Tarifas y Actualización</vt:lpstr>
      <vt:lpstr>2.10 Tarifas y Act. 2021</vt:lpstr>
      <vt:lpstr>3.1 Factores de Ajuste</vt:lpstr>
      <vt:lpstr>3.2 Factores de Ajuste NB</vt:lpstr>
      <vt:lpstr>4.1 Resumen</vt:lpstr>
      <vt:lpstr>5.1 Baja California</vt:lpstr>
      <vt:lpstr>5.2 Bajío</vt:lpstr>
      <vt:lpstr>5.3 Centro Occidente</vt:lpstr>
      <vt:lpstr>5.4 Centro Oriente</vt:lpstr>
      <vt:lpstr>5.5 Centro Sur</vt:lpstr>
      <vt:lpstr>5.6 Golfo Norte</vt:lpstr>
      <vt:lpstr>5.7 Jalisco</vt:lpstr>
      <vt:lpstr>5.8 Noroeste</vt:lpstr>
      <vt:lpstr>5.9 Norte</vt:lpstr>
      <vt:lpstr>5.10 Sureste</vt:lpstr>
      <vt:lpstr>5.11 Peninsular</vt:lpstr>
      <vt:lpstr>5.12 Oriente</vt:lpstr>
      <vt:lpstr>5.13 Golfo Centro</vt:lpstr>
      <vt:lpstr>5.14 Valle de México Norte</vt:lpstr>
      <vt:lpstr>5.15 Valle de México Centro</vt:lpstr>
      <vt:lpstr>5.16 Valle de México Sur </vt:lpstr>
      <vt:lpstr>TARIFA2016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UE</dc:creator>
  <cp:lastModifiedBy>DGAEEIE</cp:lastModifiedBy>
  <dcterms:created xsi:type="dcterms:W3CDTF">2016-06-22T15:56:46Z</dcterms:created>
  <dcterms:modified xsi:type="dcterms:W3CDTF">2021-12-08T17:18:36Z</dcterms:modified>
</cp:coreProperties>
</file>